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G:\Unidades compartidas\Financiero\02 Presupuesto\2024 - 05 Ejecución-Informes\8-agosto 2024\"/>
    </mc:Choice>
  </mc:AlternateContent>
  <xr:revisionPtr revIDLastSave="0" documentId="13_ncr:1_{8F671B35-2E2B-4E31-99E4-0F7EE3A851C5}" xr6:coauthVersionLast="47" xr6:coauthVersionMax="47" xr10:uidLastSave="{00000000-0000-0000-0000-000000000000}"/>
  <bookViews>
    <workbookView xWindow="-108" yWindow="-108" windowWidth="23256" windowHeight="12456" xr2:uid="{00000000-000D-0000-FFFF-FFFF00000000}"/>
  </bookViews>
  <sheets>
    <sheet name="PPTO AL 31 AGOSTO  2024"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RESUMEN X MES " sheetId="14" r:id="rId12"/>
    <sheet name="Base de Datos" sheetId="13" r:id="rId13"/>
  </sheets>
  <externalReferences>
    <externalReference r:id="rId14"/>
  </externalReferences>
  <definedNames>
    <definedName name="_xlnm.Print_Area" localSheetId="0">'PPTO AL 31 AGOSTO  2024'!$A$1:$AF$313</definedName>
    <definedName name="_xlnm.Print_Area" localSheetId="2">ResumenxSubP!$A$1:$H$61</definedName>
    <definedName name="_xlnm.Print_Titles" localSheetId="0">'PPTO AL 31 AGOSTO  2024'!$1:$9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4" l="1"/>
  <c r="AA13" i="2"/>
  <c r="W12" i="2"/>
  <c r="W13" i="2"/>
  <c r="W14" i="2"/>
  <c r="W15" i="2"/>
  <c r="W14" i="1"/>
  <c r="W13" i="1" s="1"/>
  <c r="W11" i="1" s="1"/>
  <c r="G19" i="14"/>
  <c r="G20" i="14"/>
  <c r="G21" i="14"/>
  <c r="AB311" i="1"/>
  <c r="AB310" i="1"/>
  <c r="AB309" i="1"/>
  <c r="AB308" i="1"/>
  <c r="AB278" i="1"/>
  <c r="AB265" i="1"/>
  <c r="AB247" i="1"/>
  <c r="AB246" i="1"/>
  <c r="AB245" i="1"/>
  <c r="AB244" i="1"/>
  <c r="AB243" i="1"/>
  <c r="AB242" i="1"/>
  <c r="AB78" i="1"/>
  <c r="AB72" i="1"/>
  <c r="AB61" i="1"/>
  <c r="AB41" i="1"/>
  <c r="AB40" i="1"/>
  <c r="AB39" i="1"/>
  <c r="AB37" i="1"/>
  <c r="AB36" i="1"/>
  <c r="AB35" i="1"/>
  <c r="AB34" i="1"/>
  <c r="AB33" i="1"/>
  <c r="AB31" i="1"/>
  <c r="AB30" i="1"/>
  <c r="AB29" i="1"/>
  <c r="AB28" i="1"/>
  <c r="AB27" i="1"/>
  <c r="AB21" i="1"/>
  <c r="AB17" i="1"/>
  <c r="AA278" i="1"/>
  <c r="AA271" i="1"/>
  <c r="AA265" i="1"/>
  <c r="AA247" i="1"/>
  <c r="AA246" i="1"/>
  <c r="AA245" i="1"/>
  <c r="AA244" i="1"/>
  <c r="AA243" i="1"/>
  <c r="AA242" i="1"/>
  <c r="AA78" i="1"/>
  <c r="AA72" i="1"/>
  <c r="AA61" i="1"/>
  <c r="AA41" i="1"/>
  <c r="AA40" i="1"/>
  <c r="AA39" i="1"/>
  <c r="AA37" i="1"/>
  <c r="AA36" i="1"/>
  <c r="AA35" i="1"/>
  <c r="AA34" i="1"/>
  <c r="AA33" i="1"/>
  <c r="AA31" i="1"/>
  <c r="AA30" i="1"/>
  <c r="AA29" i="1"/>
  <c r="AA28" i="1"/>
  <c r="AA27" i="1"/>
  <c r="AA21" i="1"/>
  <c r="AA17" i="1"/>
  <c r="AB271" i="1" l="1"/>
  <c r="AB312" i="1"/>
  <c r="I21" i="1"/>
  <c r="I17" i="1"/>
  <c r="M23" i="14" l="1"/>
  <c r="L23" i="14"/>
  <c r="K23" i="14"/>
  <c r="J23" i="14"/>
  <c r="G23" i="14"/>
  <c r="C21" i="14"/>
  <c r="B21" i="14"/>
  <c r="C20" i="14"/>
  <c r="B20" i="14"/>
  <c r="C19" i="14"/>
  <c r="B19" i="14"/>
  <c r="G13" i="14"/>
  <c r="C13" i="14"/>
  <c r="D21" i="14"/>
  <c r="D20" i="14"/>
  <c r="D19" i="14"/>
  <c r="A1" i="14"/>
  <c r="C23" i="14" l="1"/>
  <c r="B23" i="14"/>
  <c r="D23" i="14"/>
  <c r="AA14" i="2" l="1"/>
  <c r="AF134" i="1"/>
  <c r="AD134" i="1"/>
  <c r="AF120" i="1"/>
  <c r="AD120" i="1"/>
  <c r="AF110" i="1"/>
  <c r="AD110" i="1"/>
  <c r="AE278" i="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54" i="1"/>
  <c r="AE48" i="1"/>
  <c r="AE44" i="1"/>
  <c r="R271" i="1"/>
  <c r="X271" i="1" s="1"/>
  <c r="C271" i="1"/>
  <c r="X278" i="1"/>
  <c r="AA311" i="1"/>
  <c r="X311" i="1"/>
  <c r="Y311" i="1"/>
  <c r="AA277"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46" i="1"/>
  <c r="AJ12" i="1"/>
  <c r="J277" i="1"/>
  <c r="AH265" i="1"/>
  <c r="AI12" i="1"/>
  <c r="AI134" i="1"/>
  <c r="AJ134" i="1" s="1"/>
  <c r="AI150" i="1"/>
  <c r="AJ150" i="1" s="1"/>
  <c r="AI151" i="1"/>
  <c r="AJ151" i="1" s="1"/>
  <c r="AI152" i="1"/>
  <c r="AJ152" i="1" s="1"/>
  <c r="AI153" i="1"/>
  <c r="AJ153" i="1" s="1"/>
  <c r="AI155" i="1"/>
  <c r="AJ155" i="1" s="1"/>
  <c r="AI156" i="1"/>
  <c r="AJ156" i="1" s="1"/>
  <c r="AI157" i="1"/>
  <c r="AJ157" i="1" s="1"/>
  <c r="AI158" i="1"/>
  <c r="AJ158" i="1" s="1"/>
  <c r="AI159" i="1"/>
  <c r="AJ159" i="1" s="1"/>
  <c r="AI160" i="1"/>
  <c r="AJ160" i="1" s="1"/>
  <c r="AI161" i="1"/>
  <c r="AJ161" i="1" s="1"/>
  <c r="AI162" i="1"/>
  <c r="AJ162" i="1" s="1"/>
  <c r="AI164" i="1"/>
  <c r="AJ164" i="1" s="1"/>
  <c r="AI165" i="1"/>
  <c r="AJ165" i="1" s="1"/>
  <c r="AI167" i="1"/>
  <c r="AJ167" i="1" s="1"/>
  <c r="AI168" i="1"/>
  <c r="AJ168" i="1" s="1"/>
  <c r="AI169" i="1"/>
  <c r="AJ169" i="1" s="1"/>
  <c r="AI170" i="1"/>
  <c r="AJ170" i="1" s="1"/>
  <c r="AI171" i="1"/>
  <c r="AJ171" i="1" s="1"/>
  <c r="AI174" i="1"/>
  <c r="AJ174" i="1" s="1"/>
  <c r="AI175" i="1"/>
  <c r="AJ175" i="1" s="1"/>
  <c r="AI176" i="1"/>
  <c r="AJ176" i="1" s="1"/>
  <c r="AI177" i="1"/>
  <c r="AJ177" i="1" s="1"/>
  <c r="AI178" i="1"/>
  <c r="AJ178" i="1" s="1"/>
  <c r="AI179" i="1"/>
  <c r="AJ179" i="1" s="1"/>
  <c r="AI180" i="1"/>
  <c r="AJ180" i="1" s="1"/>
  <c r="AI181" i="1"/>
  <c r="AJ181" i="1" s="1"/>
  <c r="AI183" i="1"/>
  <c r="AJ183" i="1" s="1"/>
  <c r="AI184" i="1"/>
  <c r="AJ184" i="1" s="1"/>
  <c r="AI185" i="1"/>
  <c r="AJ185" i="1" s="1"/>
  <c r="AI186" i="1"/>
  <c r="AJ186" i="1" s="1"/>
  <c r="AI187" i="1"/>
  <c r="AJ187" i="1" s="1"/>
  <c r="AI188" i="1"/>
  <c r="AJ188" i="1" s="1"/>
  <c r="AI189" i="1"/>
  <c r="AJ189" i="1" s="1"/>
  <c r="AI190" i="1"/>
  <c r="AJ190" i="1" s="1"/>
  <c r="AI192" i="1"/>
  <c r="AJ192" i="1" s="1"/>
  <c r="AI193" i="1"/>
  <c r="AJ193" i="1" s="1"/>
  <c r="AI206" i="1"/>
  <c r="AJ206" i="1" s="1"/>
  <c r="AI207" i="1"/>
  <c r="AJ207" i="1" s="1"/>
  <c r="AI208" i="1"/>
  <c r="AJ208" i="1" s="1"/>
  <c r="AI209" i="1"/>
  <c r="AJ209" i="1" s="1"/>
  <c r="AI210" i="1"/>
  <c r="AJ210" i="1" s="1"/>
  <c r="AI211" i="1"/>
  <c r="AJ211" i="1" s="1"/>
  <c r="AI212" i="1"/>
  <c r="AJ212" i="1" s="1"/>
  <c r="AI213" i="1"/>
  <c r="AJ213" i="1" s="1"/>
  <c r="AI215" i="1"/>
  <c r="AJ215" i="1" s="1"/>
  <c r="AI216" i="1"/>
  <c r="AJ216" i="1" s="1"/>
  <c r="AI217" i="1"/>
  <c r="AJ217" i="1" s="1"/>
  <c r="AI219" i="1"/>
  <c r="AJ219" i="1" s="1"/>
  <c r="AI220" i="1"/>
  <c r="AJ220" i="1" s="1"/>
  <c r="AI221" i="1"/>
  <c r="AJ221" i="1" s="1"/>
  <c r="AI222" i="1"/>
  <c r="AJ222" i="1" s="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C265" i="1"/>
  <c r="AB73" i="1" l="1"/>
  <c r="AA310" i="1"/>
  <c r="AA309" i="1"/>
  <c r="AA308" i="1"/>
  <c r="AA73" i="1"/>
  <c r="I278" i="1" l="1"/>
  <c r="Y278" i="1" l="1"/>
  <c r="Z278" i="1" s="1"/>
  <c r="AC278" i="1" s="1"/>
  <c r="M265" i="1"/>
  <c r="L265" i="1"/>
  <c r="Y247" i="1"/>
  <c r="Y17" i="1"/>
  <c r="X17" i="1"/>
  <c r="X28" i="1" l="1"/>
  <c r="AB277" i="1" l="1"/>
  <c r="AB14" i="1"/>
  <c r="E11" i="3" s="1"/>
  <c r="AA260" i="1"/>
  <c r="AA259" i="1"/>
  <c r="AA14" i="1"/>
  <c r="AA54" i="1"/>
  <c r="D19" i="3" s="1"/>
  <c r="C38" i="1"/>
  <c r="AC272" i="1"/>
  <c r="AB224" i="1"/>
  <c r="E48" i="3" s="1"/>
  <c r="AA224" i="1"/>
  <c r="D48" i="3" s="1"/>
  <c r="C22" i="12"/>
  <c r="C21" i="12"/>
  <c r="C20" i="12"/>
  <c r="A4" i="12"/>
  <c r="B60" i="3"/>
  <c r="A60" i="3"/>
  <c r="B59" i="3"/>
  <c r="B58" i="3"/>
  <c r="A59" i="3"/>
  <c r="A58" i="3"/>
  <c r="B57" i="3"/>
  <c r="A57" i="3"/>
  <c r="B56" i="3"/>
  <c r="A56" i="3"/>
  <c r="E59" i="3"/>
  <c r="E58" i="3"/>
  <c r="E57" i="3"/>
  <c r="R17" i="2"/>
  <c r="H23" i="3"/>
  <c r="H24" i="3"/>
  <c r="G23" i="3"/>
  <c r="G24"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2" i="3" s="1"/>
  <c r="AB258" i="1"/>
  <c r="P258" i="1"/>
  <c r="O258" i="1"/>
  <c r="X259" i="1"/>
  <c r="AB112" i="1"/>
  <c r="E29" i="3" s="1"/>
  <c r="P195" i="1"/>
  <c r="AA20" i="1"/>
  <c r="D12"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X109" i="1"/>
  <c r="X108" i="1"/>
  <c r="X107" i="1"/>
  <c r="X106" i="1"/>
  <c r="X103" i="1"/>
  <c r="X98" i="1"/>
  <c r="X97" i="1"/>
  <c r="X96" i="1"/>
  <c r="Z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3"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49" i="3" s="1"/>
  <c r="AA48" i="1"/>
  <c r="D18" i="3" s="1"/>
  <c r="AA76" i="1"/>
  <c r="D22" i="3" s="1"/>
  <c r="AA191" i="1"/>
  <c r="AA173" i="1"/>
  <c r="AA182" i="1"/>
  <c r="AA139" i="1"/>
  <c r="D34" i="3" s="1"/>
  <c r="AA112" i="1"/>
  <c r="AA118" i="1"/>
  <c r="D30" i="3" s="1"/>
  <c r="AA149" i="1"/>
  <c r="AA154" i="1"/>
  <c r="AA163" i="1"/>
  <c r="AA166" i="1"/>
  <c r="AA195" i="1"/>
  <c r="J191" i="1"/>
  <c r="K191" i="1"/>
  <c r="J173" i="1"/>
  <c r="K173" i="1"/>
  <c r="J182" i="1"/>
  <c r="K182" i="1"/>
  <c r="J149" i="1"/>
  <c r="K149" i="1"/>
  <c r="J154" i="1"/>
  <c r="K154" i="1"/>
  <c r="J163" i="1"/>
  <c r="K163" i="1"/>
  <c r="J166" i="1"/>
  <c r="K166" i="1"/>
  <c r="X204" i="1"/>
  <c r="Y204" i="1"/>
  <c r="A1" i="3"/>
  <c r="A1" i="12" s="1"/>
  <c r="A2"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B85" i="1"/>
  <c r="E24" i="3" s="1"/>
  <c r="A25" i="3"/>
  <c r="B25" i="3"/>
  <c r="A26" i="3"/>
  <c r="B26" i="3"/>
  <c r="A27" i="3"/>
  <c r="B27" i="3"/>
  <c r="A29" i="3"/>
  <c r="B29" i="3"/>
  <c r="A30" i="3"/>
  <c r="B30" i="3"/>
  <c r="A31" i="3"/>
  <c r="B31" i="3"/>
  <c r="A32" i="3"/>
  <c r="B32" i="3"/>
  <c r="A33" i="3"/>
  <c r="B33" i="3"/>
  <c r="C33" i="3"/>
  <c r="D33" i="3"/>
  <c r="E33" i="3"/>
  <c r="F33" i="3"/>
  <c r="A34" i="3"/>
  <c r="B34" i="3"/>
  <c r="A38" i="3"/>
  <c r="B38" i="3"/>
  <c r="D38" i="3"/>
  <c r="E38" i="3"/>
  <c r="A39" i="3"/>
  <c r="B39" i="3"/>
  <c r="D39" i="3"/>
  <c r="E39" i="3"/>
  <c r="A40" i="3"/>
  <c r="B40" i="3"/>
  <c r="D40" i="3"/>
  <c r="E40" i="3"/>
  <c r="A41" i="3"/>
  <c r="B41" i="3"/>
  <c r="D41" i="3"/>
  <c r="E41" i="3"/>
  <c r="A42" i="3"/>
  <c r="B42" i="3"/>
  <c r="D42" i="3"/>
  <c r="E42" i="3"/>
  <c r="A43" i="3"/>
  <c r="B43" i="3"/>
  <c r="D43" i="3"/>
  <c r="E43" i="3"/>
  <c r="A44" i="3"/>
  <c r="B44" i="3"/>
  <c r="D44" i="3"/>
  <c r="E44" i="3"/>
  <c r="A45" i="3"/>
  <c r="B45" i="3"/>
  <c r="D45" i="3"/>
  <c r="E45" i="3"/>
  <c r="A48" i="3"/>
  <c r="B48" i="3"/>
  <c r="A49" i="3"/>
  <c r="B49" i="3"/>
  <c r="D49" i="3"/>
  <c r="A50" i="3"/>
  <c r="B50" i="3"/>
  <c r="A51" i="3"/>
  <c r="B51" i="3"/>
  <c r="F51" i="3"/>
  <c r="G51" i="3"/>
  <c r="A52" i="3"/>
  <c r="B52" i="3"/>
  <c r="G52" i="3"/>
  <c r="H52" i="3"/>
  <c r="A53" i="3"/>
  <c r="B53" i="3"/>
  <c r="A54" i="3"/>
  <c r="B54" i="3"/>
  <c r="A1" i="2"/>
  <c r="A2" i="2"/>
  <c r="A3" i="2"/>
  <c r="C9" i="2"/>
  <c r="C14" i="1"/>
  <c r="D14" i="1"/>
  <c r="E14" i="1"/>
  <c r="H14" i="1"/>
  <c r="J14" i="1"/>
  <c r="K14" i="1"/>
  <c r="L14" i="1"/>
  <c r="M14" i="1"/>
  <c r="N14" i="1"/>
  <c r="O14" i="1"/>
  <c r="P14" i="1"/>
  <c r="Q14" i="1"/>
  <c r="R14" i="1"/>
  <c r="S14" i="1"/>
  <c r="I15" i="1"/>
  <c r="I16" i="1"/>
  <c r="X16" i="1"/>
  <c r="Y16" i="1"/>
  <c r="Z17" i="1"/>
  <c r="I18" i="1"/>
  <c r="X18" i="1"/>
  <c r="Y18" i="1"/>
  <c r="I19" i="1"/>
  <c r="Y19" i="1"/>
  <c r="Z19" i="1" s="1"/>
  <c r="AC19" i="1" s="1"/>
  <c r="C20" i="1"/>
  <c r="D20" i="1"/>
  <c r="E20" i="1"/>
  <c r="H20" i="1"/>
  <c r="K20" i="1"/>
  <c r="L20" i="1"/>
  <c r="M20" i="1"/>
  <c r="N20" i="1"/>
  <c r="O20" i="1"/>
  <c r="P20" i="1"/>
  <c r="Q20" i="1"/>
  <c r="R20" i="1"/>
  <c r="S20" i="1"/>
  <c r="W20" i="1"/>
  <c r="AB20"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6" i="3" s="1"/>
  <c r="AB44" i="1"/>
  <c r="E16" i="3" s="1"/>
  <c r="I45" i="1"/>
  <c r="X45" i="1"/>
  <c r="Y45" i="1"/>
  <c r="X46" i="1"/>
  <c r="Y46" i="1"/>
  <c r="C48" i="1"/>
  <c r="D48" i="1"/>
  <c r="E48" i="1"/>
  <c r="H48" i="1"/>
  <c r="J48" i="1"/>
  <c r="K48" i="1"/>
  <c r="L48" i="1"/>
  <c r="M48" i="1"/>
  <c r="N48" i="1"/>
  <c r="O48" i="1"/>
  <c r="P48" i="1"/>
  <c r="Q48" i="1"/>
  <c r="R48" i="1"/>
  <c r="W48" i="1"/>
  <c r="AB48" i="1"/>
  <c r="E18"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19" i="3" s="1"/>
  <c r="I55" i="1"/>
  <c r="I56" i="1"/>
  <c r="I57" i="1"/>
  <c r="I58" i="1"/>
  <c r="I59" i="1"/>
  <c r="C60" i="1"/>
  <c r="D60" i="1"/>
  <c r="E60" i="1"/>
  <c r="E68" i="1"/>
  <c r="H60" i="1"/>
  <c r="J60" i="1"/>
  <c r="K60" i="1"/>
  <c r="L60" i="1"/>
  <c r="M60" i="1"/>
  <c r="N60" i="1"/>
  <c r="O60" i="1"/>
  <c r="P60" i="1"/>
  <c r="Q60" i="1"/>
  <c r="R60" i="1"/>
  <c r="S60" i="1"/>
  <c r="W60" i="1"/>
  <c r="AA60" i="1"/>
  <c r="D20" i="3" s="1"/>
  <c r="AB60" i="1"/>
  <c r="E20"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2" i="3" s="1"/>
  <c r="I77" i="1"/>
  <c r="I78" i="1"/>
  <c r="I79" i="1"/>
  <c r="I80" i="1"/>
  <c r="C81" i="1"/>
  <c r="D81" i="1"/>
  <c r="E81" i="1"/>
  <c r="H81" i="1"/>
  <c r="J81" i="1"/>
  <c r="K81" i="1"/>
  <c r="L81" i="1"/>
  <c r="M81" i="1"/>
  <c r="N81" i="1"/>
  <c r="O81" i="1"/>
  <c r="P81" i="1"/>
  <c r="Q81" i="1"/>
  <c r="R81" i="1"/>
  <c r="S81" i="1"/>
  <c r="W81" i="1"/>
  <c r="AA81" i="1"/>
  <c r="D23" i="3" s="1"/>
  <c r="AB81" i="1"/>
  <c r="E23" i="3" s="1"/>
  <c r="I82" i="1"/>
  <c r="I83" i="1"/>
  <c r="X83" i="1"/>
  <c r="Y83" i="1"/>
  <c r="I84" i="1"/>
  <c r="X84" i="1"/>
  <c r="Y84" i="1"/>
  <c r="C85" i="1"/>
  <c r="D85" i="1"/>
  <c r="E85" i="1"/>
  <c r="H85" i="1"/>
  <c r="J85" i="1"/>
  <c r="K85" i="1"/>
  <c r="L85" i="1"/>
  <c r="M85" i="1"/>
  <c r="N85" i="1"/>
  <c r="O85" i="1"/>
  <c r="P85" i="1"/>
  <c r="Q85" i="1"/>
  <c r="R85" i="1"/>
  <c r="S85" i="1"/>
  <c r="W85" i="1"/>
  <c r="AA85" i="1"/>
  <c r="D24" i="3" s="1"/>
  <c r="I86" i="1"/>
  <c r="I87" i="1"/>
  <c r="I88" i="1"/>
  <c r="D89" i="1"/>
  <c r="E89" i="1"/>
  <c r="H89" i="1"/>
  <c r="J89" i="1"/>
  <c r="K89" i="1"/>
  <c r="L89" i="1"/>
  <c r="N89" i="1"/>
  <c r="O89" i="1"/>
  <c r="P89" i="1"/>
  <c r="Q89" i="1"/>
  <c r="R89" i="1"/>
  <c r="S89" i="1"/>
  <c r="W89" i="1"/>
  <c r="AA89" i="1"/>
  <c r="D25" i="3" s="1"/>
  <c r="AB89" i="1"/>
  <c r="E25"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6" i="3" s="1"/>
  <c r="AB99" i="1"/>
  <c r="E26"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7" i="3" s="1"/>
  <c r="AB104" i="1"/>
  <c r="E27"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0"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1" i="3" s="1"/>
  <c r="AB123" i="1"/>
  <c r="E31"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2" i="3"/>
  <c r="I132" i="1"/>
  <c r="X132" i="1"/>
  <c r="Y132" i="1"/>
  <c r="I133" i="1"/>
  <c r="C134" i="1"/>
  <c r="I134" i="1" s="1"/>
  <c r="E134" i="1"/>
  <c r="H134" i="1"/>
  <c r="I135" i="1"/>
  <c r="X135" i="1"/>
  <c r="Y135" i="1"/>
  <c r="I136" i="1"/>
  <c r="X136" i="1"/>
  <c r="Y136" i="1"/>
  <c r="I137" i="1"/>
  <c r="X137" i="1"/>
  <c r="Y137" i="1"/>
  <c r="I138" i="1"/>
  <c r="X138" i="1"/>
  <c r="Y138" i="1"/>
  <c r="C139" i="1"/>
  <c r="E139" i="1"/>
  <c r="J139" i="1"/>
  <c r="K139" i="1"/>
  <c r="L139" i="1"/>
  <c r="N139" i="1"/>
  <c r="P139" i="1"/>
  <c r="Q139" i="1"/>
  <c r="R139" i="1"/>
  <c r="W139" i="1"/>
  <c r="AB139" i="1"/>
  <c r="E34"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I151" i="1"/>
  <c r="Z151" i="1"/>
  <c r="I152" i="1"/>
  <c r="Z152" i="1"/>
  <c r="I153" i="1"/>
  <c r="Z153" i="1"/>
  <c r="C154" i="1"/>
  <c r="D154" i="1"/>
  <c r="E154" i="1"/>
  <c r="H154" i="1"/>
  <c r="L154" i="1"/>
  <c r="M154" i="1"/>
  <c r="N154" i="1"/>
  <c r="O154" i="1"/>
  <c r="P154" i="1"/>
  <c r="Q154" i="1"/>
  <c r="R154" i="1"/>
  <c r="S154" i="1"/>
  <c r="R13" i="2"/>
  <c r="W154" i="1"/>
  <c r="X154" i="1"/>
  <c r="Y154" i="1"/>
  <c r="AB154" i="1"/>
  <c r="AC154" i="1"/>
  <c r="I155" i="1"/>
  <c r="Z155" i="1"/>
  <c r="I156" i="1"/>
  <c r="Z156" i="1"/>
  <c r="I157" i="1"/>
  <c r="Z157" i="1"/>
  <c r="I158" i="1"/>
  <c r="Z158" i="1"/>
  <c r="I159" i="1"/>
  <c r="Z159" i="1"/>
  <c r="I160" i="1"/>
  <c r="Z160" i="1"/>
  <c r="I161" i="1"/>
  <c r="Z161" i="1"/>
  <c r="I162" i="1"/>
  <c r="Z162" i="1"/>
  <c r="C163" i="1"/>
  <c r="D163" i="1"/>
  <c r="E163" i="1"/>
  <c r="H163" i="1"/>
  <c r="L163" i="1"/>
  <c r="M163" i="1"/>
  <c r="N163" i="1"/>
  <c r="O163" i="1"/>
  <c r="P163" i="1"/>
  <c r="Q163" i="1"/>
  <c r="R163" i="1"/>
  <c r="S163" i="1"/>
  <c r="W163" i="1"/>
  <c r="X163" i="1"/>
  <c r="Y163" i="1"/>
  <c r="AB163" i="1"/>
  <c r="AC163" i="1"/>
  <c r="I164" i="1"/>
  <c r="Z164" i="1"/>
  <c r="I165" i="1"/>
  <c r="Z165" i="1"/>
  <c r="C166" i="1"/>
  <c r="D166" i="1"/>
  <c r="E166" i="1"/>
  <c r="H166" i="1"/>
  <c r="L166" i="1"/>
  <c r="M166" i="1"/>
  <c r="N166" i="1"/>
  <c r="O166" i="1"/>
  <c r="P166" i="1"/>
  <c r="Q166" i="1"/>
  <c r="R166" i="1"/>
  <c r="S166" i="1"/>
  <c r="W166" i="1"/>
  <c r="X166" i="1"/>
  <c r="Y166" i="1"/>
  <c r="AB166" i="1"/>
  <c r="AC166" i="1"/>
  <c r="I167" i="1"/>
  <c r="Z167" i="1"/>
  <c r="I168" i="1"/>
  <c r="Z168" i="1"/>
  <c r="I169" i="1"/>
  <c r="Z169" i="1"/>
  <c r="I170" i="1"/>
  <c r="Z170" i="1"/>
  <c r="I171" i="1"/>
  <c r="Z171" i="1"/>
  <c r="C173" i="1"/>
  <c r="D173" i="1"/>
  <c r="E173" i="1"/>
  <c r="E191" i="1"/>
  <c r="E182" i="1"/>
  <c r="H173" i="1"/>
  <c r="L173" i="1"/>
  <c r="L191" i="1"/>
  <c r="L182" i="1"/>
  <c r="M173" i="1"/>
  <c r="N173" i="1"/>
  <c r="O173" i="1"/>
  <c r="P173" i="1"/>
  <c r="P191" i="1"/>
  <c r="P182" i="1"/>
  <c r="Q173" i="1"/>
  <c r="R173" i="1"/>
  <c r="S173" i="1"/>
  <c r="R14" i="2"/>
  <c r="W173" i="1"/>
  <c r="X173" i="1"/>
  <c r="Y173" i="1"/>
  <c r="AB173" i="1"/>
  <c r="AC173" i="1"/>
  <c r="I174" i="1"/>
  <c r="Z174" i="1"/>
  <c r="I175" i="1"/>
  <c r="Z175" i="1"/>
  <c r="I176" i="1"/>
  <c r="Z176" i="1"/>
  <c r="I177" i="1"/>
  <c r="Z177" i="1"/>
  <c r="I178" i="1"/>
  <c r="Z178" i="1"/>
  <c r="I179" i="1"/>
  <c r="Z179" i="1"/>
  <c r="I180" i="1"/>
  <c r="Z180" i="1"/>
  <c r="I181" i="1"/>
  <c r="Z181" i="1"/>
  <c r="C182" i="1"/>
  <c r="D182" i="1"/>
  <c r="H182" i="1"/>
  <c r="AC182" i="1"/>
  <c r="M182" i="1"/>
  <c r="N182" i="1"/>
  <c r="O182" i="1"/>
  <c r="Q182" i="1"/>
  <c r="R182" i="1"/>
  <c r="S182" i="1"/>
  <c r="W182" i="1"/>
  <c r="X182" i="1"/>
  <c r="Y182" i="1"/>
  <c r="AB182" i="1"/>
  <c r="I183" i="1"/>
  <c r="Z183" i="1"/>
  <c r="I184" i="1"/>
  <c r="Z184" i="1"/>
  <c r="I185" i="1"/>
  <c r="Z185" i="1"/>
  <c r="I186" i="1"/>
  <c r="Z186" i="1"/>
  <c r="I187" i="1"/>
  <c r="Z187" i="1"/>
  <c r="I188" i="1"/>
  <c r="Z188" i="1"/>
  <c r="I189" i="1"/>
  <c r="Z189" i="1"/>
  <c r="I190" i="1"/>
  <c r="Z190" i="1"/>
  <c r="C191" i="1"/>
  <c r="D191" i="1"/>
  <c r="H191" i="1"/>
  <c r="M191" i="1"/>
  <c r="N191" i="1"/>
  <c r="O191" i="1"/>
  <c r="Q191" i="1"/>
  <c r="R191" i="1"/>
  <c r="S191" i="1"/>
  <c r="W191" i="1"/>
  <c r="X191" i="1"/>
  <c r="Y191" i="1"/>
  <c r="AB191" i="1"/>
  <c r="AC191" i="1"/>
  <c r="I192" i="1"/>
  <c r="Z192" i="1"/>
  <c r="I193" i="1"/>
  <c r="Z193" i="1"/>
  <c r="C195" i="1"/>
  <c r="D195" i="1"/>
  <c r="E195" i="1"/>
  <c r="H195" i="1"/>
  <c r="J195" i="1"/>
  <c r="K195" i="1"/>
  <c r="L195" i="1"/>
  <c r="M195" i="1"/>
  <c r="N195" i="1"/>
  <c r="O195" i="1"/>
  <c r="Q195" i="1"/>
  <c r="R195" i="1"/>
  <c r="S195" i="1"/>
  <c r="R15" i="2"/>
  <c r="W195" i="1"/>
  <c r="AB195" i="1"/>
  <c r="I196" i="1"/>
  <c r="X196" i="1"/>
  <c r="Y196" i="1"/>
  <c r="I197" i="1"/>
  <c r="X197" i="1"/>
  <c r="Y197" i="1"/>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1" i="3" s="1"/>
  <c r="D248" i="1"/>
  <c r="D51" i="3" s="1"/>
  <c r="E248" i="1"/>
  <c r="E51"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2" i="3" s="1"/>
  <c r="AB253" i="1"/>
  <c r="E52" i="3" s="1"/>
  <c r="I254" i="1"/>
  <c r="X254" i="1"/>
  <c r="X253" i="1" s="1"/>
  <c r="Y254" i="1"/>
  <c r="Y253" i="1" s="1"/>
  <c r="C255" i="1"/>
  <c r="D255" i="1"/>
  <c r="E255" i="1"/>
  <c r="H255" i="1"/>
  <c r="J255" i="1"/>
  <c r="K255" i="1"/>
  <c r="L255" i="1"/>
  <c r="M255" i="1"/>
  <c r="N255" i="1"/>
  <c r="O255" i="1"/>
  <c r="P255" i="1"/>
  <c r="Q255" i="1"/>
  <c r="R255" i="1"/>
  <c r="S255" i="1"/>
  <c r="W255" i="1"/>
  <c r="AB255" i="1"/>
  <c r="E53"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8"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0"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F29" i="7"/>
  <c r="C19" i="4"/>
  <c r="H51" i="3"/>
  <c r="I231" i="1"/>
  <c r="C14" i="12"/>
  <c r="F14" i="12"/>
  <c r="N258" i="1"/>
  <c r="H14" i="12"/>
  <c r="M14" i="12"/>
  <c r="I259" i="1"/>
  <c r="C258" i="1"/>
  <c r="R10" i="2"/>
  <c r="R12" i="2"/>
  <c r="R11" i="2"/>
  <c r="V11" i="1"/>
  <c r="J24" i="12"/>
  <c r="I24" i="12"/>
  <c r="G24" i="12"/>
  <c r="F24" i="12"/>
  <c r="K24" i="12"/>
  <c r="H24" i="12"/>
  <c r="M24" i="12"/>
  <c r="T270" i="1"/>
  <c r="T265" i="1"/>
  <c r="T262" i="1"/>
  <c r="J258" i="1"/>
  <c r="X227" i="1"/>
  <c r="L224" i="1"/>
  <c r="J17" i="2" s="1"/>
  <c r="S224" i="1"/>
  <c r="Q17" i="2" s="1"/>
  <c r="Y227" i="1"/>
  <c r="D17" i="2"/>
  <c r="Y259" i="1"/>
  <c r="H20" i="3"/>
  <c r="H19" i="3"/>
  <c r="H18" i="3"/>
  <c r="H12" i="3"/>
  <c r="G12" i="3"/>
  <c r="G19" i="3"/>
  <c r="G20" i="3"/>
  <c r="G18" i="3"/>
  <c r="B22" i="12"/>
  <c r="B21" i="12"/>
  <c r="B20" i="12"/>
  <c r="D21" i="12"/>
  <c r="D20" i="12"/>
  <c r="D22" i="12"/>
  <c r="D14" i="12"/>
  <c r="D11" i="3" l="1"/>
  <c r="I89" i="1"/>
  <c r="Z113" i="1"/>
  <c r="AF113" i="1" s="1"/>
  <c r="AF217" i="1"/>
  <c r="AD217" i="1"/>
  <c r="AF210" i="1"/>
  <c r="AD210" i="1"/>
  <c r="G34" i="3" s="1"/>
  <c r="AF206" i="1"/>
  <c r="AD206" i="1"/>
  <c r="G30" i="3" s="1"/>
  <c r="AF193" i="1"/>
  <c r="AD193" i="1"/>
  <c r="AF187" i="1"/>
  <c r="AD187" i="1"/>
  <c r="AF183" i="1"/>
  <c r="AD183" i="1"/>
  <c r="AF181" i="1"/>
  <c r="AD181" i="1"/>
  <c r="AF177" i="1"/>
  <c r="AD177" i="1"/>
  <c r="AF171" i="1"/>
  <c r="AD171" i="1"/>
  <c r="AF169" i="1"/>
  <c r="AD169" i="1"/>
  <c r="AF162" i="1"/>
  <c r="AD162" i="1"/>
  <c r="AD160" i="1"/>
  <c r="AF160" i="1"/>
  <c r="AF158" i="1"/>
  <c r="AD158" i="1"/>
  <c r="AF156" i="1"/>
  <c r="AD156" i="1"/>
  <c r="AF152" i="1"/>
  <c r="AD152" i="1"/>
  <c r="AF150" i="1"/>
  <c r="AD150" i="1"/>
  <c r="AD164" i="1"/>
  <c r="AF164" i="1"/>
  <c r="AF96" i="1"/>
  <c r="AD96" i="1"/>
  <c r="AF221" i="1"/>
  <c r="AD221" i="1"/>
  <c r="AF219" i="1"/>
  <c r="AD219" i="1"/>
  <c r="AD216" i="1"/>
  <c r="AF216" i="1"/>
  <c r="AF213" i="1"/>
  <c r="AD213" i="1"/>
  <c r="AF211" i="1"/>
  <c r="AD211" i="1"/>
  <c r="AF209" i="1"/>
  <c r="AD209" i="1"/>
  <c r="G33" i="3" s="1"/>
  <c r="AF207" i="1"/>
  <c r="AD207" i="1"/>
  <c r="G31" i="3" s="1"/>
  <c r="AF192" i="1"/>
  <c r="AD192" i="1"/>
  <c r="AD190" i="1"/>
  <c r="AF190" i="1"/>
  <c r="AD188" i="1"/>
  <c r="AF188" i="1"/>
  <c r="AF186" i="1"/>
  <c r="AD186" i="1"/>
  <c r="AD184" i="1"/>
  <c r="AF184" i="1"/>
  <c r="AD180" i="1"/>
  <c r="AF180" i="1"/>
  <c r="AD178" i="1"/>
  <c r="AF178" i="1"/>
  <c r="AF176" i="1"/>
  <c r="AD176" i="1"/>
  <c r="AD174" i="1"/>
  <c r="AF174" i="1"/>
  <c r="AD170" i="1"/>
  <c r="AF170" i="1"/>
  <c r="AF168" i="1"/>
  <c r="AD168" i="1"/>
  <c r="AF161" i="1"/>
  <c r="AD161" i="1"/>
  <c r="AF159" i="1"/>
  <c r="AD159" i="1"/>
  <c r="AF157" i="1"/>
  <c r="AD157" i="1"/>
  <c r="AF155" i="1"/>
  <c r="AD155" i="1"/>
  <c r="AF153" i="1"/>
  <c r="AD153" i="1"/>
  <c r="AF151" i="1"/>
  <c r="AD151" i="1"/>
  <c r="AF220" i="1"/>
  <c r="AD220" i="1"/>
  <c r="AF215" i="1"/>
  <c r="AD215" i="1"/>
  <c r="AD212" i="1"/>
  <c r="AF212" i="1"/>
  <c r="AD208" i="1"/>
  <c r="G32" i="3" s="1"/>
  <c r="AF208" i="1"/>
  <c r="AF189" i="1"/>
  <c r="AD189" i="1"/>
  <c r="AF185" i="1"/>
  <c r="AD185" i="1"/>
  <c r="AF179" i="1"/>
  <c r="AD179" i="1"/>
  <c r="AF175" i="1"/>
  <c r="AD175" i="1"/>
  <c r="AF167" i="1"/>
  <c r="AD167" i="1"/>
  <c r="AF165" i="1"/>
  <c r="AD165" i="1"/>
  <c r="Z138" i="1"/>
  <c r="AI182" i="1"/>
  <c r="AJ182" i="1" s="1"/>
  <c r="AI263" i="1"/>
  <c r="AJ263" i="1" s="1"/>
  <c r="AI149" i="1"/>
  <c r="AJ149" i="1" s="1"/>
  <c r="AI267" i="1"/>
  <c r="AJ267" i="1" s="1"/>
  <c r="AI297" i="1"/>
  <c r="AI283" i="1"/>
  <c r="AI163" i="1"/>
  <c r="AJ163" i="1" s="1"/>
  <c r="AI288" i="1"/>
  <c r="AI191" i="1"/>
  <c r="AJ191" i="1" s="1"/>
  <c r="AI173" i="1"/>
  <c r="AJ173" i="1" s="1"/>
  <c r="F58" i="3"/>
  <c r="AI272" i="1"/>
  <c r="AJ272" i="1" s="1"/>
  <c r="AI120" i="1"/>
  <c r="AJ120" i="1" s="1"/>
  <c r="AI205" i="1"/>
  <c r="AJ205" i="1" s="1"/>
  <c r="AI218" i="1"/>
  <c r="AJ218" i="1" s="1"/>
  <c r="AI214" i="1"/>
  <c r="AJ214" i="1" s="1"/>
  <c r="AI166" i="1"/>
  <c r="AJ166" i="1" s="1"/>
  <c r="AI154" i="1"/>
  <c r="AJ154" i="1" s="1"/>
  <c r="AI110" i="1"/>
  <c r="AJ110" i="1" s="1"/>
  <c r="AI19" i="1"/>
  <c r="AJ19" i="1" s="1"/>
  <c r="AI269" i="1"/>
  <c r="AJ269" i="1" s="1"/>
  <c r="AI264" i="1"/>
  <c r="AJ264" i="1" s="1"/>
  <c r="Z115" i="1"/>
  <c r="Z58" i="1"/>
  <c r="AF58" i="1" s="1"/>
  <c r="G25" i="9"/>
  <c r="I44" i="1"/>
  <c r="Z59" i="1"/>
  <c r="AC59" i="1" s="1"/>
  <c r="Z74" i="1"/>
  <c r="AF74" i="1" s="1"/>
  <c r="Z116" i="1"/>
  <c r="I272" i="1"/>
  <c r="N272" i="1" s="1"/>
  <c r="AF269" i="1"/>
  <c r="AC268" i="1"/>
  <c r="Z108" i="1"/>
  <c r="I85" i="1"/>
  <c r="Z31" i="1"/>
  <c r="AC31" i="1" s="1"/>
  <c r="H22" i="8"/>
  <c r="C29" i="7"/>
  <c r="D29" i="7" s="1"/>
  <c r="H19" i="9"/>
  <c r="Z15" i="1"/>
  <c r="AC15" i="1" s="1"/>
  <c r="Z24" i="1"/>
  <c r="AC24" i="1" s="1"/>
  <c r="I166" i="1"/>
  <c r="Z119" i="1"/>
  <c r="E172" i="1"/>
  <c r="E14" i="2" s="1"/>
  <c r="I218" i="1"/>
  <c r="Z132" i="1"/>
  <c r="Z197" i="1"/>
  <c r="I163" i="1"/>
  <c r="Z78" i="1"/>
  <c r="AF78" i="1" s="1"/>
  <c r="Z124" i="1"/>
  <c r="Z163" i="1"/>
  <c r="Z173" i="1"/>
  <c r="X195" i="1"/>
  <c r="X194" i="1" s="1"/>
  <c r="T15" i="2" s="1"/>
  <c r="C111" i="1"/>
  <c r="C12" i="2" s="1"/>
  <c r="Z86" i="1"/>
  <c r="Z218" i="1"/>
  <c r="Z247" i="1"/>
  <c r="I32" i="1"/>
  <c r="Z310" i="1"/>
  <c r="AC310" i="1" s="1"/>
  <c r="I255" i="1"/>
  <c r="D223" i="1"/>
  <c r="D16" i="2" s="1"/>
  <c r="L282" i="1"/>
  <c r="H111" i="1"/>
  <c r="F12" i="2" s="1"/>
  <c r="Z34" i="1"/>
  <c r="AF34" i="1" s="1"/>
  <c r="Z106" i="1"/>
  <c r="Z91" i="1"/>
  <c r="AF267" i="1"/>
  <c r="H18" i="9"/>
  <c r="Y258" i="1"/>
  <c r="Z225" i="1"/>
  <c r="AC225" i="1" s="1"/>
  <c r="Z137" i="1"/>
  <c r="Z43" i="1"/>
  <c r="AC43" i="1" s="1"/>
  <c r="Z73" i="1"/>
  <c r="Z87" i="1"/>
  <c r="I76" i="1"/>
  <c r="W282" i="1"/>
  <c r="Z260" i="1"/>
  <c r="AC260" i="1" s="1"/>
  <c r="Z136" i="1"/>
  <c r="Z129" i="1"/>
  <c r="Z63" i="1"/>
  <c r="AF63" i="1" s="1"/>
  <c r="Z127" i="1"/>
  <c r="Z71" i="1"/>
  <c r="AC71" i="1" s="1"/>
  <c r="Z82" i="1"/>
  <c r="Z140" i="1"/>
  <c r="Z114" i="1"/>
  <c r="I112" i="1"/>
  <c r="X14" i="1"/>
  <c r="Z227" i="1"/>
  <c r="AC227" i="1" s="1"/>
  <c r="X282" i="1"/>
  <c r="Z214" i="1"/>
  <c r="Q172" i="1"/>
  <c r="O14" i="2" s="1"/>
  <c r="C270" i="1"/>
  <c r="I270" i="1" s="1"/>
  <c r="J111" i="1"/>
  <c r="H12" i="2" s="1"/>
  <c r="I48" i="1"/>
  <c r="Z240" i="1"/>
  <c r="AC240" i="1" s="1"/>
  <c r="Z237" i="1"/>
  <c r="AC237" i="1" s="1"/>
  <c r="T194" i="1"/>
  <c r="Z21" i="1"/>
  <c r="AC21" i="1" s="1"/>
  <c r="Z70" i="1"/>
  <c r="AC70" i="1" s="1"/>
  <c r="Z80" i="1"/>
  <c r="Z93" i="1"/>
  <c r="Z107" i="1"/>
  <c r="Z103" i="1"/>
  <c r="Z277" i="1"/>
  <c r="C59"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8" i="3" s="1"/>
  <c r="Z49" i="1"/>
  <c r="AF49" i="1" s="1"/>
  <c r="Z98" i="1"/>
  <c r="Z144" i="1"/>
  <c r="AA148" i="1"/>
  <c r="D35" i="3" s="1"/>
  <c r="H19" i="8"/>
  <c r="O148" i="1"/>
  <c r="M13" i="2" s="1"/>
  <c r="Z201" i="1"/>
  <c r="Z95" i="1"/>
  <c r="Q270" i="1"/>
  <c r="Y282" i="1"/>
  <c r="Z257" i="1"/>
  <c r="AC257" i="1" s="1"/>
  <c r="Z245" i="1"/>
  <c r="AF245" i="1" s="1"/>
  <c r="C172" i="1"/>
  <c r="C14" i="2" s="1"/>
  <c r="J148" i="1"/>
  <c r="H13" i="2" s="1"/>
  <c r="Z191" i="1"/>
  <c r="Z62" i="1"/>
  <c r="AC62" i="1" s="1"/>
  <c r="Z146" i="1"/>
  <c r="Z61" i="1"/>
  <c r="AF61" i="1" s="1"/>
  <c r="Y76" i="1"/>
  <c r="Y255" i="1"/>
  <c r="R194" i="1"/>
  <c r="P15" i="2" s="1"/>
  <c r="Z203" i="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I131" i="1"/>
  <c r="Y118" i="1"/>
  <c r="Z102" i="1"/>
  <c r="P13" i="1"/>
  <c r="N10" i="2" s="1"/>
  <c r="D29" i="3"/>
  <c r="Z200" i="1"/>
  <c r="M13" i="1"/>
  <c r="K10" i="2" s="1"/>
  <c r="Z97" i="1"/>
  <c r="R282" i="1"/>
  <c r="J262" i="1"/>
  <c r="P262" i="1" s="1"/>
  <c r="S223" i="1"/>
  <c r="Q16" i="2" s="1"/>
  <c r="M194" i="1"/>
  <c r="K15" i="2" s="1"/>
  <c r="K194" i="1"/>
  <c r="I15" i="2" s="1"/>
  <c r="I60" i="1"/>
  <c r="Z53" i="1"/>
  <c r="AC53" i="1" s="1"/>
  <c r="Y44" i="1"/>
  <c r="Z18" i="1"/>
  <c r="AC18" i="1" s="1"/>
  <c r="Z121" i="1"/>
  <c r="Z288" i="1"/>
  <c r="P282" i="1"/>
  <c r="Q272" i="1"/>
  <c r="AB194" i="1"/>
  <c r="X15" i="2" s="1"/>
  <c r="P194" i="1"/>
  <c r="N15" i="2" s="1"/>
  <c r="Z145" i="1"/>
  <c r="Z130" i="1"/>
  <c r="Z75" i="1"/>
  <c r="AC75" i="1" s="1"/>
  <c r="Z35" i="1"/>
  <c r="Z51" i="1"/>
  <c r="AC51" i="1" s="1"/>
  <c r="Z27" i="1"/>
  <c r="Z143" i="1"/>
  <c r="L261" i="1"/>
  <c r="Q148" i="1"/>
  <c r="O13" i="2" s="1"/>
  <c r="I139" i="1"/>
  <c r="Z66" i="1"/>
  <c r="AF66" i="1" s="1"/>
  <c r="Z42" i="1"/>
  <c r="AC42" i="1" s="1"/>
  <c r="AA172" i="1"/>
  <c r="D36" i="3" s="1"/>
  <c r="Z94" i="1"/>
  <c r="I298" i="1"/>
  <c r="Y172" i="1"/>
  <c r="U14" i="2" s="1"/>
  <c r="Q13" i="1"/>
  <c r="O10" i="2" s="1"/>
  <c r="H18" i="8"/>
  <c r="Z233" i="1"/>
  <c r="AC233" i="1" s="1"/>
  <c r="Z39" i="1"/>
  <c r="AF39" i="1" s="1"/>
  <c r="H21" i="3" s="1"/>
  <c r="Z229" i="1"/>
  <c r="AC229" i="1" s="1"/>
  <c r="Q223" i="1"/>
  <c r="O16" i="2" s="1"/>
  <c r="D297" i="1"/>
  <c r="I277" i="1"/>
  <c r="I253" i="1"/>
  <c r="Z246" i="1"/>
  <c r="AF246" i="1" s="1"/>
  <c r="Z226" i="1"/>
  <c r="AC226" i="1" s="1"/>
  <c r="N194" i="1"/>
  <c r="L15" i="2" s="1"/>
  <c r="Z117" i="1"/>
  <c r="P47" i="1"/>
  <c r="N11" i="2" s="1"/>
  <c r="Z30" i="1"/>
  <c r="AF30" i="1" s="1"/>
  <c r="Z125" i="1"/>
  <c r="Z147" i="1"/>
  <c r="AF17" i="1"/>
  <c r="AB270" i="1"/>
  <c r="L148" i="1"/>
  <c r="J13" i="2" s="1"/>
  <c r="W47" i="1"/>
  <c r="S11" i="2" s="1"/>
  <c r="C33" i="8"/>
  <c r="P172" i="1"/>
  <c r="N14" i="2" s="1"/>
  <c r="C282" i="1"/>
  <c r="R265" i="1"/>
  <c r="Y224" i="1"/>
  <c r="U17" i="2" s="1"/>
  <c r="D282" i="1"/>
  <c r="S194" i="1"/>
  <c r="Q15" i="2" s="1"/>
  <c r="I173" i="1"/>
  <c r="Q111" i="1"/>
  <c r="O12" i="2" s="1"/>
  <c r="Z64" i="1"/>
  <c r="L18" i="8"/>
  <c r="Z36" i="1"/>
  <c r="X104" i="1"/>
  <c r="AA262" i="1"/>
  <c r="D56" i="3" s="1"/>
  <c r="X81" i="1"/>
  <c r="L47" i="1"/>
  <c r="J11" i="2" s="1"/>
  <c r="Z23" i="1"/>
  <c r="AC23" i="1" s="1"/>
  <c r="X20" i="1"/>
  <c r="N13" i="1"/>
  <c r="L10" i="2" s="1"/>
  <c r="M14" i="9"/>
  <c r="H14" i="9"/>
  <c r="T111" i="1"/>
  <c r="U13" i="1"/>
  <c r="U47" i="1"/>
  <c r="U111" i="1"/>
  <c r="I312" i="1"/>
  <c r="Z308" i="1"/>
  <c r="Y270" i="1"/>
  <c r="H172" i="1"/>
  <c r="F14" i="2" s="1"/>
  <c r="E148" i="1"/>
  <c r="E13" i="2" s="1"/>
  <c r="R47" i="1"/>
  <c r="P11" i="2" s="1"/>
  <c r="Z84" i="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X32" i="1"/>
  <c r="C47" i="1"/>
  <c r="C11" i="2" s="1"/>
  <c r="W223" i="1"/>
  <c r="S16" i="2" s="1"/>
  <c r="E282" i="1"/>
  <c r="L223" i="1"/>
  <c r="J16" i="2" s="1"/>
  <c r="E60" i="3"/>
  <c r="I214" i="1"/>
  <c r="W148" i="1"/>
  <c r="S13" i="2" s="1"/>
  <c r="E29" i="7"/>
  <c r="G29" i="7" s="1"/>
  <c r="S47" i="1"/>
  <c r="Q11" i="2" s="1"/>
  <c r="X76" i="1"/>
  <c r="Z79" i="1"/>
  <c r="I182" i="1"/>
  <c r="W111" i="1"/>
  <c r="S12" i="2" s="1"/>
  <c r="N111" i="1"/>
  <c r="L12" i="2" s="1"/>
  <c r="L111" i="1"/>
  <c r="J12" i="2" s="1"/>
  <c r="Q47" i="1"/>
  <c r="O11" i="2" s="1"/>
  <c r="J47" i="1"/>
  <c r="H11" i="2" s="1"/>
  <c r="Z25" i="1"/>
  <c r="AC25" i="1" s="1"/>
  <c r="X236" i="1"/>
  <c r="Z234" i="1"/>
  <c r="AC234" i="1" s="1"/>
  <c r="Z57" i="1"/>
  <c r="AC57" i="1" s="1"/>
  <c r="Z72" i="1"/>
  <c r="AC72" i="1" s="1"/>
  <c r="Y85" i="1"/>
  <c r="Q265" i="1"/>
  <c r="AB32" i="1"/>
  <c r="E14" i="3" s="1"/>
  <c r="Z300" i="1"/>
  <c r="Z297" i="1"/>
  <c r="I288" i="1"/>
  <c r="Z196" i="1"/>
  <c r="Y123" i="1"/>
  <c r="E111" i="1"/>
  <c r="E12" i="2" s="1"/>
  <c r="X112" i="1"/>
  <c r="O13" i="1"/>
  <c r="M10" i="2" s="1"/>
  <c r="H23" i="8"/>
  <c r="Z166" i="1"/>
  <c r="Z41" i="1"/>
  <c r="Y38" i="1"/>
  <c r="Y131" i="1"/>
  <c r="AB38" i="1"/>
  <c r="E15" i="3" s="1"/>
  <c r="I300" i="1"/>
  <c r="Q194" i="1"/>
  <c r="O15" i="2" s="1"/>
  <c r="I195" i="1"/>
  <c r="R172" i="1"/>
  <c r="P14" i="2" s="1"/>
  <c r="I26" i="1"/>
  <c r="T223" i="1"/>
  <c r="R270" i="1"/>
  <c r="Y248" i="1"/>
  <c r="X241" i="1"/>
  <c r="Z122" i="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1" i="3" s="1"/>
  <c r="D59" i="3"/>
  <c r="AC17" i="1"/>
  <c r="AA68" i="1"/>
  <c r="AB241" i="1"/>
  <c r="E50" i="3" s="1"/>
  <c r="AA241" i="1"/>
  <c r="D50" i="3" s="1"/>
  <c r="AA26" i="1"/>
  <c r="D13" i="3" s="1"/>
  <c r="AA258" i="1"/>
  <c r="D54" i="3" s="1"/>
  <c r="AB262" i="1"/>
  <c r="AA38" i="1"/>
  <c r="D15"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2"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R223" i="1"/>
  <c r="P16" i="2" s="1"/>
  <c r="AB172" i="1"/>
  <c r="AC172" i="1"/>
  <c r="I154" i="1"/>
  <c r="C148" i="1"/>
  <c r="H13" i="1"/>
  <c r="U148" i="1"/>
  <c r="Z56" i="1"/>
  <c r="AB111" i="1"/>
  <c r="M282" i="1"/>
  <c r="Z251" i="1"/>
  <c r="AC251" i="1" s="1"/>
  <c r="Z230" i="1"/>
  <c r="AC230" i="1" s="1"/>
  <c r="E13" i="1"/>
  <c r="U194" i="1"/>
  <c r="X60" i="1"/>
  <c r="Z92" i="1"/>
  <c r="Z198" i="1"/>
  <c r="I38" i="1"/>
  <c r="AB26" i="1"/>
  <c r="E13"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B148" i="1"/>
  <c r="S148" i="1"/>
  <c r="Z65" i="1"/>
  <c r="K47" i="1"/>
  <c r="I11" i="2" s="1"/>
  <c r="Z204" i="1"/>
  <c r="Y112" i="1"/>
  <c r="Z311" i="1"/>
  <c r="AF311" i="1" s="1"/>
  <c r="AD282" i="1"/>
  <c r="K282" i="1"/>
  <c r="Z254" i="1"/>
  <c r="W172" i="1"/>
  <c r="S14" i="2" s="1"/>
  <c r="L172" i="1"/>
  <c r="J14" i="2" s="1"/>
  <c r="X148" i="1"/>
  <c r="T13" i="2" s="1"/>
  <c r="H148" i="1"/>
  <c r="F13" i="2" s="1"/>
  <c r="Z83" i="1"/>
  <c r="D47" i="1"/>
  <c r="D11" i="2" s="1"/>
  <c r="J13" i="1"/>
  <c r="M17" i="8"/>
  <c r="H17" i="8"/>
  <c r="Z235" i="1"/>
  <c r="AC235" i="1" s="1"/>
  <c r="O223" i="1"/>
  <c r="M16" i="2" s="1"/>
  <c r="X38" i="1"/>
  <c r="AC113" i="1"/>
  <c r="Z256" i="1"/>
  <c r="Y139" i="1"/>
  <c r="P223" i="1"/>
  <c r="N16" i="2" s="1"/>
  <c r="AD267" i="1"/>
  <c r="AA13" i="1" l="1"/>
  <c r="W10" i="2" s="1"/>
  <c r="AC73" i="1"/>
  <c r="AD73" i="1" s="1"/>
  <c r="AD113" i="1"/>
  <c r="AC83" i="1"/>
  <c r="AF83" i="1"/>
  <c r="H36" i="3" s="1"/>
  <c r="AD83" i="1"/>
  <c r="AF90" i="1"/>
  <c r="AD90" i="1"/>
  <c r="AF142" i="1"/>
  <c r="AD142" i="1"/>
  <c r="AC125" i="1"/>
  <c r="AI125" i="1" s="1"/>
  <c r="AJ125" i="1" s="1"/>
  <c r="AF125" i="1"/>
  <c r="AD125" i="1"/>
  <c r="AF102" i="1"/>
  <c r="AD102" i="1"/>
  <c r="AF141" i="1"/>
  <c r="AD141" i="1"/>
  <c r="AC95" i="1"/>
  <c r="AI95" i="1" s="1"/>
  <c r="AJ95" i="1" s="1"/>
  <c r="AF95" i="1"/>
  <c r="AD95" i="1"/>
  <c r="AF93" i="1"/>
  <c r="AD93" i="1"/>
  <c r="AC114" i="1"/>
  <c r="AI114" i="1" s="1"/>
  <c r="AJ114" i="1" s="1"/>
  <c r="AF114" i="1"/>
  <c r="AD114" i="1"/>
  <c r="AC127" i="1"/>
  <c r="AI127" i="1" s="1"/>
  <c r="AJ127" i="1" s="1"/>
  <c r="AF127" i="1"/>
  <c r="AD127" i="1"/>
  <c r="AC106" i="1"/>
  <c r="AF106" i="1"/>
  <c r="AD106" i="1"/>
  <c r="AF105" i="1"/>
  <c r="AD105" i="1"/>
  <c r="AF109" i="1"/>
  <c r="AD109" i="1"/>
  <c r="AF79" i="1"/>
  <c r="AD79" i="1"/>
  <c r="AF143" i="1"/>
  <c r="AD143" i="1"/>
  <c r="AC121" i="1"/>
  <c r="AI121" i="1" s="1"/>
  <c r="AJ121" i="1" s="1"/>
  <c r="AF121" i="1"/>
  <c r="AD121" i="1"/>
  <c r="AC200" i="1"/>
  <c r="F42" i="3" s="1"/>
  <c r="AD200" i="1"/>
  <c r="G42" i="3" s="1"/>
  <c r="AF200" i="1"/>
  <c r="H42" i="3" s="1"/>
  <c r="AF191" i="1"/>
  <c r="AD191" i="1"/>
  <c r="AC201" i="1"/>
  <c r="AI201" i="1" s="1"/>
  <c r="AJ201" i="1" s="1"/>
  <c r="AF201" i="1"/>
  <c r="AD201" i="1"/>
  <c r="AF144" i="1"/>
  <c r="AD144" i="1"/>
  <c r="AC80" i="1"/>
  <c r="AF80" i="1"/>
  <c r="H33" i="3" s="1"/>
  <c r="AD80" i="1"/>
  <c r="AF140" i="1"/>
  <c r="AD140" i="1"/>
  <c r="AD218" i="1"/>
  <c r="AF218" i="1"/>
  <c r="AF173" i="1"/>
  <c r="AD173" i="1"/>
  <c r="AC115" i="1"/>
  <c r="AI115" i="1" s="1"/>
  <c r="AJ115" i="1" s="1"/>
  <c r="AF115" i="1"/>
  <c r="AD115" i="1"/>
  <c r="AC138" i="1"/>
  <c r="AI138" i="1" s="1"/>
  <c r="AJ138" i="1" s="1"/>
  <c r="AF138" i="1"/>
  <c r="AD138" i="1"/>
  <c r="AD204" i="1"/>
  <c r="AF204" i="1"/>
  <c r="AF92" i="1"/>
  <c r="AD92" i="1"/>
  <c r="AF100" i="1"/>
  <c r="AD100" i="1"/>
  <c r="AF126" i="1"/>
  <c r="AD126" i="1"/>
  <c r="AF128" i="1"/>
  <c r="AD128" i="1"/>
  <c r="AF94" i="1"/>
  <c r="AD94" i="1"/>
  <c r="AF130" i="1"/>
  <c r="AD130" i="1"/>
  <c r="AC203" i="1"/>
  <c r="F45" i="3" s="1"/>
  <c r="AF203" i="1"/>
  <c r="H45" i="3" s="1"/>
  <c r="AD203" i="1"/>
  <c r="G45" i="3" s="1"/>
  <c r="AC98" i="1"/>
  <c r="AI98" i="1" s="1"/>
  <c r="AJ98" i="1" s="1"/>
  <c r="AF98" i="1"/>
  <c r="AD98" i="1"/>
  <c r="AF103" i="1"/>
  <c r="AD103" i="1"/>
  <c r="AC82" i="1"/>
  <c r="AI82" i="1" s="1"/>
  <c r="AJ82" i="1" s="1"/>
  <c r="AF82" i="1"/>
  <c r="AD82" i="1"/>
  <c r="AF129" i="1"/>
  <c r="AD129" i="1"/>
  <c r="AC137" i="1"/>
  <c r="AI137" i="1" s="1"/>
  <c r="AJ137" i="1" s="1"/>
  <c r="AF137" i="1"/>
  <c r="AD137" i="1"/>
  <c r="AC86" i="1"/>
  <c r="AI86" i="1" s="1"/>
  <c r="AJ86" i="1" s="1"/>
  <c r="AF86" i="1"/>
  <c r="AD86" i="1"/>
  <c r="AF163" i="1"/>
  <c r="AD163" i="1"/>
  <c r="C39" i="3"/>
  <c r="AF197" i="1"/>
  <c r="H39" i="3" s="1"/>
  <c r="AD197" i="1"/>
  <c r="G39" i="3" s="1"/>
  <c r="AC119" i="1"/>
  <c r="AF119" i="1"/>
  <c r="AD119" i="1"/>
  <c r="AF149" i="1"/>
  <c r="AD149" i="1"/>
  <c r="AF198" i="1"/>
  <c r="AD198" i="1"/>
  <c r="AF101" i="1"/>
  <c r="AD101" i="1"/>
  <c r="AF133" i="1"/>
  <c r="AD133" i="1"/>
  <c r="AF202" i="1"/>
  <c r="AD202" i="1"/>
  <c r="AF166" i="1"/>
  <c r="AD166" i="1"/>
  <c r="AF154" i="1"/>
  <c r="AD154" i="1"/>
  <c r="AF199" i="1"/>
  <c r="AD199" i="1"/>
  <c r="AF88" i="1"/>
  <c r="AD88" i="1"/>
  <c r="AF182" i="1"/>
  <c r="AD182" i="1"/>
  <c r="AF205" i="1"/>
  <c r="AD205" i="1"/>
  <c r="G29" i="3" s="1"/>
  <c r="AC122" i="1"/>
  <c r="AI122" i="1" s="1"/>
  <c r="AJ122" i="1" s="1"/>
  <c r="AF122" i="1"/>
  <c r="AD122" i="1"/>
  <c r="AD196" i="1"/>
  <c r="G38" i="3" s="1"/>
  <c r="AF196" i="1"/>
  <c r="H38" i="3" s="1"/>
  <c r="AC84" i="1"/>
  <c r="AI84" i="1" s="1"/>
  <c r="AJ84" i="1" s="1"/>
  <c r="AF84" i="1"/>
  <c r="AD84" i="1"/>
  <c r="AF147" i="1"/>
  <c r="AD147" i="1"/>
  <c r="AC117" i="1"/>
  <c r="AF117" i="1"/>
  <c r="AD117" i="1"/>
  <c r="AF145" i="1"/>
  <c r="AD145" i="1"/>
  <c r="AC97" i="1"/>
  <c r="AI97" i="1" s="1"/>
  <c r="AJ97" i="1" s="1"/>
  <c r="AF97" i="1"/>
  <c r="AD97" i="1"/>
  <c r="AC135" i="1"/>
  <c r="AF135" i="1"/>
  <c r="AD135" i="1"/>
  <c r="AC146" i="1"/>
  <c r="AI146" i="1" s="1"/>
  <c r="AJ146" i="1" s="1"/>
  <c r="AF146" i="1"/>
  <c r="AD146" i="1"/>
  <c r="AC107" i="1"/>
  <c r="AI107" i="1" s="1"/>
  <c r="AJ107" i="1" s="1"/>
  <c r="AF107" i="1"/>
  <c r="AD107" i="1"/>
  <c r="AF214" i="1"/>
  <c r="AD214" i="1"/>
  <c r="AC136" i="1"/>
  <c r="AI136" i="1" s="1"/>
  <c r="AJ136" i="1" s="1"/>
  <c r="AF136" i="1"/>
  <c r="AD136" i="1"/>
  <c r="AC87" i="1"/>
  <c r="AI87" i="1" s="1"/>
  <c r="AJ87" i="1" s="1"/>
  <c r="AF87" i="1"/>
  <c r="AD87" i="1"/>
  <c r="AF91" i="1"/>
  <c r="AD91" i="1"/>
  <c r="AF124" i="1"/>
  <c r="AD124" i="1"/>
  <c r="AC132" i="1"/>
  <c r="AI132" i="1" s="1"/>
  <c r="AJ132" i="1" s="1"/>
  <c r="AF132" i="1"/>
  <c r="AD132" i="1"/>
  <c r="AC108" i="1"/>
  <c r="AF108" i="1"/>
  <c r="AD108" i="1"/>
  <c r="AC116" i="1"/>
  <c r="AI116" i="1" s="1"/>
  <c r="AJ116" i="1" s="1"/>
  <c r="AF116" i="1"/>
  <c r="AD116" i="1"/>
  <c r="AC27" i="1"/>
  <c r="AI27" i="1" s="1"/>
  <c r="AJ27" i="1" s="1"/>
  <c r="Z26" i="1"/>
  <c r="AC197" i="1"/>
  <c r="AI197" i="1" s="1"/>
  <c r="AJ197" i="1" s="1"/>
  <c r="AC66" i="1"/>
  <c r="AI66" i="1" s="1"/>
  <c r="AJ66" i="1" s="1"/>
  <c r="W270" i="1"/>
  <c r="AD266" i="1"/>
  <c r="AI266" i="1"/>
  <c r="AJ266" i="1" s="1"/>
  <c r="AI72" i="1"/>
  <c r="AJ72" i="1" s="1"/>
  <c r="AI23" i="1"/>
  <c r="AJ23" i="1" s="1"/>
  <c r="AI75" i="1"/>
  <c r="AJ75" i="1" s="1"/>
  <c r="AI260" i="1"/>
  <c r="AJ260" i="1" s="1"/>
  <c r="AI106" i="1"/>
  <c r="AJ106" i="1" s="1"/>
  <c r="AI24" i="1"/>
  <c r="AJ24" i="1" s="1"/>
  <c r="AI249" i="1"/>
  <c r="AJ249" i="1" s="1"/>
  <c r="AI117" i="1"/>
  <c r="AJ117" i="1" s="1"/>
  <c r="AI18" i="1"/>
  <c r="AJ18" i="1" s="1"/>
  <c r="AI257" i="1"/>
  <c r="AJ257" i="1" s="1"/>
  <c r="AI80" i="1"/>
  <c r="AJ80" i="1" s="1"/>
  <c r="AI227" i="1"/>
  <c r="AJ227" i="1" s="1"/>
  <c r="AI113" i="1"/>
  <c r="AJ113" i="1" s="1"/>
  <c r="AI235" i="1"/>
  <c r="AJ235" i="1" s="1"/>
  <c r="AI148" i="1"/>
  <c r="AJ148" i="1" s="1"/>
  <c r="AI231" i="1"/>
  <c r="AJ231" i="1" s="1"/>
  <c r="AI230" i="1"/>
  <c r="AJ230" i="1" s="1"/>
  <c r="AC74" i="1"/>
  <c r="AD74" i="1" s="1"/>
  <c r="AI67" i="1"/>
  <c r="AJ67" i="1" s="1"/>
  <c r="AC58" i="1"/>
  <c r="AI16" i="1"/>
  <c r="AJ16" i="1" s="1"/>
  <c r="AI234" i="1"/>
  <c r="AJ234" i="1" s="1"/>
  <c r="AD42" i="1"/>
  <c r="AI42" i="1"/>
  <c r="AJ42" i="1" s="1"/>
  <c r="AI51" i="1"/>
  <c r="AJ51" i="1" s="1"/>
  <c r="AI135" i="1"/>
  <c r="AJ135" i="1" s="1"/>
  <c r="AC34" i="1"/>
  <c r="AI203" i="1"/>
  <c r="AJ203" i="1" s="1"/>
  <c r="AD22" i="1"/>
  <c r="AI22" i="1"/>
  <c r="AJ22" i="1" s="1"/>
  <c r="AI70" i="1"/>
  <c r="AJ70" i="1" s="1"/>
  <c r="AI240" i="1"/>
  <c r="AJ240" i="1" s="1"/>
  <c r="AI119" i="1"/>
  <c r="AJ119" i="1" s="1"/>
  <c r="AI172" i="1"/>
  <c r="AJ172" i="1" s="1"/>
  <c r="AI282" i="1"/>
  <c r="AI25" i="1"/>
  <c r="AJ25" i="1" s="1"/>
  <c r="AI239" i="1"/>
  <c r="AJ239" i="1" s="1"/>
  <c r="AI62" i="1"/>
  <c r="AJ62" i="1" s="1"/>
  <c r="AD268" i="1"/>
  <c r="AI268" i="1"/>
  <c r="AJ268" i="1" s="1"/>
  <c r="AI238" i="1"/>
  <c r="AJ238" i="1" s="1"/>
  <c r="AI52" i="1"/>
  <c r="AJ52" i="1" s="1"/>
  <c r="AI57" i="1"/>
  <c r="AJ57" i="1" s="1"/>
  <c r="AI229" i="1"/>
  <c r="AJ229" i="1" s="1"/>
  <c r="AI237" i="1"/>
  <c r="AJ237" i="1" s="1"/>
  <c r="AI43" i="1"/>
  <c r="AJ43" i="1" s="1"/>
  <c r="AI15" i="1"/>
  <c r="AJ15" i="1" s="1"/>
  <c r="AI59" i="1"/>
  <c r="AJ59" i="1" s="1"/>
  <c r="AI83" i="1"/>
  <c r="AJ83" i="1" s="1"/>
  <c r="AI46" i="1"/>
  <c r="AI251" i="1"/>
  <c r="AJ251" i="1" s="1"/>
  <c r="AI96" i="1"/>
  <c r="AJ96" i="1" s="1"/>
  <c r="AI49" i="1"/>
  <c r="AJ49" i="1" s="1"/>
  <c r="AF31" i="1"/>
  <c r="AI232" i="1"/>
  <c r="AJ232" i="1" s="1"/>
  <c r="AI226" i="1"/>
  <c r="AJ226" i="1" s="1"/>
  <c r="AI233" i="1"/>
  <c r="AJ233" i="1" s="1"/>
  <c r="AI53" i="1"/>
  <c r="AJ53" i="1" s="1"/>
  <c r="AI45" i="1"/>
  <c r="AJ45" i="1" s="1"/>
  <c r="AI21" i="1"/>
  <c r="AJ21" i="1" s="1"/>
  <c r="AI71" i="1"/>
  <c r="AJ71" i="1" s="1"/>
  <c r="AI225" i="1"/>
  <c r="AJ225" i="1" s="1"/>
  <c r="AI108" i="1"/>
  <c r="AJ108" i="1" s="1"/>
  <c r="AD17" i="1"/>
  <c r="AI17" i="1"/>
  <c r="AJ17" i="1" s="1"/>
  <c r="AD28" i="1"/>
  <c r="AI28" i="1"/>
  <c r="AJ28" i="1" s="1"/>
  <c r="AD31" i="1"/>
  <c r="AI31" i="1"/>
  <c r="AJ31" i="1" s="1"/>
  <c r="AD278" i="1"/>
  <c r="AI278" i="1"/>
  <c r="AJ278" i="1" s="1"/>
  <c r="AD310" i="1"/>
  <c r="AI310" i="1"/>
  <c r="AJ310" i="1" s="1"/>
  <c r="AC63" i="1"/>
  <c r="O272" i="1"/>
  <c r="U272" i="1" s="1"/>
  <c r="AC144" i="1"/>
  <c r="AC243" i="1"/>
  <c r="AC124" i="1"/>
  <c r="AC78" i="1"/>
  <c r="Z112" i="1"/>
  <c r="AC103" i="1"/>
  <c r="AC140" i="1"/>
  <c r="H35" i="3"/>
  <c r="B19" i="4"/>
  <c r="D19" i="4" s="1"/>
  <c r="AF22" i="1"/>
  <c r="AC37" i="1"/>
  <c r="AC245" i="1"/>
  <c r="AC30" i="1"/>
  <c r="C261" i="1"/>
  <c r="I261" i="1" s="1"/>
  <c r="AF310" i="1"/>
  <c r="Z265" i="1"/>
  <c r="AF308" i="1"/>
  <c r="AF73" i="1"/>
  <c r="AC308" i="1"/>
  <c r="AC20" i="1"/>
  <c r="AF43" i="1"/>
  <c r="AD43" i="1"/>
  <c r="I172" i="1"/>
  <c r="G14" i="2" s="1"/>
  <c r="AC252" i="1"/>
  <c r="AC246" i="1"/>
  <c r="AC129" i="1"/>
  <c r="AC91" i="1"/>
  <c r="H29" i="9"/>
  <c r="AC93" i="1"/>
  <c r="X270" i="1"/>
  <c r="I282" i="1"/>
  <c r="Z139" i="1"/>
  <c r="AC44" i="1"/>
  <c r="I297" i="1"/>
  <c r="Z20" i="1"/>
  <c r="C12" i="3" s="1"/>
  <c r="V270" i="1"/>
  <c r="C43" i="3"/>
  <c r="AF72" i="1"/>
  <c r="H25" i="3" s="1"/>
  <c r="AC61" i="1"/>
  <c r="AC130" i="1"/>
  <c r="AC94" i="1"/>
  <c r="V272" i="1"/>
  <c r="C13" i="4"/>
  <c r="E37" i="3"/>
  <c r="Z195" i="1"/>
  <c r="U270" i="1"/>
  <c r="AF27" i="1"/>
  <c r="C45" i="3"/>
  <c r="AC143" i="1"/>
  <c r="AC35" i="1"/>
  <c r="AF35" i="1"/>
  <c r="AC79" i="1"/>
  <c r="AF42" i="1"/>
  <c r="AC39" i="1"/>
  <c r="AC102" i="1"/>
  <c r="C42" i="3"/>
  <c r="AC141" i="1"/>
  <c r="AC147" i="1"/>
  <c r="X13" i="1"/>
  <c r="T10" i="2" s="1"/>
  <c r="AC145" i="1"/>
  <c r="AB47" i="1"/>
  <c r="E17" i="3" s="1"/>
  <c r="AB223" i="1"/>
  <c r="X16" i="2" s="1"/>
  <c r="AF50" i="1"/>
  <c r="AC50" i="1"/>
  <c r="C38" i="3"/>
  <c r="AC196" i="1"/>
  <c r="Z14" i="1"/>
  <c r="C11" i="3" s="1"/>
  <c r="Y47" i="1"/>
  <c r="U11" i="2" s="1"/>
  <c r="Y223" i="1"/>
  <c r="U16" i="2" s="1"/>
  <c r="Y13" i="1"/>
  <c r="U10" i="2" s="1"/>
  <c r="Z118" i="1"/>
  <c r="Z44" i="1"/>
  <c r="C16" i="3" s="1"/>
  <c r="AF77" i="1"/>
  <c r="Z76" i="1"/>
  <c r="AC77" i="1"/>
  <c r="AF64" i="1"/>
  <c r="AC64" i="1"/>
  <c r="AD72" i="1"/>
  <c r="G25" i="3" s="1"/>
  <c r="W265" i="1"/>
  <c r="X265" i="1"/>
  <c r="Z282" i="1"/>
  <c r="AC41" i="1"/>
  <c r="AF41" i="1"/>
  <c r="AC142" i="1"/>
  <c r="T11" i="1"/>
  <c r="AC36" i="1"/>
  <c r="AF36" i="1"/>
  <c r="U11" i="1"/>
  <c r="Z236" i="1"/>
  <c r="C49" i="3" s="1"/>
  <c r="X111" i="1"/>
  <c r="T12" i="2" s="1"/>
  <c r="M11" i="1"/>
  <c r="AC109" i="1"/>
  <c r="Z148" i="1"/>
  <c r="AC118" i="1"/>
  <c r="AC128" i="1"/>
  <c r="AC202" i="1"/>
  <c r="C44" i="3"/>
  <c r="J261" i="1"/>
  <c r="J11" i="1" s="1"/>
  <c r="AF277" i="1"/>
  <c r="H59" i="3" s="1"/>
  <c r="AC277" i="1"/>
  <c r="AA223" i="1"/>
  <c r="W16" i="2" s="1"/>
  <c r="AB261" i="1"/>
  <c r="E56" i="3"/>
  <c r="D21" i="3"/>
  <c r="AA47" i="1"/>
  <c r="W11" i="2" s="1"/>
  <c r="AA270" i="1"/>
  <c r="AC65" i="1"/>
  <c r="Z60" i="1"/>
  <c r="C20" i="3" s="1"/>
  <c r="Z48" i="1"/>
  <c r="D14" i="3"/>
  <c r="AC256" i="1"/>
  <c r="AF256" i="1"/>
  <c r="Z255" i="1"/>
  <c r="Q13" i="2"/>
  <c r="F35" i="3"/>
  <c r="Y13" i="2"/>
  <c r="C13" i="2"/>
  <c r="I148" i="1"/>
  <c r="G13" i="2" s="1"/>
  <c r="AC40" i="1"/>
  <c r="AF40" i="1"/>
  <c r="Z38" i="1"/>
  <c r="H25" i="9"/>
  <c r="X13" i="2"/>
  <c r="E35" i="3"/>
  <c r="J10" i="2"/>
  <c r="L11" i="1"/>
  <c r="X47" i="1"/>
  <c r="T11" i="2" s="1"/>
  <c r="I13" i="1"/>
  <c r="C10" i="2"/>
  <c r="D10" i="2"/>
  <c r="D11" i="1"/>
  <c r="Z81" i="1"/>
  <c r="AF244" i="1"/>
  <c r="AC244" i="1"/>
  <c r="Y14" i="2"/>
  <c r="F36" i="3"/>
  <c r="P10" i="2"/>
  <c r="AC88" i="1"/>
  <c r="Z85" i="1"/>
  <c r="AD49" i="1"/>
  <c r="I262" i="1"/>
  <c r="AC236" i="1"/>
  <c r="AC242" i="1"/>
  <c r="AF242" i="1"/>
  <c r="Z241" i="1"/>
  <c r="I223" i="1"/>
  <c r="G16" i="2" s="1"/>
  <c r="AB13" i="1"/>
  <c r="Z258" i="1"/>
  <c r="AC259" i="1"/>
  <c r="AF259" i="1"/>
  <c r="Z131" i="1"/>
  <c r="AC133" i="1"/>
  <c r="AC126" i="1"/>
  <c r="Z123" i="1"/>
  <c r="U262" i="1"/>
  <c r="P261" i="1"/>
  <c r="P11" i="1" s="1"/>
  <c r="V262" i="1"/>
  <c r="S10" i="2"/>
  <c r="Q261" i="1"/>
  <c r="Q11" i="1" s="1"/>
  <c r="W262" i="1"/>
  <c r="AC279" i="1"/>
  <c r="C60" i="3"/>
  <c r="Z253" i="1"/>
  <c r="C52" i="3" s="1"/>
  <c r="AC254" i="1"/>
  <c r="H10" i="2"/>
  <c r="AF55" i="1"/>
  <c r="Z54" i="1"/>
  <c r="C19" i="3" s="1"/>
  <c r="AC55" i="1"/>
  <c r="Z99" i="1"/>
  <c r="AC100" i="1"/>
  <c r="AC250" i="1"/>
  <c r="Z248" i="1"/>
  <c r="D12" i="2"/>
  <c r="I111" i="1"/>
  <c r="G12" i="2" s="1"/>
  <c r="Y111" i="1"/>
  <c r="U12" i="2" s="1"/>
  <c r="AC247" i="1"/>
  <c r="AF247" i="1"/>
  <c r="E11" i="1"/>
  <c r="E10" i="2"/>
  <c r="AC56" i="1"/>
  <c r="AF56" i="1"/>
  <c r="E36" i="3"/>
  <c r="X14" i="2"/>
  <c r="C41" i="3"/>
  <c r="AC199" i="1"/>
  <c r="Y271" i="1"/>
  <c r="V271" i="1"/>
  <c r="AC101" i="1"/>
  <c r="R272" i="1"/>
  <c r="R261" i="1" s="1"/>
  <c r="R11" i="1" s="1"/>
  <c r="S272" i="1"/>
  <c r="X262" i="1"/>
  <c r="AC309" i="1"/>
  <c r="Z312" i="1"/>
  <c r="AF312" i="1" s="1"/>
  <c r="X223" i="1"/>
  <c r="T16" i="2" s="1"/>
  <c r="T17" i="2"/>
  <c r="AC69" i="1"/>
  <c r="AF69" i="1"/>
  <c r="Z68" i="1"/>
  <c r="AC81" i="1"/>
  <c r="D37" i="3"/>
  <c r="C14" i="4"/>
  <c r="H11" i="1"/>
  <c r="F10" i="2"/>
  <c r="I194" i="1"/>
  <c r="G15" i="2" s="1"/>
  <c r="C15" i="2"/>
  <c r="Z32" i="1"/>
  <c r="AC33" i="1"/>
  <c r="V265" i="1"/>
  <c r="U265" i="1"/>
  <c r="K11" i="1"/>
  <c r="AC198" i="1"/>
  <c r="C40" i="3"/>
  <c r="AC90" i="1"/>
  <c r="Z89" i="1"/>
  <c r="AC92" i="1"/>
  <c r="AC311" i="1"/>
  <c r="X12" i="2"/>
  <c r="E28" i="3"/>
  <c r="M11" i="2"/>
  <c r="N261" i="1"/>
  <c r="N11" i="1" s="1"/>
  <c r="AC105" i="1"/>
  <c r="Z104" i="1"/>
  <c r="AC29" i="1"/>
  <c r="AC204" i="1"/>
  <c r="AF29" i="1"/>
  <c r="Z172" i="1"/>
  <c r="AC228" i="1"/>
  <c r="Z224" i="1"/>
  <c r="I47" i="1"/>
  <c r="G11" i="2" s="1"/>
  <c r="AI73" i="1" l="1"/>
  <c r="AJ73" i="1" s="1"/>
  <c r="F43" i="3"/>
  <c r="O261" i="1"/>
  <c r="O11" i="1" s="1"/>
  <c r="AI200" i="1"/>
  <c r="AJ200" i="1" s="1"/>
  <c r="C30" i="3"/>
  <c r="AF118" i="1"/>
  <c r="AD118" i="1"/>
  <c r="C29" i="3"/>
  <c r="AF112" i="1"/>
  <c r="AD112" i="1"/>
  <c r="AF172" i="1"/>
  <c r="AD172" i="1"/>
  <c r="AF104" i="1"/>
  <c r="AD104" i="1"/>
  <c r="AF89" i="1"/>
  <c r="AD89" i="1"/>
  <c r="AF131" i="1"/>
  <c r="AD131" i="1"/>
  <c r="AF85" i="1"/>
  <c r="AD85" i="1"/>
  <c r="V13" i="2"/>
  <c r="AF148" i="1"/>
  <c r="AD148" i="1"/>
  <c r="AF139" i="1"/>
  <c r="AD139" i="1"/>
  <c r="AF99" i="1"/>
  <c r="AD99" i="1"/>
  <c r="AF123" i="1"/>
  <c r="AD123" i="1"/>
  <c r="C35" i="3"/>
  <c r="G35" i="3" s="1"/>
  <c r="AC112" i="1"/>
  <c r="F29" i="3" s="1"/>
  <c r="AF195" i="1"/>
  <c r="AD195" i="1"/>
  <c r="AF81" i="1"/>
  <c r="AD81" i="1"/>
  <c r="F39" i="3"/>
  <c r="AD27" i="1"/>
  <c r="AD66" i="1"/>
  <c r="AC224" i="1"/>
  <c r="AI228" i="1"/>
  <c r="AJ228" i="1" s="1"/>
  <c r="AI55" i="1"/>
  <c r="AJ55" i="1" s="1"/>
  <c r="AI126" i="1"/>
  <c r="AJ126" i="1" s="1"/>
  <c r="AI102" i="1"/>
  <c r="AJ102" i="1" s="1"/>
  <c r="AI143" i="1"/>
  <c r="AJ143" i="1" s="1"/>
  <c r="AI93" i="1"/>
  <c r="AJ93" i="1" s="1"/>
  <c r="AD252" i="1"/>
  <c r="AI252" i="1"/>
  <c r="AJ252" i="1" s="1"/>
  <c r="AI144" i="1"/>
  <c r="AJ144" i="1" s="1"/>
  <c r="AI34" i="1"/>
  <c r="AJ34" i="1" s="1"/>
  <c r="AI58" i="1"/>
  <c r="AJ58" i="1" s="1"/>
  <c r="AI90" i="1"/>
  <c r="AJ90" i="1" s="1"/>
  <c r="AI33" i="1"/>
  <c r="AJ33" i="1" s="1"/>
  <c r="AI81" i="1"/>
  <c r="AJ81" i="1" s="1"/>
  <c r="AI199" i="1"/>
  <c r="AJ199" i="1" s="1"/>
  <c r="AC253" i="1"/>
  <c r="AI254" i="1"/>
  <c r="AJ254" i="1" s="1"/>
  <c r="F49" i="3"/>
  <c r="AI236" i="1"/>
  <c r="AJ236" i="1" s="1"/>
  <c r="AI112" i="1"/>
  <c r="AJ112" i="1" s="1"/>
  <c r="AI50" i="1"/>
  <c r="AJ50" i="1" s="1"/>
  <c r="AI141" i="1"/>
  <c r="AJ141" i="1" s="1"/>
  <c r="AI35" i="1"/>
  <c r="AJ35" i="1" s="1"/>
  <c r="AI124" i="1"/>
  <c r="AJ124" i="1" s="1"/>
  <c r="AI204" i="1"/>
  <c r="AJ204" i="1" s="1"/>
  <c r="AI105" i="1"/>
  <c r="AJ105" i="1" s="1"/>
  <c r="AI92" i="1"/>
  <c r="AJ92" i="1" s="1"/>
  <c r="AI56" i="1"/>
  <c r="AJ56" i="1" s="1"/>
  <c r="AI133" i="1"/>
  <c r="AJ133" i="1" s="1"/>
  <c r="AI244" i="1"/>
  <c r="AJ244" i="1" s="1"/>
  <c r="AI40" i="1"/>
  <c r="AJ40" i="1" s="1"/>
  <c r="AC255" i="1"/>
  <c r="AD255" i="1" s="1"/>
  <c r="AI256" i="1"/>
  <c r="AJ256" i="1" s="1"/>
  <c r="AI277" i="1"/>
  <c r="AJ277" i="1" s="1"/>
  <c r="AI77" i="1"/>
  <c r="AJ77" i="1" s="1"/>
  <c r="AI145" i="1"/>
  <c r="AJ145" i="1" s="1"/>
  <c r="AI94" i="1"/>
  <c r="AJ94" i="1" s="1"/>
  <c r="AI61" i="1"/>
  <c r="AJ61" i="1" s="1"/>
  <c r="AI91" i="1"/>
  <c r="AJ91" i="1" s="1"/>
  <c r="AI140" i="1"/>
  <c r="AJ140" i="1" s="1"/>
  <c r="AI103" i="1"/>
  <c r="AJ103" i="1" s="1"/>
  <c r="AI29" i="1"/>
  <c r="AJ29" i="1" s="1"/>
  <c r="AI69" i="1"/>
  <c r="AJ69" i="1" s="1"/>
  <c r="AI101" i="1"/>
  <c r="AJ101" i="1" s="1"/>
  <c r="AI100" i="1"/>
  <c r="AJ100" i="1" s="1"/>
  <c r="F60" i="3"/>
  <c r="AI279" i="1"/>
  <c r="AJ279" i="1" s="1"/>
  <c r="AI64" i="1"/>
  <c r="AJ64" i="1" s="1"/>
  <c r="AI147" i="1"/>
  <c r="AJ147" i="1" s="1"/>
  <c r="F16" i="3"/>
  <c r="AI44" i="1"/>
  <c r="AJ44" i="1" s="1"/>
  <c r="AI129" i="1"/>
  <c r="AJ129" i="1" s="1"/>
  <c r="AI78" i="1"/>
  <c r="AJ78" i="1" s="1"/>
  <c r="AI198" i="1"/>
  <c r="AJ198" i="1" s="1"/>
  <c r="AI88" i="1"/>
  <c r="AJ88" i="1" s="1"/>
  <c r="AI128" i="1"/>
  <c r="AJ128" i="1" s="1"/>
  <c r="AI109" i="1"/>
  <c r="AJ109" i="1" s="1"/>
  <c r="AI36" i="1"/>
  <c r="AJ36" i="1" s="1"/>
  <c r="AI246" i="1"/>
  <c r="AJ246" i="1" s="1"/>
  <c r="AI245" i="1"/>
  <c r="AJ245" i="1" s="1"/>
  <c r="AD58" i="1"/>
  <c r="T272" i="1"/>
  <c r="AI250" i="1"/>
  <c r="AJ250" i="1" s="1"/>
  <c r="AI65" i="1"/>
  <c r="AJ65" i="1" s="1"/>
  <c r="AI202" i="1"/>
  <c r="AJ202" i="1" s="1"/>
  <c r="AI118" i="1"/>
  <c r="AJ118" i="1" s="1"/>
  <c r="AI142" i="1"/>
  <c r="AJ142" i="1" s="1"/>
  <c r="AI196" i="1"/>
  <c r="AJ196" i="1" s="1"/>
  <c r="AI79" i="1"/>
  <c r="AJ79" i="1" s="1"/>
  <c r="AI130" i="1"/>
  <c r="AJ130" i="1" s="1"/>
  <c r="AD34" i="1"/>
  <c r="AI243" i="1"/>
  <c r="AJ243" i="1" s="1"/>
  <c r="AI63" i="1"/>
  <c r="AJ63" i="1" s="1"/>
  <c r="AI74" i="1"/>
  <c r="AJ74" i="1" s="1"/>
  <c r="AD39" i="1"/>
  <c r="G21" i="3" s="1"/>
  <c r="AI39" i="1"/>
  <c r="AJ39" i="1" s="1"/>
  <c r="AD247" i="1"/>
  <c r="AI247" i="1"/>
  <c r="AJ247" i="1" s="1"/>
  <c r="AC258" i="1"/>
  <c r="AD258" i="1" s="1"/>
  <c r="AI259" i="1"/>
  <c r="AJ259" i="1" s="1"/>
  <c r="AD308" i="1"/>
  <c r="AI308" i="1"/>
  <c r="AJ308" i="1" s="1"/>
  <c r="F12" i="3"/>
  <c r="AI20" i="1"/>
  <c r="AJ20" i="1" s="1"/>
  <c r="AD37" i="1"/>
  <c r="AI37" i="1"/>
  <c r="AJ37" i="1" s="1"/>
  <c r="AD41" i="1"/>
  <c r="AI41" i="1"/>
  <c r="AJ41" i="1" s="1"/>
  <c r="AD311" i="1"/>
  <c r="AI311" i="1"/>
  <c r="AJ311" i="1" s="1"/>
  <c r="AD309" i="1"/>
  <c r="AI309" i="1"/>
  <c r="AJ309" i="1" s="1"/>
  <c r="AD242" i="1"/>
  <c r="AI242" i="1"/>
  <c r="AJ242" i="1" s="1"/>
  <c r="AD30" i="1"/>
  <c r="AI30" i="1"/>
  <c r="AJ30" i="1" s="1"/>
  <c r="AD56" i="1"/>
  <c r="AD77" i="1"/>
  <c r="AD61" i="1"/>
  <c r="AC68" i="1"/>
  <c r="AD68" i="1" s="1"/>
  <c r="AD55" i="1"/>
  <c r="F44" i="3"/>
  <c r="F30" i="3"/>
  <c r="F38" i="3"/>
  <c r="AD63" i="1"/>
  <c r="AC131" i="1"/>
  <c r="AC48" i="1"/>
  <c r="F18" i="3" s="1"/>
  <c r="F40" i="3"/>
  <c r="F23" i="3"/>
  <c r="F41" i="3"/>
  <c r="AD64" i="1"/>
  <c r="AD78" i="1"/>
  <c r="Z271" i="1"/>
  <c r="AC271" i="1" s="1"/>
  <c r="C34" i="3"/>
  <c r="AC26" i="1"/>
  <c r="AF265" i="1"/>
  <c r="AC265" i="1"/>
  <c r="F59" i="3"/>
  <c r="E47" i="3"/>
  <c r="Z262" i="1"/>
  <c r="C56" i="3" s="1"/>
  <c r="AF14" i="1"/>
  <c r="H11" i="3" s="1"/>
  <c r="AC89" i="1"/>
  <c r="AC248" i="1"/>
  <c r="AC14" i="1"/>
  <c r="X11" i="2"/>
  <c r="AC60" i="1"/>
  <c r="Z111" i="1"/>
  <c r="AC123" i="1"/>
  <c r="AD50" i="1"/>
  <c r="C11" i="1"/>
  <c r="Z194" i="1"/>
  <c r="AC76" i="1"/>
  <c r="AC32" i="1"/>
  <c r="AC312" i="1"/>
  <c r="Z13" i="1"/>
  <c r="AF13" i="1" s="1"/>
  <c r="AC195" i="1"/>
  <c r="AC104" i="1"/>
  <c r="AC38" i="1"/>
  <c r="AC139" i="1"/>
  <c r="AF76" i="1"/>
  <c r="C22" i="3"/>
  <c r="AD277" i="1"/>
  <c r="G59" i="3" s="1"/>
  <c r="AD33" i="1"/>
  <c r="AD29" i="1"/>
  <c r="AD259" i="1"/>
  <c r="E55" i="3"/>
  <c r="X17" i="2"/>
  <c r="C12" i="4"/>
  <c r="D17" i="3"/>
  <c r="D47" i="3"/>
  <c r="C15" i="4"/>
  <c r="I11" i="1"/>
  <c r="G10" i="2"/>
  <c r="AD69" i="1"/>
  <c r="AC241" i="1"/>
  <c r="C25" i="3"/>
  <c r="C23" i="3"/>
  <c r="AC85" i="1"/>
  <c r="C13" i="3"/>
  <c r="AF26" i="1"/>
  <c r="H13" i="3" s="1"/>
  <c r="C32" i="3"/>
  <c r="X10" i="2"/>
  <c r="E10" i="3"/>
  <c r="AB11" i="1"/>
  <c r="C15" i="3"/>
  <c r="AF38" i="1"/>
  <c r="H15" i="3" s="1"/>
  <c r="C14" i="3"/>
  <c r="AC99" i="1"/>
  <c r="AF32" i="1"/>
  <c r="H14" i="3" s="1"/>
  <c r="AA261" i="1"/>
  <c r="AA11" i="1" s="1"/>
  <c r="D57" i="3"/>
  <c r="Z13" i="2"/>
  <c r="C24" i="3"/>
  <c r="V14" i="2"/>
  <c r="C36" i="3"/>
  <c r="G36" i="3" s="1"/>
  <c r="AF258" i="1"/>
  <c r="Y272" i="1"/>
  <c r="Y261" i="1" s="1"/>
  <c r="Y11" i="1" s="1"/>
  <c r="S261" i="1"/>
  <c r="S11" i="1" s="1"/>
  <c r="AD256" i="1"/>
  <c r="X272" i="1"/>
  <c r="W272" i="1"/>
  <c r="W261" i="1" s="1"/>
  <c r="AC54" i="1"/>
  <c r="D10" i="3"/>
  <c r="C27" i="3"/>
  <c r="C21" i="3"/>
  <c r="AF68" i="1"/>
  <c r="C26" i="3"/>
  <c r="C31" i="3"/>
  <c r="C50" i="3"/>
  <c r="AF241" i="1"/>
  <c r="H50" i="3" s="1"/>
  <c r="Z47" i="1"/>
  <c r="C18" i="3"/>
  <c r="Z223" i="1"/>
  <c r="AD40" i="1"/>
  <c r="AF255" i="1"/>
  <c r="C53" i="3"/>
  <c r="V15" i="2" l="1"/>
  <c r="AA15" i="2" s="1"/>
  <c r="AD194" i="1"/>
  <c r="AF194" i="1"/>
  <c r="V12" i="2"/>
  <c r="AF111" i="1"/>
  <c r="AD111" i="1"/>
  <c r="AI104" i="1"/>
  <c r="AJ104" i="1" s="1"/>
  <c r="F52" i="3"/>
  <c r="AI253" i="1"/>
  <c r="AJ253" i="1" s="1"/>
  <c r="AI99" i="1"/>
  <c r="AJ99" i="1" s="1"/>
  <c r="AI85" i="1"/>
  <c r="AJ85" i="1" s="1"/>
  <c r="AI139" i="1"/>
  <c r="AJ139" i="1" s="1"/>
  <c r="AI123" i="1"/>
  <c r="AJ123" i="1" s="1"/>
  <c r="AI89" i="1"/>
  <c r="AJ89" i="1" s="1"/>
  <c r="AI48" i="1"/>
  <c r="AJ48" i="1" s="1"/>
  <c r="AI60" i="1"/>
  <c r="AJ60" i="1" s="1"/>
  <c r="AI68" i="1"/>
  <c r="AI248" i="1"/>
  <c r="AJ248" i="1" s="1"/>
  <c r="AI54" i="1"/>
  <c r="AJ54" i="1" s="1"/>
  <c r="AI195" i="1"/>
  <c r="AJ195" i="1" s="1"/>
  <c r="AI76" i="1"/>
  <c r="AJ76" i="1" s="1"/>
  <c r="AI131" i="1"/>
  <c r="AJ131" i="1" s="1"/>
  <c r="AI258" i="1"/>
  <c r="AJ258" i="1" s="1"/>
  <c r="F53" i="3"/>
  <c r="AI255" i="1"/>
  <c r="AJ255" i="1" s="1"/>
  <c r="AI224" i="1"/>
  <c r="AJ224" i="1" s="1"/>
  <c r="F21" i="3"/>
  <c r="F13" i="3"/>
  <c r="AI26" i="1"/>
  <c r="AJ26" i="1" s="1"/>
  <c r="F14" i="3"/>
  <c r="AI32" i="1"/>
  <c r="AJ32" i="1" s="1"/>
  <c r="AD265" i="1"/>
  <c r="AI265" i="1"/>
  <c r="AJ265" i="1" s="1"/>
  <c r="AC270" i="1"/>
  <c r="F50" i="3"/>
  <c r="AI241" i="1"/>
  <c r="AJ241" i="1" s="1"/>
  <c r="F15" i="3"/>
  <c r="AI38" i="1"/>
  <c r="AJ38" i="1" s="1"/>
  <c r="AD14" i="1"/>
  <c r="G11" i="3" s="1"/>
  <c r="AI14" i="1"/>
  <c r="AJ14" i="1" s="1"/>
  <c r="F20" i="3"/>
  <c r="F27" i="3"/>
  <c r="F26" i="3"/>
  <c r="F24" i="3"/>
  <c r="F31" i="3"/>
  <c r="F25" i="3"/>
  <c r="F19" i="3"/>
  <c r="F32" i="3"/>
  <c r="F22" i="3"/>
  <c r="AC47" i="1"/>
  <c r="AD271" i="1"/>
  <c r="AF271" i="1"/>
  <c r="AF270" i="1" s="1"/>
  <c r="H57" i="3" s="1"/>
  <c r="Z270" i="1"/>
  <c r="AD26" i="1"/>
  <c r="G13" i="3" s="1"/>
  <c r="C28" i="3"/>
  <c r="AF262" i="1"/>
  <c r="H56" i="3" s="1"/>
  <c r="AC262" i="1"/>
  <c r="F11" i="3"/>
  <c r="C10" i="3"/>
  <c r="H10" i="3" s="1"/>
  <c r="V10" i="2"/>
  <c r="AA10" i="2" s="1"/>
  <c r="AD32" i="1"/>
  <c r="G14" i="3" s="1"/>
  <c r="AD76" i="1"/>
  <c r="C37" i="3"/>
  <c r="C14" i="11"/>
  <c r="F14" i="11" s="1"/>
  <c r="AD38" i="1"/>
  <c r="G15" i="3" s="1"/>
  <c r="F34" i="3"/>
  <c r="AC111" i="1"/>
  <c r="Z272" i="1"/>
  <c r="C58" i="3" s="1"/>
  <c r="AC194" i="1"/>
  <c r="AC13" i="1"/>
  <c r="AC223" i="1"/>
  <c r="C17" i="3"/>
  <c r="V11" i="2"/>
  <c r="AA11" i="2" s="1"/>
  <c r="AF47" i="1"/>
  <c r="E61" i="3"/>
  <c r="I11" i="14" s="1"/>
  <c r="I20" i="14" s="1"/>
  <c r="X18" i="2"/>
  <c r="E12" i="12" s="1"/>
  <c r="Z14" i="2"/>
  <c r="B14" i="4"/>
  <c r="D14" i="4" s="1"/>
  <c r="C11" i="4"/>
  <c r="V16" i="2"/>
  <c r="AA16" i="2" s="1"/>
  <c r="C47" i="3"/>
  <c r="AF223" i="1"/>
  <c r="H47" i="3" s="1"/>
  <c r="X261" i="1"/>
  <c r="X11" i="1" s="1"/>
  <c r="W18" i="2"/>
  <c r="D61" i="3"/>
  <c r="I10" i="14" s="1"/>
  <c r="I19" i="14" s="1"/>
  <c r="AD241" i="1"/>
  <c r="G50" i="3" s="1"/>
  <c r="D55" i="3"/>
  <c r="W17" i="2"/>
  <c r="F20" i="14" l="1"/>
  <c r="F19" i="14"/>
  <c r="B13" i="4"/>
  <c r="D13" i="4" s="1"/>
  <c r="AA12" i="2"/>
  <c r="AI47" i="1"/>
  <c r="AI111" i="1"/>
  <c r="AJ111" i="1" s="1"/>
  <c r="AI223" i="1"/>
  <c r="AJ223" i="1" s="1"/>
  <c r="AI194" i="1"/>
  <c r="AJ194" i="1" s="1"/>
  <c r="AD13" i="1"/>
  <c r="AI13" i="1"/>
  <c r="AJ13" i="1" s="1"/>
  <c r="F57" i="3"/>
  <c r="AC261" i="1"/>
  <c r="F55" i="3" s="1"/>
  <c r="AI262" i="1"/>
  <c r="AJ262" i="1" s="1"/>
  <c r="AD223" i="1"/>
  <c r="G47" i="3" s="1"/>
  <c r="AD47" i="1"/>
  <c r="AD270" i="1"/>
  <c r="G57" i="3" s="1"/>
  <c r="C57" i="3"/>
  <c r="Z261" i="1"/>
  <c r="Z11" i="1" s="1"/>
  <c r="AD262" i="1"/>
  <c r="G56" i="3" s="1"/>
  <c r="F56" i="3"/>
  <c r="B11" i="4"/>
  <c r="D11" i="4" s="1"/>
  <c r="C17" i="11"/>
  <c r="F17" i="11" s="1"/>
  <c r="E14" i="11"/>
  <c r="E17" i="11" s="1"/>
  <c r="Y10" i="2"/>
  <c r="Z10" i="2" s="1"/>
  <c r="F10" i="3"/>
  <c r="G10" i="3" s="1"/>
  <c r="Y15" i="2"/>
  <c r="Z15" i="2" s="1"/>
  <c r="F37" i="3"/>
  <c r="F28" i="3"/>
  <c r="Y12" i="2"/>
  <c r="Z12" i="2" s="1"/>
  <c r="B12" i="4"/>
  <c r="D12" i="4" s="1"/>
  <c r="E11" i="12"/>
  <c r="B15" i="4"/>
  <c r="D15" i="4" s="1"/>
  <c r="H17" i="3"/>
  <c r="C21" i="4"/>
  <c r="F17" i="3"/>
  <c r="G17" i="3" s="1"/>
  <c r="Y11" i="2"/>
  <c r="Z11" i="2" s="1"/>
  <c r="F47" i="3"/>
  <c r="Y16" i="2"/>
  <c r="Z16" i="2" s="1"/>
  <c r="AF261" i="1" l="1"/>
  <c r="H55" i="3" s="1"/>
  <c r="AI261" i="1"/>
  <c r="AJ261" i="1" s="1"/>
  <c r="Y17" i="2"/>
  <c r="AC11" i="1"/>
  <c r="V17" i="2"/>
  <c r="AA17" i="2" s="1"/>
  <c r="AD261" i="1"/>
  <c r="G55" i="3" s="1"/>
  <c r="C55" i="3"/>
  <c r="B21" i="4"/>
  <c r="D21" i="4" s="1"/>
  <c r="V18" i="2"/>
  <c r="AA18" i="2" s="1"/>
  <c r="C61" i="3"/>
  <c r="H19" i="14" s="1"/>
  <c r="AF11" i="1"/>
  <c r="H20" i="14" l="1"/>
  <c r="E20" i="14"/>
  <c r="E19" i="14"/>
  <c r="Y18" i="2"/>
  <c r="E13" i="12" s="1"/>
  <c r="E14" i="12" s="1"/>
  <c r="AI11" i="1"/>
  <c r="F61" i="3"/>
  <c r="I12" i="14" s="1"/>
  <c r="I21" i="14" s="1"/>
  <c r="I23" i="14" s="1"/>
  <c r="AD11" i="1"/>
  <c r="Z17" i="2"/>
  <c r="E10" i="12"/>
  <c r="H61" i="3"/>
  <c r="H21" i="14" l="1"/>
  <c r="H23" i="14" s="1"/>
  <c r="H13" i="14"/>
  <c r="F21" i="14"/>
  <c r="F23" i="14" s="1"/>
  <c r="F13" i="14"/>
  <c r="G61" i="3"/>
  <c r="Z18" i="2"/>
  <c r="E21" i="12"/>
  <c r="E22" i="12"/>
  <c r="E20" i="12"/>
  <c r="E21" i="14" l="1"/>
  <c r="E23" i="14" s="1"/>
  <c r="E13" i="14"/>
  <c r="E24" i="12"/>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<sst xmlns="http://schemas.openxmlformats.org/spreadsheetml/2006/main" count="852" uniqueCount="523">
  <si>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</si>
  <si>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</si>
  <si>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</si>
  <si>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</si>
  <si>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</si>
  <si>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</si>
  <si>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</si>
  <si>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</si>
  <si>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</si>
  <si>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</si>
  <si>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</si>
  <si>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</si>
  <si>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</si>
  <si>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</si>
  <si>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</si>
  <si>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</si>
  <si>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</si>
  <si>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</si>
  <si>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</si>
  <si>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</si>
  <si>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</si>
  <si>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</si>
  <si>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</si>
  <si>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</si>
  <si>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</si>
  <si>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</si>
  <si>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</si>
  <si>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</si>
  <si>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</si>
  <si>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</si>
  <si>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</si>
  <si>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</si>
  <si>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</si>
  <si>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</si>
  <si>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</si>
  <si>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</si>
  <si>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</si>
  <si>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</si>
  <si>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</si>
  <si>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</si>
  <si>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</si>
  <si>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</si>
  <si>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</si>
  <si>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</si>
  <si>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</si>
  <si>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</si>
  <si>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</si>
  <si>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</si>
  <si>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</si>
  <si>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</si>
  <si>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</si>
  <si>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</si>
  <si>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</si>
  <si>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</si>
  <si>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</si>
  <si>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</si>
  <si>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</si>
  <si>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</si>
  <si>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</si>
  <si>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</si>
  <si>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</si>
  <si>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</si>
  <si>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</si>
  <si>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</si>
  <si>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</si>
  <si>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</si>
  <si>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</si>
  <si>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</si>
  <si>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</si>
  <si>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</si>
  <si>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</si>
  <si>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</si>
  <si>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</si>
  <si>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</si>
  <si>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</si>
  <si>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</si>
  <si>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</si>
  <si>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</si>
  <si>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</si>
  <si>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</si>
  <si>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</si>
  <si>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</si>
  <si>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</si>
  <si>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</si>
  <si>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</si>
  <si>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</si>
  <si>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</si>
  <si>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</si>
  <si>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</si>
  <si>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</si>
  <si>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</si>
  <si>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</si>
  <si>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</si>
  <si>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</si>
  <si>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</si>
  <si>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</si>
  <si>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</si>
  <si>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</si>
  <si>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</si>
  <si>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</si>
  <si>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</si>
  <si>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</si>
  <si>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</si>
  <si>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</si>
  <si>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</si>
  <si>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</si>
  <si>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</si>
  <si>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</si>
  <si>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</si>
  <si>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</si>
  <si>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</si>
  <si>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</si>
  <si>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</si>
  <si>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</si>
  <si>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</si>
  <si>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</si>
  <si>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</si>
  <si>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</si>
  <si>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</si>
  <si>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</si>
  <si>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</si>
  <si>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</si>
  <si>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</si>
  <si>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</si>
  <si>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</si>
  <si>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</si>
  <si>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</si>
  <si>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</si>
  <si>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</si>
  <si>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</si>
  <si>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</si>
  <si>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</si>
  <si>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</si>
  <si>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</si>
  <si>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</si>
  <si>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</si>
  <si>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</si>
  <si>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</si>
  <si>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</si>
  <si>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</si>
  <si>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</si>
  <si>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</si>
  <si>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</si>
  <si>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</si>
  <si>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</si>
  <si>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</si>
  <si>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</si>
  <si>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</si>
  <si>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</si>
  <si>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</si>
  <si>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</si>
  <si>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</si>
  <si>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</si>
  <si>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</si>
  <si>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</si>
  <si>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</si>
  <si>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</si>
  <si>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</si>
  <si>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</si>
  <si>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</si>
  <si>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</si>
  <si>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</si>
  <si>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</si>
  <si>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</si>
  <si>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</si>
  <si>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</si>
  <si>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</si>
  <si>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</si>
  <si>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</si>
  <si>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</si>
  <si>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</si>
  <si>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</si>
  <si>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</si>
  <si>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</si>
  <si>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</si>
  <si>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</si>
  <si>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</si>
  <si>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</si>
  <si>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</si>
  <si>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</si>
  <si>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</si>
  <si>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</si>
  <si>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</si>
  <si>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</si>
  <si>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</si>
  <si>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</si>
  <si>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</si>
  <si>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</si>
  <si>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</si>
  <si>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</si>
  <si>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</si>
  <si>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</si>
  <si>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</si>
  <si>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</si>
  <si>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</si>
  <si>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</si>
  <si>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</si>
  <si>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</si>
  <si>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</si>
  <si>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</si>
  <si>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</si>
  <si>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</si>
  <si>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</si>
  <si>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</si>
  <si>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</si>
  <si>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</si>
  <si>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</si>
  <si>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</si>
  <si>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</si>
  <si>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</si>
  <si>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</si>
  <si>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</si>
  <si>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</si>
  <si>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</si>
  <si>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</si>
  <si>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</si>
  <si>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</si>
  <si>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</si>
  <si>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</si>
  <si>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</si>
  <si>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</si>
  <si>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</si>
  <si>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</si>
  <si>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</si>
  <si>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</si>
  <si>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</si>
  <si>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</si>
  <si>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</si>
  <si>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</si>
  <si>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</si>
  <si>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</si>
  <si>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</si>
  <si>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</si>
  <si>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</si>
  <si>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</si>
  <si>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</si>
  <si>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</si>
  <si>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</si>
  <si>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</si>
  <si>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</si>
  <si>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</si>
  <si>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</si>
  <si>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</si>
  <si>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</si>
  <si>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</si>
  <si>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</si>
  <si>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</si>
  <si>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</si>
  <si>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</si>
  <si>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</si>
  <si>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</si>
  <si>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</si>
  <si>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</si>
  <si>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</si>
  <si>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</si>
  <si>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</si>
  <si>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</si>
  <si>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</si>
  <si>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</si>
  <si>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</si>
  <si>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</si>
  <si>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</si>
  <si>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</si>
  <si>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</si>
  <si>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</si>
  <si>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</si>
  <si>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</si>
  <si>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</si>
  <si>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</si>
  <si>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</si>
  <si>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</si>
  <si>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</si>
  <si>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</si>
  <si>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</si>
  <si>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</si>
  <si>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</si>
  <si>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</si>
  <si>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</si>
  <si>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</si>
  <si>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</si>
  <si>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</si>
  <si>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</si>
  <si>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</si>
  <si>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</si>
  <si>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</si>
  <si>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</si>
  <si>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</si>
  <si>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</si>
  <si>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</si>
  <si>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</si>
  <si>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</si>
  <si>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</si>
  <si>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</si>
  <si>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</si>
  <si>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</si>
  <si>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</si>
  <si>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</si>
  <si>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</si>
  <si>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</si>
  <si>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</si>
  <si>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</si>
  <si>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</si>
  <si>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</si>
  <si>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</si>
  <si>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</si>
  <si>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</si>
  <si>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</si>
  <si>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</si>
  <si>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</si>
  <si>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</si>
  <si>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</si>
  <si>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</si>
  <si>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</si>
  <si>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</si>
  <si>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</si>
  <si>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</si>
  <si>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</si>
  <si>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</si>
  <si>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</si>
  <si>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</si>
  <si>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</si>
  <si>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</si>
  <si>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</si>
  <si>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</si>
  <si>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</si>
  <si>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</si>
  <si>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</si>
  <si>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</si>
  <si>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</si>
  <si>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</si>
  <si>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</si>
  <si>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</si>
  <si>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</si>
  <si>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</si>
  <si>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</si>
  <si>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</si>
  <si>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</si>
  <si>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</si>
  <si>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</si>
  <si>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</si>
  <si>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</si>
  <si>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</si>
  <si>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</si>
  <si>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</si>
  <si>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</si>
  <si>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</si>
  <si>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</si>
  <si>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</si>
  <si>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</si>
  <si>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</si>
  <si>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</si>
  <si>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</si>
  <si>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</si>
  <si>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</si>
  <si>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</si>
  <si>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</si>
  <si>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</si>
  <si>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</si>
  <si>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</si>
  <si>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</si>
  <si>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</si>
  <si>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</si>
  <si>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</si>
  <si>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</si>
  <si>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</si>
  <si>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</si>
  <si>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</si>
  <si>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</si>
  <si>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</si>
  <si>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</si>
  <si>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</si>
  <si>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</si>
  <si>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</si>
  <si>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</si>
  <si>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</si>
  <si>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</si>
  <si>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</si>
  <si>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</si>
  <si>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</si>
  <si>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</si>
  <si>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</si>
  <si>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</si>
  <si>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</si>
  <si>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</si>
  <si>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</si>
  <si>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</si>
  <si>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</si>
  <si>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</si>
  <si>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</si>
  <si>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</si>
  <si>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</si>
  <si>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</si>
  <si>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</si>
  <si>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</si>
  <si>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</si>
  <si>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</si>
  <si>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</si>
  <si>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</si>
  <si>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</si>
  <si>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</si>
  <si>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</si>
  <si>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</si>
  <si>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</si>
  <si>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</si>
  <si>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</si>
  <si>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</si>
  <si>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</si>
  <si>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</si>
  <si>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</si>
  <si>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</si>
  <si>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</si>
  <si>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</si>
  <si>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</si>
  <si>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</si>
  <si>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</si>
  <si>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</si>
  <si>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</si>
  <si>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</si>
  <si>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</si>
  <si>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</si>
  <si>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</si>
  <si>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</si>
  <si>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</si>
  <si>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</si>
  <si>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</si>
  <si>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</si>
  <si>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</si>
  <si>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</si>
  <si>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</si>
  <si>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</si>
  <si>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</si>
  <si>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</si>
  <si>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</si>
  <si>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</si>
  <si>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</si>
  <si>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</si>
  <si>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</si>
  <si>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</si>
  <si>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</si>
  <si>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</si>
  <si>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</si>
  <si>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</si>
  <si>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</si>
  <si>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</si>
  <si>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</si>
  <si>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</si>
  <si>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</si>
  <si>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</si>
  <si>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</si>
  <si>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Código y Nombre del Título: 218 - Ministerio de Ciencia, Tecnología y Telecomunicaciones</t>
  </si>
  <si>
    <t>MINISTERIO DE CIENCIA, TECNOLOGÍA Y TELECOMUNICACIONES</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</si>
  <si>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</si>
  <si>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</si>
  <si>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</si>
  <si>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</si>
  <si>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</si>
  <si>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</si>
  <si>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</si>
  <si>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</si>
  <si>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</si>
  <si>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</si>
  <si>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</si>
  <si>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</si>
  <si>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</si>
  <si>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</si>
  <si>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</si>
  <si>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</si>
  <si>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</si>
  <si>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</si>
  <si>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</si>
  <si>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</si>
  <si>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</si>
  <si>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</si>
  <si>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</si>
  <si>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</si>
  <si>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</si>
  <si>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</si>
  <si>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</si>
  <si>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</si>
  <si>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</si>
  <si>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</si>
  <si>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</si>
  <si>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</si>
  <si>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</si>
  <si>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</si>
  <si>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</si>
  <si>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</si>
  <si>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</si>
  <si>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</si>
  <si>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</si>
  <si>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</si>
  <si>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</si>
  <si>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</si>
  <si>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</si>
  <si>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</si>
  <si>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</si>
  <si>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</si>
  <si>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</si>
  <si>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</si>
  <si>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</si>
  <si>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</si>
  <si>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</si>
  <si>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</si>
  <si>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</si>
  <si>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</si>
  <si>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</si>
  <si>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</si>
  <si>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</si>
  <si>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</si>
  <si>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</si>
  <si>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</si>
  <si>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</si>
  <si>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</si>
  <si>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</si>
  <si>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</si>
  <si>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LIBERADO</t>
  </si>
  <si>
    <t>EJERCICIO ECONÓMICO 2024</t>
  </si>
  <si>
    <t>AGOSTO</t>
  </si>
  <si>
    <t>SEPTIEMBRE</t>
  </si>
  <si>
    <t>PROCENTAJES DE EJECUCIÓN - COMPROMISO Y DISPONIBLE POR  MES PERIODO 2024</t>
  </si>
  <si>
    <t>DISPONIBLE LIBERADO</t>
  </si>
  <si>
    <t>CUADRO COMPARATIVO POR PERIODO</t>
  </si>
  <si>
    <t>POR PARTIDA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</si>
</sst>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 numFmtId="171" formatCode="[$-F800]dddd\,\ mmmm\ dd\,\ yyyy"/>
  </numFmts>
  <fonts count="101"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sz val="8"/>
      <color indexed="18"/>
      <name val="Arial"/>
      <family val="2"/>
    </font>
    <font>
      <b/>
      <i/>
      <sz val="8"/>
      <color indexed="9"/>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b/>
      <sz val="8"/>
      <color theme="0"/>
      <name val="Arial"/>
      <family val="2"/>
    </font>
    <font>
      <sz val="8"/>
      <color theme="1"/>
      <name val="Calibri"/>
      <family val="2"/>
      <scheme val="minor"/>
    </font>
    <font>
      <b/>
      <sz val="10"/>
      <color theme="0"/>
      <name val="Arial"/>
      <family val="2"/>
    </font>
    <font>
      <b/>
      <i/>
      <sz val="9"/>
      <name val="Arial"/>
      <family val="2"/>
    </font>
    <font>
      <sz val="8"/>
      <color indexed="9"/>
      <name val="Calibri"/>
      <family val="2"/>
    </font>
    <font>
      <b/>
      <u val="singleAccounting"/>
      <sz val="9"/>
      <color indexed="9"/>
      <name val="Arial"/>
      <family val="2"/>
    </font>
    <font>
      <sz val="9"/>
      <color theme="1"/>
      <name val="Calibri"/>
      <family val="2"/>
      <scheme val="minor"/>
    </font>
    <font>
      <u/>
      <sz val="9"/>
      <color theme="0"/>
      <name val="Arial"/>
      <family val="2"/>
    </font>
    <font>
      <b/>
      <u/>
      <sz val="9"/>
      <color theme="0"/>
      <name val="Arial"/>
      <family val="2"/>
    </font>
    <font>
      <b/>
      <u val="singleAccounting"/>
      <sz val="9"/>
      <name val="Arial"/>
      <family val="2"/>
    </font>
    <font>
      <sz val="9"/>
      <color indexed="8"/>
      <name val="Arial"/>
      <family val="2"/>
    </font>
    <font>
      <b/>
      <u/>
      <sz val="9"/>
      <color indexed="8"/>
      <name val="Arial"/>
      <family val="2"/>
    </font>
    <font>
      <sz val="9"/>
      <color rgb="FFFF0000"/>
      <name val="Arial"/>
      <family val="2"/>
    </font>
    <font>
      <b/>
      <u val="singleAccounting"/>
      <sz val="9"/>
      <color theme="0"/>
      <name val="Arial"/>
      <family val="2"/>
    </font>
    <font>
      <u val="singleAccounting"/>
      <sz val="9"/>
      <name val="Arial"/>
      <family val="2"/>
    </font>
    <font>
      <b/>
      <u/>
      <sz val="9"/>
      <color theme="1"/>
      <name val="Arial"/>
      <family val="2"/>
    </font>
    <font>
      <b/>
      <sz val="9"/>
      <color theme="1"/>
      <name val="Arial"/>
      <family val="2"/>
    </font>
  </fonts>
  <fills count="56">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CCFF33"/>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92D050"/>
        <bgColor indexed="64"/>
      </patternFill>
    </fill>
  </fills>
  <borders count="71">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6">
    <xf numFmtId="0" fontId="0" fillId="0" borderId="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4"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5" fillId="28" borderId="61" applyNumberFormat="0" applyAlignment="0" applyProtection="0"/>
    <xf numFmtId="0" fontId="66" fillId="29" borderId="62" applyNumberFormat="0" applyAlignment="0" applyProtection="0"/>
    <xf numFmtId="0" fontId="67" fillId="0" borderId="63" applyNumberFormat="0" applyFill="0" applyAlignment="0" applyProtection="0"/>
    <xf numFmtId="0" fontId="68" fillId="0" borderId="0" applyNumberFormat="0" applyFill="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4" fillId="32" borderId="0" applyNumberFormat="0" applyBorder="0" applyAlignment="0" applyProtection="0"/>
    <xf numFmtId="0" fontId="64" fillId="33" borderId="0" applyNumberFormat="0" applyBorder="0" applyAlignment="0" applyProtection="0"/>
    <xf numFmtId="0" fontId="64" fillId="34" borderId="0" applyNumberFormat="0" applyBorder="0" applyAlignment="0" applyProtection="0"/>
    <xf numFmtId="0" fontId="64" fillId="35" borderId="0" applyNumberFormat="0" applyBorder="0" applyAlignment="0" applyProtection="0"/>
    <xf numFmtId="0" fontId="69" fillId="36" borderId="61" applyNumberFormat="0" applyAlignment="0" applyProtection="0"/>
    <xf numFmtId="0" fontId="70" fillId="37" borderId="0" applyNumberFormat="0" applyBorder="0" applyAlignment="0" applyProtection="0"/>
    <xf numFmtId="165" fontId="22" fillId="0" borderId="0" applyFont="0" applyFill="0" applyBorder="0" applyAlignment="0" applyProtection="0"/>
    <xf numFmtId="0" fontId="71" fillId="38" borderId="0" applyNumberFormat="0" applyBorder="0" applyAlignment="0" applyProtection="0"/>
    <xf numFmtId="0" fontId="57" fillId="0" borderId="0"/>
    <xf numFmtId="0" fontId="5" fillId="0" borderId="0"/>
    <xf numFmtId="0" fontId="58" fillId="0" borderId="0"/>
    <xf numFmtId="0" fontId="63" fillId="39" borderId="64" applyNumberFormat="0" applyFont="0" applyAlignment="0" applyProtection="0"/>
    <xf numFmtId="9" fontId="22" fillId="0" borderId="0" applyFont="0" applyFill="0" applyBorder="0" applyAlignment="0" applyProtection="0"/>
    <xf numFmtId="0" fontId="72" fillId="28" borderId="6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66" applyNumberFormat="0" applyFill="0" applyAlignment="0" applyProtection="0"/>
    <xf numFmtId="0" fontId="68" fillId="0" borderId="67" applyNumberFormat="0" applyFill="0" applyAlignment="0" applyProtection="0"/>
    <xf numFmtId="0" fontId="77" fillId="0" borderId="68" applyNumberFormat="0" applyFill="0" applyAlignment="0" applyProtection="0"/>
    <xf numFmtId="165" fontId="22" fillId="0" borderId="0" applyFont="0" applyFill="0" applyBorder="0" applyAlignment="0" applyProtection="0"/>
  </cellStyleXfs>
  <cellXfs count="821">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1" fillId="2" borderId="6" xfId="31" applyNumberFormat="1" applyFont="1" applyFill="1" applyBorder="1"/>
    <xf numFmtId="0" fontId="4" fillId="0" borderId="0" xfId="0" applyFont="1"/>
    <xf numFmtId="0" fontId="26" fillId="0" borderId="0" xfId="0" applyFont="1"/>
    <xf numFmtId="0" fontId="27" fillId="0" borderId="0" xfId="0" applyFont="1"/>
    <xf numFmtId="0" fontId="28" fillId="0" borderId="0" xfId="0" applyFont="1"/>
    <xf numFmtId="0" fontId="29" fillId="4" borderId="10" xfId="0" applyFont="1" applyFill="1" applyBorder="1" applyAlignment="1">
      <alignment horizontal="center"/>
    </xf>
    <xf numFmtId="0" fontId="29" fillId="4" borderId="12" xfId="0" applyFont="1" applyFill="1" applyBorder="1" applyAlignment="1">
      <alignment horizontal="center"/>
    </xf>
    <xf numFmtId="166" fontId="1" fillId="2" borderId="13" xfId="31" applyNumberFormat="1" applyFont="1" applyFill="1" applyBorder="1"/>
    <xf numFmtId="0" fontId="7" fillId="2" borderId="0" xfId="0" applyFont="1" applyFill="1"/>
    <xf numFmtId="166" fontId="1" fillId="2" borderId="0" xfId="0" applyNumberFormat="1" applyFont="1" applyFill="1"/>
    <xf numFmtId="0" fontId="30" fillId="0" borderId="0" xfId="0" applyFont="1"/>
    <xf numFmtId="0" fontId="31"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29" fillId="0" borderId="17" xfId="0" applyFont="1" applyBorder="1" applyAlignment="1">
      <alignment horizontal="center"/>
    </xf>
    <xf numFmtId="0" fontId="29" fillId="0" borderId="10" xfId="0" applyFont="1" applyBorder="1" applyAlignment="1">
      <alignment horizontal="center"/>
    </xf>
    <xf numFmtId="0" fontId="29" fillId="4" borderId="17" xfId="0" applyFont="1" applyFill="1" applyBorder="1" applyAlignment="1">
      <alignment horizontal="center"/>
    </xf>
    <xf numFmtId="0" fontId="29" fillId="0" borderId="18" xfId="0" applyFont="1" applyBorder="1" applyAlignment="1">
      <alignment horizontal="center"/>
    </xf>
    <xf numFmtId="0" fontId="29" fillId="4" borderId="19" xfId="0" applyFont="1" applyFill="1" applyBorder="1" applyAlignment="1">
      <alignment horizontal="center"/>
    </xf>
    <xf numFmtId="166" fontId="1" fillId="5" borderId="20" xfId="31" applyNumberFormat="1" applyFont="1" applyFill="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3" fillId="6" borderId="0" xfId="0" applyFont="1" applyFill="1"/>
    <xf numFmtId="0" fontId="24" fillId="6" borderId="0" xfId="0" applyFont="1" applyFill="1"/>
    <xf numFmtId="165" fontId="22" fillId="0" borderId="0" xfId="31"/>
    <xf numFmtId="0" fontId="23" fillId="6" borderId="0" xfId="0" applyFont="1" applyFill="1" applyAlignment="1">
      <alignment horizontal="center"/>
    </xf>
    <xf numFmtId="9" fontId="22" fillId="0" borderId="0" xfId="37" applyAlignment="1">
      <alignment horizontal="center"/>
    </xf>
    <xf numFmtId="0" fontId="32" fillId="0" borderId="0" xfId="0" applyFont="1"/>
    <xf numFmtId="0" fontId="33" fillId="0" borderId="0" xfId="0" applyFont="1" applyAlignment="1">
      <alignment horizontal="center"/>
    </xf>
    <xf numFmtId="0" fontId="34" fillId="0" borderId="0" xfId="0" applyFont="1" applyAlignment="1">
      <alignment horizontal="justify"/>
    </xf>
    <xf numFmtId="0" fontId="32" fillId="0" borderId="0" xfId="0" applyFont="1" applyAlignment="1">
      <alignment horizontal="justify"/>
    </xf>
    <xf numFmtId="0" fontId="34" fillId="0" borderId="0" xfId="0" applyFont="1"/>
    <xf numFmtId="0" fontId="35" fillId="0" borderId="0" xfId="0" applyFont="1" applyAlignment="1">
      <alignment horizontal="justify"/>
    </xf>
    <xf numFmtId="0" fontId="33" fillId="0" borderId="0" xfId="0" applyFont="1"/>
    <xf numFmtId="0" fontId="36" fillId="0" borderId="0" xfId="0" applyFont="1" applyAlignment="1">
      <alignment horizontal="center"/>
    </xf>
    <xf numFmtId="0" fontId="34" fillId="0" borderId="0" xfId="0" applyFont="1" applyAlignment="1">
      <alignment horizontal="left" indent="7"/>
    </xf>
    <xf numFmtId="0" fontId="37" fillId="7" borderId="0" xfId="0" applyFont="1" applyFill="1" applyAlignment="1">
      <alignment horizontal="center"/>
    </xf>
    <xf numFmtId="0" fontId="38" fillId="0" borderId="0" xfId="0" applyFont="1" applyAlignment="1">
      <alignment horizontal="center"/>
    </xf>
    <xf numFmtId="0" fontId="38" fillId="0" borderId="0" xfId="0" applyFont="1"/>
    <xf numFmtId="10" fontId="38" fillId="0" borderId="0" xfId="0" applyNumberFormat="1" applyFont="1" applyAlignment="1">
      <alignment horizontal="right"/>
    </xf>
    <xf numFmtId="0" fontId="38" fillId="0" borderId="2" xfId="0" applyFont="1" applyBorder="1" applyAlignment="1">
      <alignment horizontal="center"/>
    </xf>
    <xf numFmtId="0" fontId="39" fillId="0" borderId="2" xfId="0" applyFont="1" applyBorder="1"/>
    <xf numFmtId="10" fontId="39" fillId="0" borderId="2" xfId="0" applyNumberFormat="1" applyFont="1" applyBorder="1" applyAlignment="1">
      <alignment horizontal="right"/>
    </xf>
    <xf numFmtId="0" fontId="0" fillId="0" borderId="24" xfId="0" applyBorder="1"/>
    <xf numFmtId="165" fontId="22" fillId="0" borderId="24" xfId="31" applyBorder="1"/>
    <xf numFmtId="9" fontId="22"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5" fillId="6" borderId="0" xfId="34" applyFont="1" applyFill="1" applyAlignment="1">
      <alignment horizontal="center"/>
    </xf>
    <xf numFmtId="0" fontId="20" fillId="6" borderId="0" xfId="34" applyFont="1" applyFill="1"/>
    <xf numFmtId="0" fontId="15" fillId="6" borderId="0" xfId="34" applyFont="1" applyFill="1"/>
    <xf numFmtId="0" fontId="21"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0" fillId="7" borderId="25" xfId="0" applyNumberFormat="1" applyFont="1" applyFill="1" applyBorder="1" applyAlignment="1">
      <alignment horizontal="center"/>
    </xf>
    <xf numFmtId="0" fontId="40" fillId="7" borderId="26" xfId="0" applyFont="1" applyFill="1" applyBorder="1" applyAlignment="1">
      <alignment horizontal="left" indent="1"/>
    </xf>
    <xf numFmtId="0" fontId="41" fillId="7" borderId="26" xfId="0" applyFont="1" applyFill="1" applyBorder="1"/>
    <xf numFmtId="166" fontId="40" fillId="7" borderId="21" xfId="31" applyNumberFormat="1" applyFont="1" applyFill="1" applyBorder="1"/>
    <xf numFmtId="9" fontId="42" fillId="8" borderId="14" xfId="37" applyFont="1" applyFill="1" applyBorder="1"/>
    <xf numFmtId="9" fontId="42" fillId="8" borderId="21" xfId="37" applyFont="1" applyFill="1" applyBorder="1"/>
    <xf numFmtId="0" fontId="40" fillId="7" borderId="3" xfId="0" applyFont="1" applyFill="1" applyBorder="1" applyAlignment="1">
      <alignment horizontal="center"/>
    </xf>
    <xf numFmtId="0" fontId="41" fillId="0" borderId="0" xfId="0" applyFont="1" applyAlignment="1">
      <alignment horizontal="left"/>
    </xf>
    <xf numFmtId="0" fontId="41" fillId="0" borderId="0" xfId="0" applyFont="1"/>
    <xf numFmtId="0" fontId="43" fillId="0" borderId="0" xfId="0" applyFont="1"/>
    <xf numFmtId="166" fontId="44" fillId="4" borderId="0" xfId="31" applyNumberFormat="1" applyFont="1" applyFill="1"/>
    <xf numFmtId="166" fontId="44" fillId="4" borderId="9" xfId="31" applyNumberFormat="1" applyFont="1" applyFill="1" applyBorder="1"/>
    <xf numFmtId="166" fontId="45" fillId="4" borderId="1" xfId="31" applyNumberFormat="1" applyFont="1" applyFill="1" applyBorder="1"/>
    <xf numFmtId="166" fontId="45" fillId="4" borderId="8" xfId="31" applyNumberFormat="1" applyFont="1" applyFill="1" applyBorder="1"/>
    <xf numFmtId="166" fontId="46" fillId="4" borderId="0" xfId="31" applyNumberFormat="1" applyFont="1" applyFill="1"/>
    <xf numFmtId="166" fontId="46"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0" fontId="29" fillId="4" borderId="27" xfId="0" applyFont="1" applyFill="1" applyBorder="1" applyAlignment="1">
      <alignment horizontal="center"/>
    </xf>
    <xf numFmtId="0" fontId="29" fillId="4" borderId="28" xfId="0" applyFont="1" applyFill="1" applyBorder="1" applyAlignment="1">
      <alignment horizontal="center"/>
    </xf>
    <xf numFmtId="0" fontId="29" fillId="0" borderId="29" xfId="0" applyFont="1" applyBorder="1" applyAlignment="1">
      <alignment horizontal="center"/>
    </xf>
    <xf numFmtId="0" fontId="29" fillId="0" borderId="28" xfId="0" applyFont="1" applyBorder="1" applyAlignment="1">
      <alignment horizontal="center"/>
    </xf>
    <xf numFmtId="0" fontId="29" fillId="4" borderId="29" xfId="0" applyFont="1" applyFill="1" applyBorder="1" applyAlignment="1">
      <alignment horizontal="center"/>
    </xf>
    <xf numFmtId="0" fontId="47" fillId="0" borderId="30" xfId="0" applyFont="1" applyBorder="1" applyAlignment="1">
      <alignment horizontal="center"/>
    </xf>
    <xf numFmtId="0" fontId="29" fillId="4" borderId="31" xfId="0" applyFont="1" applyFill="1" applyBorder="1" applyAlignment="1">
      <alignment horizontal="center"/>
    </xf>
    <xf numFmtId="0" fontId="29"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8" fillId="0" borderId="0" xfId="0" applyFont="1"/>
    <xf numFmtId="0" fontId="49" fillId="0" borderId="0" xfId="0" applyFont="1"/>
    <xf numFmtId="166" fontId="50"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6" fillId="0" borderId="0" xfId="0" applyNumberFormat="1" applyFont="1"/>
    <xf numFmtId="166" fontId="23" fillId="0" borderId="0" xfId="0" applyNumberFormat="1" applyFont="1"/>
    <xf numFmtId="0" fontId="40" fillId="40" borderId="21" xfId="0" applyFont="1" applyFill="1" applyBorder="1" applyAlignment="1">
      <alignment horizontal="center"/>
    </xf>
    <xf numFmtId="0" fontId="20" fillId="40" borderId="21" xfId="0" applyFont="1" applyFill="1" applyBorder="1" applyAlignment="1">
      <alignment horizontal="center"/>
    </xf>
    <xf numFmtId="9" fontId="40"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78" fillId="0" borderId="0" xfId="0" applyFont="1"/>
    <xf numFmtId="166" fontId="79" fillId="4" borderId="1" xfId="31" applyNumberFormat="1" applyFont="1" applyFill="1" applyBorder="1"/>
    <xf numFmtId="166" fontId="79" fillId="4" borderId="8" xfId="31" applyNumberFormat="1" applyFont="1" applyFill="1" applyBorder="1"/>
    <xf numFmtId="166" fontId="80" fillId="4" borderId="0" xfId="31" applyNumberFormat="1" applyFont="1" applyFill="1"/>
    <xf numFmtId="166" fontId="80"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1" fillId="5" borderId="13" xfId="31" applyNumberFormat="1" applyFont="1" applyFill="1" applyBorder="1"/>
    <xf numFmtId="0" fontId="1" fillId="0" borderId="14" xfId="0" applyFont="1" applyBorder="1"/>
    <xf numFmtId="166" fontId="25" fillId="41" borderId="32" xfId="31" applyNumberFormat="1" applyFont="1" applyFill="1" applyBorder="1"/>
    <xf numFmtId="166" fontId="81" fillId="43" borderId="0" xfId="31" applyNumberFormat="1" applyFont="1" applyFill="1"/>
    <xf numFmtId="166" fontId="83" fillId="43" borderId="39" xfId="31" applyNumberFormat="1" applyFont="1" applyFill="1" applyBorder="1"/>
    <xf numFmtId="166" fontId="83"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1" fillId="43" borderId="26" xfId="0" applyFont="1" applyFill="1" applyBorder="1"/>
    <xf numFmtId="0" fontId="51" fillId="43" borderId="26" xfId="0" applyFont="1" applyFill="1" applyBorder="1" applyAlignment="1">
      <alignment horizontal="left" indent="1"/>
    </xf>
    <xf numFmtId="166" fontId="51" fillId="43" borderId="26" xfId="31" applyNumberFormat="1" applyFont="1" applyFill="1" applyBorder="1"/>
    <xf numFmtId="1" fontId="40" fillId="43" borderId="21" xfId="0" applyNumberFormat="1" applyFont="1" applyFill="1" applyBorder="1" applyAlignment="1">
      <alignment horizontal="center"/>
    </xf>
    <xf numFmtId="1" fontId="20" fillId="43" borderId="21" xfId="0" applyNumberFormat="1" applyFont="1" applyFill="1" applyBorder="1" applyAlignment="1">
      <alignment horizontal="center"/>
    </xf>
    <xf numFmtId="0" fontId="40" fillId="43" borderId="21" xfId="0" applyFont="1" applyFill="1" applyBorder="1" applyAlignment="1">
      <alignment horizontal="center"/>
    </xf>
    <xf numFmtId="0" fontId="20" fillId="43" borderId="21" xfId="0" applyFont="1" applyFill="1" applyBorder="1" applyAlignment="1">
      <alignment horizontal="center"/>
    </xf>
    <xf numFmtId="0" fontId="41" fillId="43" borderId="40" xfId="0" applyFont="1" applyFill="1" applyBorder="1"/>
    <xf numFmtId="9" fontId="40"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59"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0" fillId="43" borderId="22" xfId="0" applyFont="1" applyFill="1" applyBorder="1"/>
    <xf numFmtId="0" fontId="60" fillId="43" borderId="43" xfId="0" applyFont="1" applyFill="1" applyBorder="1"/>
    <xf numFmtId="0" fontId="21" fillId="43" borderId="43" xfId="0" applyFont="1" applyFill="1" applyBorder="1"/>
    <xf numFmtId="1" fontId="21" fillId="43" borderId="43" xfId="0" applyNumberFormat="1" applyFont="1" applyFill="1" applyBorder="1"/>
    <xf numFmtId="166" fontId="21" fillId="43" borderId="20" xfId="0" applyNumberFormat="1" applyFont="1" applyFill="1" applyBorder="1"/>
    <xf numFmtId="0" fontId="21" fillId="43" borderId="44" xfId="0" applyFont="1" applyFill="1" applyBorder="1"/>
    <xf numFmtId="0" fontId="21" fillId="43" borderId="31" xfId="0" applyFont="1" applyFill="1" applyBorder="1"/>
    <xf numFmtId="0" fontId="21" fillId="43" borderId="30" xfId="0" applyFont="1" applyFill="1" applyBorder="1"/>
    <xf numFmtId="0" fontId="21" fillId="43" borderId="22" xfId="0" applyFont="1" applyFill="1" applyBorder="1"/>
    <xf numFmtId="0" fontId="21" fillId="43" borderId="20" xfId="0" applyFont="1" applyFill="1" applyBorder="1"/>
    <xf numFmtId="166" fontId="6" fillId="2" borderId="13" xfId="31" applyNumberFormat="1" applyFont="1" applyFill="1" applyBorder="1"/>
    <xf numFmtId="166" fontId="7" fillId="2" borderId="13" xfId="31" applyNumberFormat="1" applyFont="1" applyFill="1" applyBorder="1"/>
    <xf numFmtId="166" fontId="84" fillId="43" borderId="13" xfId="31" applyNumberFormat="1" applyFont="1" applyFill="1" applyBorder="1"/>
    <xf numFmtId="166" fontId="80" fillId="2" borderId="13" xfId="31" applyNumberFormat="1" applyFont="1" applyFill="1" applyBorder="1"/>
    <xf numFmtId="0" fontId="85" fillId="0" borderId="0" xfId="0" applyFont="1"/>
    <xf numFmtId="0" fontId="82" fillId="0" borderId="1" xfId="0" applyFont="1" applyBorder="1" applyAlignment="1">
      <alignment horizontal="right"/>
    </xf>
    <xf numFmtId="0" fontId="82" fillId="0" borderId="1" xfId="0" applyFont="1" applyBorder="1" applyAlignment="1">
      <alignment horizontal="left" indent="1"/>
    </xf>
    <xf numFmtId="166" fontId="79" fillId="0" borderId="1" xfId="31" applyNumberFormat="1" applyFont="1" applyBorder="1"/>
    <xf numFmtId="0" fontId="79" fillId="0" borderId="1" xfId="0" applyFont="1" applyBorder="1"/>
    <xf numFmtId="166" fontId="80" fillId="0" borderId="13" xfId="31" applyNumberFormat="1" applyFont="1" applyBorder="1"/>
    <xf numFmtId="0" fontId="80" fillId="0" borderId="0" xfId="0" applyFont="1" applyAlignment="1">
      <alignment horizontal="right"/>
    </xf>
    <xf numFmtId="0" fontId="80" fillId="0" borderId="0" xfId="0" applyFont="1" applyAlignment="1">
      <alignment horizontal="left" indent="1"/>
    </xf>
    <xf numFmtId="166" fontId="80" fillId="0" borderId="0" xfId="31" applyNumberFormat="1" applyFont="1"/>
    <xf numFmtId="0" fontId="80" fillId="0" borderId="0" xfId="0" applyFont="1"/>
    <xf numFmtId="166" fontId="80" fillId="0" borderId="6" xfId="31" applyNumberFormat="1" applyFont="1" applyBorder="1"/>
    <xf numFmtId="166" fontId="80" fillId="0" borderId="9" xfId="31" applyNumberFormat="1" applyFont="1" applyBorder="1"/>
    <xf numFmtId="166" fontId="80" fillId="4" borderId="6" xfId="31" applyNumberFormat="1" applyFont="1" applyFill="1" applyBorder="1"/>
    <xf numFmtId="166" fontId="80" fillId="0" borderId="5" xfId="31" applyNumberFormat="1" applyFont="1" applyBorder="1"/>
    <xf numFmtId="166" fontId="80" fillId="5" borderId="23" xfId="31" applyNumberFormat="1" applyFont="1" applyFill="1" applyBorder="1"/>
    <xf numFmtId="166" fontId="80" fillId="5" borderId="0" xfId="31" applyNumberFormat="1" applyFont="1" applyFill="1"/>
    <xf numFmtId="166" fontId="80" fillId="43" borderId="0" xfId="31" applyNumberFormat="1" applyFont="1" applyFill="1"/>
    <xf numFmtId="166" fontId="79" fillId="43" borderId="0" xfId="31" applyNumberFormat="1" applyFont="1" applyFill="1"/>
    <xf numFmtId="166" fontId="79" fillId="2" borderId="13" xfId="31" applyNumberFormat="1" applyFont="1" applyFill="1" applyBorder="1"/>
    <xf numFmtId="166" fontId="79" fillId="43" borderId="13" xfId="31" applyNumberFormat="1" applyFont="1" applyFill="1" applyBorder="1"/>
    <xf numFmtId="166" fontId="79" fillId="2" borderId="23" xfId="31" applyNumberFormat="1" applyFont="1" applyFill="1" applyBorder="1"/>
    <xf numFmtId="166" fontId="80" fillId="2" borderId="23" xfId="31" applyNumberFormat="1" applyFont="1" applyFill="1" applyBorder="1"/>
    <xf numFmtId="166" fontId="79" fillId="0" borderId="7" xfId="31" applyNumberFormat="1" applyFont="1" applyBorder="1"/>
    <xf numFmtId="166" fontId="79" fillId="0" borderId="8" xfId="31" applyNumberFormat="1" applyFont="1" applyBorder="1"/>
    <xf numFmtId="166" fontId="79" fillId="4" borderId="7" xfId="31" applyNumberFormat="1" applyFont="1" applyFill="1" applyBorder="1"/>
    <xf numFmtId="166" fontId="79" fillId="0" borderId="4" xfId="31" applyNumberFormat="1" applyFont="1" applyBorder="1"/>
    <xf numFmtId="166" fontId="79" fillId="5" borderId="11" xfId="31" applyNumberFormat="1" applyFont="1" applyFill="1" applyBorder="1"/>
    <xf numFmtId="166" fontId="79" fillId="5" borderId="1" xfId="31" applyNumberFormat="1" applyFont="1" applyFill="1" applyBorder="1"/>
    <xf numFmtId="0" fontId="44" fillId="0" borderId="0" xfId="0" applyFont="1" applyAlignment="1">
      <alignment horizontal="right"/>
    </xf>
    <xf numFmtId="0" fontId="44" fillId="0" borderId="0" xfId="0" applyFont="1" applyAlignment="1">
      <alignment horizontal="left" indent="1"/>
    </xf>
    <xf numFmtId="166" fontId="44" fillId="0" borderId="0" xfId="31" applyNumberFormat="1" applyFont="1"/>
    <xf numFmtId="0" fontId="45" fillId="0" borderId="0" xfId="0" applyFont="1"/>
    <xf numFmtId="166" fontId="46" fillId="0" borderId="13" xfId="31" applyNumberFormat="1" applyFont="1" applyBorder="1"/>
    <xf numFmtId="166" fontId="44" fillId="0" borderId="6" xfId="31" applyNumberFormat="1" applyFont="1" applyBorder="1"/>
    <xf numFmtId="166" fontId="44" fillId="0" borderId="9" xfId="31" applyNumberFormat="1" applyFont="1" applyBorder="1"/>
    <xf numFmtId="166" fontId="44" fillId="4" borderId="6" xfId="31" applyNumberFormat="1" applyFont="1" applyFill="1" applyBorder="1"/>
    <xf numFmtId="166" fontId="44" fillId="0" borderId="5" xfId="31" applyNumberFormat="1" applyFont="1" applyBorder="1"/>
    <xf numFmtId="166" fontId="44" fillId="5" borderId="23" xfId="31" applyNumberFormat="1" applyFont="1" applyFill="1" applyBorder="1"/>
    <xf numFmtId="166" fontId="44" fillId="5" borderId="0" xfId="31" applyNumberFormat="1" applyFont="1" applyFill="1"/>
    <xf numFmtId="166" fontId="46" fillId="2" borderId="13" xfId="31" applyNumberFormat="1" applyFont="1" applyFill="1" applyBorder="1"/>
    <xf numFmtId="166" fontId="61" fillId="43" borderId="0" xfId="31" applyNumberFormat="1" applyFont="1" applyFill="1"/>
    <xf numFmtId="166" fontId="44" fillId="2" borderId="13" xfId="31" applyNumberFormat="1" applyFont="1" applyFill="1" applyBorder="1"/>
    <xf numFmtId="166" fontId="61" fillId="43" borderId="13" xfId="31" applyNumberFormat="1" applyFont="1" applyFill="1" applyBorder="1"/>
    <xf numFmtId="166" fontId="44" fillId="2" borderId="23" xfId="31" applyNumberFormat="1" applyFont="1" applyFill="1" applyBorder="1"/>
    <xf numFmtId="0" fontId="44" fillId="0" borderId="1" xfId="0" applyFont="1" applyBorder="1" applyAlignment="1">
      <alignment horizontal="right"/>
    </xf>
    <xf numFmtId="0" fontId="44" fillId="0" borderId="1" xfId="0" applyFont="1" applyBorder="1" applyAlignment="1">
      <alignment horizontal="left" indent="1"/>
    </xf>
    <xf numFmtId="166" fontId="45" fillId="0" borderId="1" xfId="31" applyNumberFormat="1" applyFont="1" applyBorder="1"/>
    <xf numFmtId="0" fontId="45" fillId="0" borderId="1" xfId="0" applyFont="1" applyBorder="1"/>
    <xf numFmtId="166" fontId="45" fillId="0" borderId="7" xfId="31" applyNumberFormat="1" applyFont="1" applyBorder="1"/>
    <xf numFmtId="166" fontId="45" fillId="0" borderId="8" xfId="31" applyNumberFormat="1" applyFont="1" applyBorder="1"/>
    <xf numFmtId="166" fontId="45" fillId="4" borderId="7" xfId="31" applyNumberFormat="1" applyFont="1" applyFill="1" applyBorder="1"/>
    <xf numFmtId="166" fontId="45" fillId="0" borderId="4" xfId="31" applyNumberFormat="1" applyFont="1" applyBorder="1"/>
    <xf numFmtId="166" fontId="45" fillId="5" borderId="11" xfId="31" applyNumberFormat="1" applyFont="1" applyFill="1" applyBorder="1"/>
    <xf numFmtId="166" fontId="45" fillId="5" borderId="1" xfId="31" applyNumberFormat="1" applyFont="1" applyFill="1" applyBorder="1"/>
    <xf numFmtId="166" fontId="15" fillId="43" borderId="0" xfId="31" applyNumberFormat="1" applyFont="1" applyFill="1"/>
    <xf numFmtId="166" fontId="45" fillId="2" borderId="13" xfId="31" applyNumberFormat="1" applyFont="1" applyFill="1" applyBorder="1"/>
    <xf numFmtId="166" fontId="15" fillId="43" borderId="13" xfId="31" applyNumberFormat="1" applyFont="1" applyFill="1" applyBorder="1"/>
    <xf numFmtId="166" fontId="45" fillId="2" borderId="23" xfId="31" applyNumberFormat="1" applyFont="1" applyFill="1" applyBorder="1"/>
    <xf numFmtId="166" fontId="12" fillId="2" borderId="13" xfId="31" applyNumberFormat="1" applyFont="1" applyFill="1" applyBorder="1"/>
    <xf numFmtId="0" fontId="46" fillId="0" borderId="0" xfId="0" applyFont="1" applyAlignment="1">
      <alignment horizontal="right"/>
    </xf>
    <xf numFmtId="0" fontId="46" fillId="0" borderId="0" xfId="0" applyFont="1" applyAlignment="1">
      <alignment horizontal="left" indent="1"/>
    </xf>
    <xf numFmtId="166" fontId="46" fillId="0" borderId="0" xfId="31" applyNumberFormat="1" applyFont="1"/>
    <xf numFmtId="0" fontId="46" fillId="0" borderId="0" xfId="0" applyFont="1"/>
    <xf numFmtId="166" fontId="46" fillId="0" borderId="6" xfId="31" applyNumberFormat="1" applyFont="1" applyBorder="1"/>
    <xf numFmtId="166" fontId="46" fillId="0" borderId="9" xfId="31" applyNumberFormat="1" applyFont="1" applyBorder="1"/>
    <xf numFmtId="166" fontId="46" fillId="4" borderId="6" xfId="31" applyNumberFormat="1" applyFont="1" applyFill="1" applyBorder="1"/>
    <xf numFmtId="166" fontId="46" fillId="0" borderId="5" xfId="31" applyNumberFormat="1" applyFont="1" applyBorder="1"/>
    <xf numFmtId="166" fontId="46" fillId="5" borderId="23" xfId="31" applyNumberFormat="1" applyFont="1" applyFill="1" applyBorder="1"/>
    <xf numFmtId="166" fontId="46" fillId="5" borderId="0" xfId="31" applyNumberFormat="1" applyFont="1" applyFill="1"/>
    <xf numFmtId="166" fontId="21" fillId="43" borderId="0" xfId="31" applyNumberFormat="1" applyFont="1" applyFill="1"/>
    <xf numFmtId="166" fontId="46" fillId="2" borderId="23" xfId="31" applyNumberFormat="1" applyFont="1" applyFill="1" applyBorder="1"/>
    <xf numFmtId="166" fontId="46" fillId="0" borderId="48" xfId="31" applyNumberFormat="1"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25" xfId="31" applyNumberFormat="1" applyFont="1" applyFill="1" applyBorder="1"/>
    <xf numFmtId="166" fontId="46" fillId="5" borderId="2" xfId="31" applyNumberFormat="1" applyFont="1" applyFill="1" applyBorder="1"/>
    <xf numFmtId="166" fontId="46" fillId="2" borderId="48" xfId="31" applyNumberFormat="1" applyFont="1" applyFill="1" applyBorder="1"/>
    <xf numFmtId="166" fontId="21" fillId="43" borderId="1" xfId="31" applyNumberFormat="1" applyFont="1" applyFill="1" applyBorder="1"/>
    <xf numFmtId="166" fontId="15" fillId="43" borderId="48" xfId="31" applyNumberFormat="1" applyFont="1" applyFill="1" applyBorder="1"/>
    <xf numFmtId="166" fontId="46"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1" fillId="9" borderId="0" xfId="0" applyFont="1" applyFill="1"/>
    <xf numFmtId="0" fontId="15"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85" fillId="5" borderId="21" xfId="0" applyFont="1" applyFill="1" applyBorder="1" applyAlignment="1">
      <alignment horizontal="center"/>
    </xf>
    <xf numFmtId="0" fontId="20" fillId="43" borderId="0" xfId="0" applyFont="1" applyFill="1" applyAlignment="1">
      <alignment horizontal="center"/>
    </xf>
    <xf numFmtId="1" fontId="15" fillId="43" borderId="25" xfId="0" applyNumberFormat="1" applyFont="1" applyFill="1" applyBorder="1" applyAlignment="1">
      <alignment horizontal="center"/>
    </xf>
    <xf numFmtId="0" fontId="15" fillId="43" borderId="3" xfId="0" applyFont="1" applyFill="1" applyBorder="1" applyAlignment="1">
      <alignment horizontal="center"/>
    </xf>
    <xf numFmtId="0" fontId="12" fillId="2" borderId="0" xfId="0" applyFont="1" applyFill="1" applyAlignment="1">
      <alignment horizontal="right"/>
    </xf>
    <xf numFmtId="0" fontId="12" fillId="2" borderId="0" xfId="0" applyFont="1" applyFill="1" applyAlignment="1">
      <alignment horizontal="left" indent="1"/>
    </xf>
    <xf numFmtId="0" fontId="15" fillId="43" borderId="14" xfId="0" applyFont="1" applyFill="1" applyBorder="1" applyAlignment="1">
      <alignment horizontal="center"/>
    </xf>
    <xf numFmtId="0" fontId="15" fillId="43" borderId="14" xfId="0" applyFont="1" applyFill="1" applyBorder="1" applyAlignment="1">
      <alignment horizontal="left" indent="1"/>
    </xf>
    <xf numFmtId="166" fontId="15"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5" fillId="43" borderId="14" xfId="0" applyFont="1" applyFill="1" applyBorder="1" applyAlignment="1">
      <alignment horizontal="left"/>
    </xf>
    <xf numFmtId="166" fontId="15"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5"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1" fillId="43" borderId="26" xfId="37" applyNumberFormat="1" applyFont="1" applyFill="1" applyBorder="1" applyAlignment="1">
      <alignment horizontal="right"/>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21" fillId="43" borderId="22" xfId="0" applyNumberFormat="1" applyFont="1" applyFill="1" applyBorder="1" applyAlignment="1">
      <alignment horizontal="center" vertical="center"/>
    </xf>
    <xf numFmtId="167" fontId="21" fillId="43" borderId="20" xfId="0"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1"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1" fillId="43" borderId="0" xfId="31" applyNumberFormat="1" applyFont="1" applyFill="1" applyAlignment="1">
      <alignment horizontal="center"/>
    </xf>
    <xf numFmtId="166" fontId="20" fillId="43" borderId="0" xfId="0" applyNumberFormat="1" applyFont="1" applyFill="1" applyAlignment="1">
      <alignment horizontal="center" vertical="center" wrapText="1"/>
    </xf>
    <xf numFmtId="1" fontId="20" fillId="43" borderId="25" xfId="0" applyNumberFormat="1" applyFont="1" applyFill="1" applyBorder="1" applyAlignment="1">
      <alignment horizontal="center"/>
    </xf>
    <xf numFmtId="0" fontId="20" fillId="43" borderId="3" xfId="0" applyFont="1" applyFill="1" applyBorder="1" applyAlignment="1">
      <alignment horizontal="center"/>
    </xf>
    <xf numFmtId="0" fontId="41" fillId="43" borderId="0" xfId="0" applyFont="1" applyFill="1" applyAlignment="1">
      <alignment horizontal="center"/>
    </xf>
    <xf numFmtId="1" fontId="20" fillId="43" borderId="0" xfId="0" applyNumberFormat="1" applyFont="1" applyFill="1" applyAlignment="1">
      <alignment horizontal="center"/>
    </xf>
    <xf numFmtId="0" fontId="62"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1" fillId="43" borderId="26" xfId="0" applyFont="1" applyFill="1" applyBorder="1"/>
    <xf numFmtId="0" fontId="20" fillId="43" borderId="26" xfId="0" applyFont="1" applyFill="1" applyBorder="1" applyAlignment="1">
      <alignment horizontal="left" indent="1"/>
    </xf>
    <xf numFmtId="166" fontId="41" fillId="43" borderId="26" xfId="31" applyNumberFormat="1" applyFont="1" applyFill="1" applyBorder="1"/>
    <xf numFmtId="166" fontId="41" fillId="43" borderId="26" xfId="0" applyNumberFormat="1" applyFont="1" applyFill="1" applyBorder="1"/>
    <xf numFmtId="166" fontId="20" fillId="43" borderId="26" xfId="31" applyNumberFormat="1" applyFont="1" applyFill="1" applyBorder="1"/>
    <xf numFmtId="9" fontId="20" fillId="43" borderId="26" xfId="37" applyFont="1" applyFill="1" applyBorder="1"/>
    <xf numFmtId="167" fontId="42" fillId="43" borderId="14" xfId="37" applyNumberFormat="1" applyFont="1" applyFill="1" applyBorder="1" applyAlignment="1">
      <alignment horizontal="center"/>
    </xf>
    <xf numFmtId="167" fontId="42"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0" fillId="0" borderId="0" xfId="0" applyAlignment="1">
      <alignment vertical="top"/>
    </xf>
    <xf numFmtId="4" fontId="0" fillId="0" borderId="0" xfId="0" applyNumberFormat="1" applyAlignment="1">
      <alignment horizontal="right" vertical="top"/>
    </xf>
    <xf numFmtId="0" fontId="87" fillId="0" borderId="0" xfId="0" applyFont="1" applyAlignment="1">
      <alignment horizontal="center"/>
    </xf>
    <xf numFmtId="165" fontId="87" fillId="0" borderId="0" xfId="0" applyNumberFormat="1" applyFont="1" applyAlignment="1">
      <alignment horizontal="center"/>
    </xf>
    <xf numFmtId="165" fontId="87" fillId="0" borderId="0" xfId="31" applyFont="1" applyFill="1" applyAlignment="1">
      <alignment horizontal="center"/>
    </xf>
    <xf numFmtId="43" fontId="87" fillId="0" borderId="0" xfId="0" applyNumberFormat="1" applyFont="1" applyAlignment="1">
      <alignment horizontal="center"/>
    </xf>
    <xf numFmtId="43" fontId="87" fillId="48" borderId="0" xfId="0" applyNumberFormat="1" applyFont="1" applyFill="1" applyAlignment="1">
      <alignment horizontal="center"/>
    </xf>
    <xf numFmtId="165" fontId="1" fillId="0" borderId="0" xfId="31" applyFont="1" applyFill="1"/>
    <xf numFmtId="165" fontId="8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0" fontId="0" fillId="44" borderId="14" xfId="0" applyFill="1" applyBorder="1" applyAlignment="1">
      <alignment vertical="top"/>
    </xf>
    <xf numFmtId="4" fontId="0" fillId="0" borderId="0" xfId="0" applyNumberFormat="1" applyAlignment="1">
      <alignment horizontal="right"/>
    </xf>
    <xf numFmtId="165" fontId="1" fillId="4" borderId="6" xfId="31" applyFont="1" applyFill="1" applyBorder="1"/>
    <xf numFmtId="0" fontId="12" fillId="2" borderId="33" xfId="0" applyFont="1" applyFill="1" applyBorder="1" applyAlignment="1">
      <alignment horizontal="right"/>
    </xf>
    <xf numFmtId="166" fontId="12" fillId="2" borderId="69" xfId="31" applyNumberFormat="1" applyFont="1" applyFill="1" applyBorder="1" applyAlignment="1">
      <alignment horizontal="left" indent="1"/>
    </xf>
    <xf numFmtId="166" fontId="12" fillId="2" borderId="51" xfId="31" applyNumberFormat="1" applyFont="1" applyFill="1" applyBorder="1" applyAlignment="1">
      <alignment horizontal="left" indent="1"/>
    </xf>
    <xf numFmtId="166" fontId="0" fillId="0" borderId="0" xfId="0" applyNumberFormat="1"/>
    <xf numFmtId="9" fontId="0" fillId="0" borderId="0" xfId="37" applyFont="1"/>
    <xf numFmtId="0" fontId="12" fillId="2" borderId="35" xfId="0" applyFont="1" applyFill="1" applyBorder="1" applyAlignment="1">
      <alignment horizontal="right"/>
    </xf>
    <xf numFmtId="166" fontId="12" fillId="2" borderId="70" xfId="45" applyNumberFormat="1" applyFont="1" applyFill="1" applyBorder="1" applyAlignment="1">
      <alignment horizontal="left" indent="1"/>
    </xf>
    <xf numFmtId="166" fontId="88" fillId="0" borderId="0" xfId="0" applyNumberFormat="1" applyFont="1"/>
    <xf numFmtId="166" fontId="54" fillId="0" borderId="0" xfId="0" applyNumberFormat="1" applyFont="1"/>
    <xf numFmtId="0" fontId="7" fillId="2" borderId="23" xfId="0" applyFont="1" applyFill="1" applyBorder="1"/>
    <xf numFmtId="0" fontId="7" fillId="2" borderId="32" xfId="0" applyFont="1" applyFill="1" applyBorder="1"/>
    <xf numFmtId="9" fontId="12" fillId="2" borderId="14" xfId="37" applyFont="1" applyFill="1" applyBorder="1" applyAlignment="1">
      <alignment horizontal="center"/>
    </xf>
    <xf numFmtId="0" fontId="12" fillId="2" borderId="23" xfId="0" applyFont="1" applyFill="1" applyBorder="1" applyAlignment="1">
      <alignment horizontal="right"/>
    </xf>
    <xf numFmtId="166" fontId="12" fillId="2" borderId="0" xfId="31" applyNumberFormat="1" applyFont="1" applyFill="1"/>
    <xf numFmtId="166" fontId="12" fillId="2" borderId="32" xfId="31" applyNumberFormat="1" applyFont="1" applyFill="1" applyBorder="1"/>
    <xf numFmtId="1" fontId="15" fillId="43" borderId="21" xfId="0" applyNumberFormat="1" applyFont="1" applyFill="1" applyBorder="1" applyAlignment="1">
      <alignment horizontal="center"/>
    </xf>
    <xf numFmtId="0" fontId="15" fillId="43" borderId="21" xfId="0" applyFont="1" applyFill="1" applyBorder="1" applyAlignment="1">
      <alignment horizontal="center"/>
    </xf>
    <xf numFmtId="0" fontId="21" fillId="43" borderId="40" xfId="0" applyFont="1" applyFill="1" applyBorder="1"/>
    <xf numFmtId="9" fontId="15" fillId="43" borderId="24" xfId="0" applyNumberFormat="1" applyFont="1" applyFill="1" applyBorder="1" applyAlignment="1">
      <alignment horizontal="center"/>
    </xf>
    <xf numFmtId="166" fontId="21" fillId="43" borderId="20" xfId="0" applyNumberFormat="1" applyFont="1" applyFill="1" applyBorder="1" applyAlignment="1">
      <alignment horizontal="center"/>
    </xf>
    <xf numFmtId="0" fontId="89" fillId="43" borderId="23" xfId="0" applyFont="1" applyFill="1" applyBorder="1" applyAlignment="1">
      <alignment horizontal="right"/>
    </xf>
    <xf numFmtId="0" fontId="89" fillId="43" borderId="0" xfId="0" applyFont="1" applyFill="1" applyAlignment="1">
      <alignment horizontal="left" indent="1"/>
    </xf>
    <xf numFmtId="166" fontId="89" fillId="43" borderId="13" xfId="31" applyNumberFormat="1" applyFont="1" applyFill="1" applyBorder="1"/>
    <xf numFmtId="166" fontId="89" fillId="43" borderId="0" xfId="31" applyNumberFormat="1" applyFont="1" applyFill="1"/>
    <xf numFmtId="1" fontId="89" fillId="43" borderId="0" xfId="0" applyNumberFormat="1" applyFont="1" applyFill="1"/>
    <xf numFmtId="166" fontId="89" fillId="43" borderId="9" xfId="31" applyNumberFormat="1" applyFont="1" applyFill="1" applyBorder="1"/>
    <xf numFmtId="166" fontId="89" fillId="43" borderId="6" xfId="31" applyNumberFormat="1" applyFont="1" applyFill="1" applyBorder="1"/>
    <xf numFmtId="166" fontId="89" fillId="43" borderId="5" xfId="31" applyNumberFormat="1" applyFont="1" applyFill="1" applyBorder="1"/>
    <xf numFmtId="166" fontId="89" fillId="43" borderId="23" xfId="31" applyNumberFormat="1" applyFont="1" applyFill="1" applyBorder="1"/>
    <xf numFmtId="167" fontId="89" fillId="43" borderId="23" xfId="37" applyNumberFormat="1" applyFont="1" applyFill="1" applyBorder="1" applyAlignment="1">
      <alignment horizontal="center" vertical="center"/>
    </xf>
    <xf numFmtId="167" fontId="89" fillId="43" borderId="13" xfId="37" applyNumberFormat="1" applyFont="1" applyFill="1" applyBorder="1" applyAlignment="1">
      <alignment horizontal="center" vertical="center"/>
    </xf>
    <xf numFmtId="4" fontId="90" fillId="0" borderId="0" xfId="0" applyNumberFormat="1" applyFont="1" applyAlignment="1">
      <alignment horizontal="right" vertical="top"/>
    </xf>
    <xf numFmtId="0" fontId="4" fillId="44" borderId="23" xfId="0" applyFont="1" applyFill="1" applyBorder="1" applyAlignment="1">
      <alignment horizontal="right"/>
    </xf>
    <xf numFmtId="0" fontId="4" fillId="44" borderId="0" xfId="0" applyFont="1" applyFill="1" applyAlignment="1">
      <alignment horizontal="left" indent="1"/>
    </xf>
    <xf numFmtId="166" fontId="3" fillId="44" borderId="13" xfId="31" applyNumberFormat="1" applyFont="1" applyFill="1" applyBorder="1"/>
    <xf numFmtId="166" fontId="3" fillId="44" borderId="0" xfId="31" applyNumberFormat="1" applyFont="1" applyFill="1"/>
    <xf numFmtId="1" fontId="4" fillId="44" borderId="0" xfId="0" applyNumberFormat="1" applyFont="1" applyFill="1"/>
    <xf numFmtId="166" fontId="1" fillId="44" borderId="13" xfId="31" applyNumberFormat="1" applyFont="1" applyFill="1" applyBorder="1"/>
    <xf numFmtId="166" fontId="3" fillId="44" borderId="9" xfId="31" applyNumberFormat="1" applyFont="1" applyFill="1" applyBorder="1"/>
    <xf numFmtId="166" fontId="3" fillId="44" borderId="6" xfId="31" applyNumberFormat="1" applyFont="1" applyFill="1" applyBorder="1"/>
    <xf numFmtId="166" fontId="3" fillId="44" borderId="5" xfId="31" applyNumberFormat="1" applyFont="1" applyFill="1" applyBorder="1"/>
    <xf numFmtId="166" fontId="3" fillId="44" borderId="23" xfId="31" applyNumberFormat="1" applyFont="1" applyFill="1" applyBorder="1"/>
    <xf numFmtId="166" fontId="91" fillId="44" borderId="0" xfId="31" applyNumberFormat="1" applyFont="1" applyFill="1"/>
    <xf numFmtId="166" fontId="92" fillId="44" borderId="13" xfId="31" applyNumberFormat="1" applyFont="1" applyFill="1" applyBorder="1"/>
    <xf numFmtId="167" fontId="3" fillId="44" borderId="23" xfId="31" applyNumberFormat="1" applyFont="1" applyFill="1" applyBorder="1" applyAlignment="1">
      <alignment horizontal="center" vertical="center"/>
    </xf>
    <xf numFmtId="167" fontId="3" fillId="44" borderId="13" xfId="31" applyNumberFormat="1" applyFont="1" applyFill="1" applyBorder="1" applyAlignment="1">
      <alignment horizontal="center" vertical="center"/>
    </xf>
    <xf numFmtId="166" fontId="4" fillId="44" borderId="13" xfId="31" applyNumberFormat="1" applyFont="1" applyFill="1" applyBorder="1"/>
    <xf numFmtId="166" fontId="4" fillId="44" borderId="0" xfId="31" applyNumberFormat="1" applyFont="1" applyFill="1"/>
    <xf numFmtId="166" fontId="4" fillId="44" borderId="9" xfId="31" applyNumberFormat="1" applyFont="1" applyFill="1" applyBorder="1"/>
    <xf numFmtId="166" fontId="4" fillId="44" borderId="6" xfId="31" applyNumberFormat="1" applyFont="1" applyFill="1" applyBorder="1"/>
    <xf numFmtId="166" fontId="4" fillId="44" borderId="5" xfId="31" applyNumberFormat="1" applyFont="1" applyFill="1" applyBorder="1"/>
    <xf numFmtId="166" fontId="4" fillId="44" borderId="23" xfId="31" applyNumberFormat="1" applyFont="1" applyFill="1" applyBorder="1"/>
    <xf numFmtId="167" fontId="93" fillId="44" borderId="52" xfId="37" applyNumberFormat="1" applyFont="1" applyFill="1" applyBorder="1" applyAlignment="1">
      <alignment horizontal="center" vertical="center"/>
    </xf>
    <xf numFmtId="167" fontId="93" fillId="44" borderId="45" xfId="37" applyNumberFormat="1" applyFont="1" applyFill="1" applyBorder="1" applyAlignment="1">
      <alignment horizontal="center" vertical="center"/>
    </xf>
    <xf numFmtId="0" fontId="4" fillId="50" borderId="23" xfId="0" applyFont="1" applyFill="1" applyBorder="1" applyAlignment="1">
      <alignment horizontal="right"/>
    </xf>
    <xf numFmtId="0" fontId="4" fillId="50" borderId="1" xfId="0" applyFont="1" applyFill="1" applyBorder="1" applyAlignment="1">
      <alignment horizontal="justify" vertical="justify" wrapText="1"/>
    </xf>
    <xf numFmtId="166" fontId="4" fillId="50" borderId="45" xfId="31" applyNumberFormat="1" applyFont="1" applyFill="1" applyBorder="1"/>
    <xf numFmtId="166" fontId="4" fillId="50" borderId="1" xfId="31" applyNumberFormat="1" applyFont="1" applyFill="1" applyBorder="1"/>
    <xf numFmtId="1" fontId="4" fillId="50" borderId="1" xfId="0" applyNumberFormat="1" applyFont="1" applyFill="1" applyBorder="1"/>
    <xf numFmtId="166" fontId="4" fillId="50" borderId="8" xfId="31" applyNumberFormat="1" applyFont="1" applyFill="1" applyBorder="1"/>
    <xf numFmtId="166" fontId="4" fillId="50" borderId="7" xfId="31" applyNumberFormat="1" applyFont="1" applyFill="1" applyBorder="1"/>
    <xf numFmtId="166" fontId="4" fillId="50" borderId="4" xfId="31" applyNumberFormat="1" applyFont="1" applyFill="1" applyBorder="1"/>
    <xf numFmtId="166" fontId="4" fillId="50" borderId="11" xfId="31" applyNumberFormat="1" applyFont="1" applyFill="1" applyBorder="1"/>
    <xf numFmtId="166" fontId="4" fillId="50" borderId="13" xfId="31" applyNumberFormat="1" applyFont="1" applyFill="1" applyBorder="1"/>
    <xf numFmtId="166" fontId="4" fillId="50" borderId="0" xfId="31" applyNumberFormat="1" applyFont="1" applyFill="1"/>
    <xf numFmtId="167" fontId="4" fillId="50" borderId="45" xfId="37" applyNumberFormat="1" applyFont="1" applyFill="1" applyBorder="1" applyAlignment="1">
      <alignment horizontal="center" vertical="center"/>
    </xf>
    <xf numFmtId="167" fontId="2" fillId="50" borderId="45" xfId="37" applyNumberFormat="1" applyFont="1" applyFill="1" applyBorder="1" applyAlignment="1">
      <alignment horizontal="center" vertical="center"/>
    </xf>
    <xf numFmtId="0" fontId="94" fillId="0" borderId="23" xfId="0" applyFont="1" applyBorder="1" applyAlignment="1">
      <alignment horizontal="right"/>
    </xf>
    <xf numFmtId="0" fontId="94" fillId="0" borderId="0" xfId="0" applyFont="1" applyAlignment="1">
      <alignment horizontal="justify" vertical="justify" wrapText="1"/>
    </xf>
    <xf numFmtId="166" fontId="1" fillId="0" borderId="13" xfId="31" applyNumberFormat="1" applyFont="1" applyBorder="1"/>
    <xf numFmtId="1" fontId="3" fillId="0" borderId="46" xfId="0" applyNumberFormat="1" applyFont="1" applyBorder="1"/>
    <xf numFmtId="166" fontId="1" fillId="4" borderId="0" xfId="31" applyNumberFormat="1" applyFont="1" applyFill="1"/>
    <xf numFmtId="166" fontId="1" fillId="4" borderId="9" xfId="31" applyNumberFormat="1" applyFont="1" applyFill="1" applyBorder="1"/>
    <xf numFmtId="166" fontId="1" fillId="0" borderId="6" xfId="31" applyNumberFormat="1" applyFont="1" applyBorder="1"/>
    <xf numFmtId="166" fontId="1" fillId="0" borderId="9" xfId="31" applyNumberFormat="1" applyFont="1" applyBorder="1"/>
    <xf numFmtId="166" fontId="1" fillId="0" borderId="5" xfId="31" applyNumberFormat="1" applyFont="1" applyBorder="1"/>
    <xf numFmtId="166" fontId="1" fillId="5" borderId="23" xfId="31" applyNumberFormat="1" applyFont="1" applyFill="1" applyBorder="1"/>
    <xf numFmtId="166" fontId="1" fillId="5" borderId="0" xfId="31" applyNumberFormat="1" applyFont="1" applyFill="1"/>
    <xf numFmtId="166" fontId="94" fillId="2" borderId="13" xfId="31" applyNumberFormat="1" applyFont="1" applyFill="1" applyBorder="1"/>
    <xf numFmtId="166" fontId="83" fillId="43" borderId="13" xfId="31" applyNumberFormat="1" applyFont="1" applyFill="1" applyBorder="1"/>
    <xf numFmtId="167" fontId="1" fillId="2" borderId="23" xfId="37" applyNumberFormat="1" applyFont="1" applyFill="1" applyBorder="1" applyAlignment="1">
      <alignment horizontal="center" vertical="center"/>
    </xf>
    <xf numFmtId="167" fontId="2" fillId="2" borderId="13" xfId="37" applyNumberFormat="1" applyFont="1" applyFill="1" applyBorder="1" applyAlignment="1">
      <alignment horizontal="center" vertical="center"/>
    </xf>
    <xf numFmtId="1" fontId="3" fillId="0" borderId="0" xfId="0" applyNumberFormat="1" applyFont="1"/>
    <xf numFmtId="167" fontId="1" fillId="2" borderId="23" xfId="31" applyNumberFormat="1" applyFont="1" applyFill="1" applyBorder="1" applyAlignment="1">
      <alignment horizontal="center" vertical="center"/>
    </xf>
    <xf numFmtId="166" fontId="78" fillId="2" borderId="13" xfId="31" applyNumberFormat="1" applyFont="1" applyFill="1" applyBorder="1"/>
    <xf numFmtId="1" fontId="3" fillId="0" borderId="1" xfId="0" applyNumberFormat="1" applyFont="1" applyBorder="1"/>
    <xf numFmtId="0" fontId="94" fillId="0" borderId="0" xfId="0" applyFont="1" applyAlignment="1">
      <alignment horizontal="justify" wrapText="1"/>
    </xf>
    <xf numFmtId="1" fontId="4" fillId="0" borderId="0" xfId="0" applyNumberFormat="1" applyFont="1"/>
    <xf numFmtId="166" fontId="3" fillId="0" borderId="0" xfId="31" applyNumberFormat="1" applyFont="1"/>
    <xf numFmtId="166" fontId="3" fillId="4" borderId="0" xfId="31" applyNumberFormat="1" applyFont="1" applyFill="1"/>
    <xf numFmtId="166" fontId="3" fillId="4" borderId="9" xfId="31" applyNumberFormat="1" applyFont="1" applyFill="1" applyBorder="1"/>
    <xf numFmtId="166" fontId="3" fillId="0" borderId="6" xfId="31" applyNumberFormat="1" applyFont="1" applyBorder="1"/>
    <xf numFmtId="166" fontId="3" fillId="0" borderId="9" xfId="31" applyNumberFormat="1" applyFont="1" applyBorder="1"/>
    <xf numFmtId="166" fontId="3" fillId="4" borderId="6" xfId="31" applyNumberFormat="1" applyFont="1" applyFill="1" applyBorder="1"/>
    <xf numFmtId="166" fontId="3" fillId="0" borderId="5" xfId="31" applyNumberFormat="1" applyFont="1" applyBorder="1"/>
    <xf numFmtId="166" fontId="3" fillId="2" borderId="13" xfId="31" applyNumberFormat="1" applyFont="1" applyFill="1" applyBorder="1"/>
    <xf numFmtId="1" fontId="2" fillId="0" borderId="0" xfId="0" applyNumberFormat="1" applyFont="1"/>
    <xf numFmtId="166" fontId="3" fillId="0" borderId="13" xfId="31" applyNumberFormat="1" applyFont="1" applyBorder="1"/>
    <xf numFmtId="166" fontId="91" fillId="43" borderId="0" xfId="31" applyNumberFormat="1" applyFont="1" applyFill="1"/>
    <xf numFmtId="167" fontId="3" fillId="2" borderId="23" xfId="31" applyNumberFormat="1" applyFont="1" applyFill="1" applyBorder="1" applyAlignment="1">
      <alignment horizontal="center" vertical="center"/>
    </xf>
    <xf numFmtId="4" fontId="90" fillId="0" borderId="13" xfId="0" applyNumberFormat="1" applyFont="1" applyBorder="1" applyAlignment="1">
      <alignment horizontal="right"/>
    </xf>
    <xf numFmtId="0" fontId="94" fillId="0" borderId="23" xfId="0" applyFont="1" applyBorder="1" applyAlignment="1">
      <alignment horizontal="left"/>
    </xf>
    <xf numFmtId="4" fontId="1" fillId="0" borderId="13" xfId="35" applyNumberFormat="1" applyFont="1" applyBorder="1" applyAlignment="1">
      <alignment horizontal="right"/>
    </xf>
    <xf numFmtId="0" fontId="78" fillId="0" borderId="23" xfId="0" applyFont="1" applyBorder="1"/>
    <xf numFmtId="0" fontId="94" fillId="0" borderId="23" xfId="0" applyFont="1" applyBorder="1" applyAlignment="1">
      <alignment horizontal="left" vertical="center"/>
    </xf>
    <xf numFmtId="0" fontId="94" fillId="0" borderId="0" xfId="0" applyFont="1" applyAlignment="1">
      <alignment horizontal="left" vertical="center" wrapText="1"/>
    </xf>
    <xf numFmtId="166" fontId="81" fillId="40" borderId="0" xfId="31" applyNumberFormat="1" applyFont="1" applyFill="1"/>
    <xf numFmtId="166" fontId="83" fillId="40" borderId="13" xfId="31" applyNumberFormat="1" applyFont="1" applyFill="1" applyBorder="1"/>
    <xf numFmtId="0" fontId="95" fillId="0" borderId="11" xfId="0" applyFont="1" applyBorder="1" applyAlignment="1">
      <alignment horizontal="right"/>
    </xf>
    <xf numFmtId="0" fontId="95" fillId="0" borderId="1" xfId="0" applyFont="1" applyBorder="1" applyAlignment="1">
      <alignment horizontal="justify" vertical="justify" wrapText="1"/>
    </xf>
    <xf numFmtId="166" fontId="4" fillId="0" borderId="45" xfId="31" applyNumberFormat="1" applyFont="1" applyBorder="1"/>
    <xf numFmtId="166" fontId="4" fillId="0" borderId="1" xfId="31" applyNumberFormat="1" applyFont="1" applyBorder="1"/>
    <xf numFmtId="1" fontId="4" fillId="0" borderId="1" xfId="0" applyNumberFormat="1" applyFont="1" applyBorder="1"/>
    <xf numFmtId="166" fontId="4" fillId="0" borderId="13" xfId="31" applyNumberFormat="1" applyFont="1" applyBorder="1"/>
    <xf numFmtId="166" fontId="4" fillId="4" borderId="1" xfId="31" applyNumberFormat="1" applyFont="1" applyFill="1" applyBorder="1"/>
    <xf numFmtId="166" fontId="4" fillId="4" borderId="8" xfId="31" applyNumberFormat="1" applyFont="1" applyFill="1" applyBorder="1"/>
    <xf numFmtId="166" fontId="4" fillId="0" borderId="7" xfId="31" applyNumberFormat="1" applyFont="1" applyBorder="1"/>
    <xf numFmtId="166" fontId="4" fillId="0" borderId="8" xfId="31" applyNumberFormat="1" applyFont="1" applyBorder="1"/>
    <xf numFmtId="166" fontId="4" fillId="4" borderId="7" xfId="31" applyNumberFormat="1" applyFont="1" applyFill="1" applyBorder="1"/>
    <xf numFmtId="166" fontId="4" fillId="0" borderId="4" xfId="31" applyNumberFormat="1" applyFont="1" applyBorder="1"/>
    <xf numFmtId="166" fontId="4" fillId="5" borderId="11" xfId="31" applyNumberFormat="1" applyFont="1" applyFill="1" applyBorder="1"/>
    <xf numFmtId="166" fontId="4" fillId="5" borderId="1" xfId="31" applyNumberFormat="1" applyFont="1" applyFill="1" applyBorder="1"/>
    <xf numFmtId="166" fontId="4" fillId="2" borderId="13" xfId="31" applyNumberFormat="1" applyFont="1" applyFill="1" applyBorder="1"/>
    <xf numFmtId="166" fontId="92" fillId="40" borderId="0" xfId="31" applyNumberFormat="1" applyFont="1" applyFill="1"/>
    <xf numFmtId="166" fontId="92" fillId="40" borderId="13" xfId="31" applyNumberFormat="1" applyFont="1" applyFill="1" applyBorder="1"/>
    <xf numFmtId="167" fontId="4" fillId="2" borderId="23" xfId="37" applyNumberFormat="1" applyFont="1" applyFill="1" applyBorder="1" applyAlignment="1">
      <alignment horizontal="center" vertical="center"/>
    </xf>
    <xf numFmtId="167" fontId="4" fillId="2" borderId="13" xfId="37" applyNumberFormat="1" applyFont="1" applyFill="1" applyBorder="1" applyAlignment="1">
      <alignment horizontal="center" vertical="center"/>
    </xf>
    <xf numFmtId="166" fontId="3" fillId="40" borderId="0" xfId="31" applyNumberFormat="1" applyFont="1" applyFill="1"/>
    <xf numFmtId="166" fontId="2" fillId="40" borderId="13" xfId="31" applyNumberFormat="1" applyFont="1" applyFill="1" applyBorder="1"/>
    <xf numFmtId="0" fontId="4" fillId="44" borderId="11" xfId="0" applyFont="1" applyFill="1" applyBorder="1" applyAlignment="1">
      <alignment horizontal="right"/>
    </xf>
    <xf numFmtId="0" fontId="4" fillId="44" borderId="1" xfId="0" applyFont="1" applyFill="1" applyBorder="1" applyAlignment="1">
      <alignment horizontal="justify" vertical="justify" wrapText="1"/>
    </xf>
    <xf numFmtId="0" fontId="2" fillId="44" borderId="1" xfId="0" applyFont="1" applyFill="1" applyBorder="1"/>
    <xf numFmtId="167" fontId="93" fillId="44" borderId="11" xfId="37" applyNumberFormat="1" applyFont="1" applyFill="1" applyBorder="1" applyAlignment="1">
      <alignment horizontal="center" vertical="center"/>
    </xf>
    <xf numFmtId="0" fontId="92" fillId="49" borderId="23" xfId="0" applyFont="1" applyFill="1" applyBorder="1" applyAlignment="1">
      <alignment horizontal="right"/>
    </xf>
    <xf numFmtId="0" fontId="92" fillId="49" borderId="1" xfId="0" applyFont="1" applyFill="1" applyBorder="1" applyAlignment="1">
      <alignment horizontal="justify" vertical="justify" wrapText="1"/>
    </xf>
    <xf numFmtId="166" fontId="92" fillId="49" borderId="45" xfId="31" applyNumberFormat="1" applyFont="1" applyFill="1" applyBorder="1"/>
    <xf numFmtId="166" fontId="92" fillId="49" borderId="1" xfId="31" applyNumberFormat="1" applyFont="1" applyFill="1" applyBorder="1"/>
    <xf numFmtId="1" fontId="92" fillId="49" borderId="1" xfId="0" applyNumberFormat="1" applyFont="1" applyFill="1" applyBorder="1"/>
    <xf numFmtId="166" fontId="92" fillId="49" borderId="8" xfId="31" applyNumberFormat="1" applyFont="1" applyFill="1" applyBorder="1"/>
    <xf numFmtId="166" fontId="92" fillId="49" borderId="7" xfId="31" applyNumberFormat="1" applyFont="1" applyFill="1" applyBorder="1"/>
    <xf numFmtId="166" fontId="92" fillId="49" borderId="4" xfId="31" applyNumberFormat="1" applyFont="1" applyFill="1" applyBorder="1"/>
    <xf numFmtId="166" fontId="92" fillId="49" borderId="11" xfId="31" applyNumberFormat="1" applyFont="1" applyFill="1" applyBorder="1"/>
    <xf numFmtId="166" fontId="92" fillId="49" borderId="13" xfId="31" applyNumberFormat="1" applyFont="1" applyFill="1" applyBorder="1"/>
    <xf numFmtId="166" fontId="92" fillId="49" borderId="0" xfId="31" applyNumberFormat="1" applyFont="1" applyFill="1"/>
    <xf numFmtId="167" fontId="92" fillId="49" borderId="45" xfId="37" applyNumberFormat="1" applyFont="1" applyFill="1" applyBorder="1" applyAlignment="1">
      <alignment horizontal="center" vertical="center"/>
    </xf>
    <xf numFmtId="167" fontId="83" fillId="49" borderId="45" xfId="37" applyNumberFormat="1" applyFont="1" applyFill="1" applyBorder="1" applyAlignment="1">
      <alignment horizontal="center" vertical="center"/>
    </xf>
    <xf numFmtId="0" fontId="1" fillId="0" borderId="23" xfId="0" applyFont="1" applyBorder="1" applyAlignment="1">
      <alignment horizontal="right"/>
    </xf>
    <xf numFmtId="0" fontId="1" fillId="0" borderId="0" xfId="0" applyFont="1" applyAlignment="1">
      <alignment horizontal="justify" vertical="justify" wrapText="1"/>
    </xf>
    <xf numFmtId="0" fontId="4" fillId="0" borderId="11" xfId="0" applyFont="1" applyBorder="1" applyAlignment="1">
      <alignment horizontal="right"/>
    </xf>
    <xf numFmtId="0" fontId="4" fillId="0" borderId="1" xfId="0" applyFont="1" applyBorder="1" applyAlignment="1">
      <alignment horizontal="justify" vertical="justify" wrapText="1"/>
    </xf>
    <xf numFmtId="0" fontId="4" fillId="0" borderId="1" xfId="0" applyFont="1" applyBorder="1"/>
    <xf numFmtId="166" fontId="92" fillId="43" borderId="0" xfId="31" applyNumberFormat="1" applyFont="1" applyFill="1"/>
    <xf numFmtId="166" fontId="92" fillId="43" borderId="13" xfId="31" applyNumberFormat="1" applyFont="1" applyFill="1" applyBorder="1"/>
    <xf numFmtId="166" fontId="94" fillId="0" borderId="13" xfId="31" applyNumberFormat="1" applyFont="1" applyBorder="1"/>
    <xf numFmtId="0" fontId="1" fillId="2" borderId="0" xfId="0" applyFont="1" applyFill="1" applyAlignment="1">
      <alignment horizontal="justify" vertical="justify" wrapText="1"/>
    </xf>
    <xf numFmtId="0" fontId="1" fillId="0" borderId="0" xfId="0" applyFont="1" applyAlignment="1">
      <alignment horizontal="justify" wrapText="1"/>
    </xf>
    <xf numFmtId="166" fontId="1" fillId="2" borderId="5" xfId="31" applyNumberFormat="1" applyFont="1" applyFill="1" applyBorder="1"/>
    <xf numFmtId="166" fontId="96" fillId="2" borderId="13" xfId="31" applyNumberFormat="1" applyFont="1" applyFill="1" applyBorder="1"/>
    <xf numFmtId="0" fontId="1" fillId="2" borderId="23" xfId="0" applyFont="1" applyFill="1" applyBorder="1" applyAlignment="1">
      <alignment horizontal="right"/>
    </xf>
    <xf numFmtId="166" fontId="1" fillId="43" borderId="0" xfId="31" applyNumberFormat="1" applyFont="1" applyFill="1"/>
    <xf numFmtId="166" fontId="2" fillId="43" borderId="13" xfId="31" applyNumberFormat="1" applyFont="1" applyFill="1" applyBorder="1"/>
    <xf numFmtId="0" fontId="4" fillId="44" borderId="0" xfId="0" applyFont="1" applyFill="1" applyAlignment="1">
      <alignment horizontal="justify" vertical="justify" wrapText="1"/>
    </xf>
    <xf numFmtId="0" fontId="4" fillId="44" borderId="0" xfId="0" applyFont="1" applyFill="1"/>
    <xf numFmtId="166" fontId="4" fillId="43" borderId="0" xfId="31" applyNumberFormat="1" applyFont="1" applyFill="1"/>
    <xf numFmtId="166" fontId="4" fillId="43" borderId="13" xfId="31" applyNumberFormat="1" applyFont="1" applyFill="1" applyBorder="1"/>
    <xf numFmtId="167" fontId="93" fillId="44" borderId="23" xfId="37" applyNumberFormat="1" applyFont="1" applyFill="1" applyBorder="1" applyAlignment="1">
      <alignment horizontal="center" vertical="center"/>
    </xf>
    <xf numFmtId="167" fontId="93" fillId="44" borderId="13" xfId="37" applyNumberFormat="1" applyFont="1" applyFill="1" applyBorder="1" applyAlignment="1">
      <alignment horizontal="center" vertical="center"/>
    </xf>
    <xf numFmtId="166" fontId="4" fillId="44" borderId="45" xfId="31" applyNumberFormat="1" applyFont="1" applyFill="1" applyBorder="1"/>
    <xf numFmtId="166" fontId="4" fillId="44" borderId="1" xfId="31" applyNumberFormat="1" applyFont="1" applyFill="1" applyBorder="1"/>
    <xf numFmtId="0" fontId="4" fillId="44" borderId="1" xfId="0" applyFont="1" applyFill="1" applyBorder="1"/>
    <xf numFmtId="166" fontId="4" fillId="44" borderId="8" xfId="31" applyNumberFormat="1" applyFont="1" applyFill="1" applyBorder="1"/>
    <xf numFmtId="166" fontId="4" fillId="44" borderId="7" xfId="31" applyNumberFormat="1" applyFont="1" applyFill="1" applyBorder="1"/>
    <xf numFmtId="166" fontId="4" fillId="44" borderId="4" xfId="31" applyNumberFormat="1" applyFont="1" applyFill="1" applyBorder="1"/>
    <xf numFmtId="166" fontId="4" fillId="44" borderId="11" xfId="31" applyNumberFormat="1" applyFont="1" applyFill="1" applyBorder="1"/>
    <xf numFmtId="167" fontId="4" fillId="44" borderId="23" xfId="37" applyNumberFormat="1" applyFont="1" applyFill="1" applyBorder="1" applyAlignment="1">
      <alignment horizontal="center" vertical="center"/>
    </xf>
    <xf numFmtId="167" fontId="2" fillId="44" borderId="13" xfId="37" applyNumberFormat="1" applyFont="1" applyFill="1" applyBorder="1" applyAlignment="1">
      <alignment horizontal="center" vertical="center"/>
    </xf>
    <xf numFmtId="0" fontId="1" fillId="44" borderId="23" xfId="0" applyFont="1" applyFill="1" applyBorder="1" applyAlignment="1">
      <alignment horizontal="right"/>
    </xf>
    <xf numFmtId="0" fontId="1" fillId="44" borderId="0" xfId="0" applyFont="1" applyFill="1" applyAlignment="1">
      <alignment horizontal="justify" vertical="justify" wrapText="1"/>
    </xf>
    <xf numFmtId="166" fontId="1" fillId="44" borderId="0" xfId="31" applyNumberFormat="1" applyFont="1" applyFill="1"/>
    <xf numFmtId="0" fontId="1" fillId="44" borderId="0" xfId="0" applyFont="1" applyFill="1"/>
    <xf numFmtId="166" fontId="1" fillId="44" borderId="9" xfId="31" applyNumberFormat="1" applyFont="1" applyFill="1" applyBorder="1"/>
    <xf numFmtId="166" fontId="1" fillId="44" borderId="6" xfId="31" applyNumberFormat="1" applyFont="1" applyFill="1" applyBorder="1"/>
    <xf numFmtId="166" fontId="1" fillId="44" borderId="5" xfId="31" applyNumberFormat="1" applyFont="1" applyFill="1" applyBorder="1"/>
    <xf numFmtId="166" fontId="1" fillId="44" borderId="23" xfId="31" applyNumberFormat="1" applyFont="1" applyFill="1" applyBorder="1"/>
    <xf numFmtId="166" fontId="94" fillId="44" borderId="13" xfId="31" applyNumberFormat="1" applyFont="1" applyFill="1" applyBorder="1"/>
    <xf numFmtId="167" fontId="1" fillId="44" borderId="23" xfId="37" applyNumberFormat="1" applyFont="1" applyFill="1" applyBorder="1" applyAlignment="1">
      <alignment horizontal="center" vertical="center"/>
    </xf>
    <xf numFmtId="167" fontId="1" fillId="44" borderId="23" xfId="31" applyNumberFormat="1" applyFont="1" applyFill="1" applyBorder="1" applyAlignment="1">
      <alignment horizontal="center" vertical="center"/>
    </xf>
    <xf numFmtId="166" fontId="2" fillId="44" borderId="45" xfId="31" applyNumberFormat="1" applyFont="1" applyFill="1" applyBorder="1"/>
    <xf numFmtId="166" fontId="2" fillId="44" borderId="1" xfId="31" applyNumberFormat="1" applyFont="1" applyFill="1" applyBorder="1"/>
    <xf numFmtId="166" fontId="93" fillId="44" borderId="13" xfId="31" applyNumberFormat="1" applyFont="1" applyFill="1" applyBorder="1"/>
    <xf numFmtId="166" fontId="2" fillId="44" borderId="8" xfId="31" applyNumberFormat="1" applyFont="1" applyFill="1" applyBorder="1"/>
    <xf numFmtId="166" fontId="2" fillId="44" borderId="7" xfId="31" applyNumberFormat="1" applyFont="1" applyFill="1" applyBorder="1"/>
    <xf numFmtId="166" fontId="2" fillId="44" borderId="4" xfId="31" applyNumberFormat="1" applyFont="1" applyFill="1" applyBorder="1"/>
    <xf numFmtId="166" fontId="2" fillId="44" borderId="11" xfId="31" applyNumberFormat="1" applyFont="1" applyFill="1" applyBorder="1"/>
    <xf numFmtId="166" fontId="97" fillId="43" borderId="0" xfId="31" applyNumberFormat="1" applyFont="1" applyFill="1"/>
    <xf numFmtId="166" fontId="97" fillId="43" borderId="13" xfId="31" applyNumberFormat="1" applyFont="1" applyFill="1" applyBorder="1"/>
    <xf numFmtId="166" fontId="93" fillId="44" borderId="0" xfId="31" applyNumberFormat="1" applyFont="1" applyFill="1"/>
    <xf numFmtId="0" fontId="2" fillId="44" borderId="0" xfId="0" applyFont="1" applyFill="1"/>
    <xf numFmtId="166" fontId="93" fillId="44" borderId="9" xfId="31" applyNumberFormat="1" applyFont="1" applyFill="1" applyBorder="1"/>
    <xf numFmtId="166" fontId="93" fillId="44" borderId="6" xfId="31" applyNumberFormat="1" applyFont="1" applyFill="1" applyBorder="1"/>
    <xf numFmtId="166" fontId="93" fillId="44" borderId="5" xfId="31" applyNumberFormat="1" applyFont="1" applyFill="1" applyBorder="1"/>
    <xf numFmtId="166" fontId="93" fillId="44" borderId="23" xfId="31" applyNumberFormat="1" applyFont="1" applyFill="1" applyBorder="1"/>
    <xf numFmtId="166" fontId="78" fillId="44" borderId="13" xfId="31" applyNumberFormat="1" applyFont="1" applyFill="1" applyBorder="1"/>
    <xf numFmtId="166" fontId="2" fillId="43" borderId="0" xfId="31" applyNumberFormat="1" applyFont="1" applyFill="1"/>
    <xf numFmtId="166" fontId="2" fillId="44" borderId="13" xfId="31" applyNumberFormat="1" applyFont="1" applyFill="1" applyBorder="1"/>
    <xf numFmtId="1" fontId="1" fillId="44" borderId="0" xfId="0" applyNumberFormat="1" applyFont="1" applyFill="1"/>
    <xf numFmtId="1" fontId="2" fillId="44" borderId="1" xfId="0" applyNumberFormat="1" applyFont="1" applyFill="1" applyBorder="1"/>
    <xf numFmtId="1" fontId="2" fillId="44" borderId="0" xfId="0" applyNumberFormat="1" applyFont="1" applyFill="1"/>
    <xf numFmtId="1" fontId="4" fillId="44" borderId="1" xfId="0" applyNumberFormat="1" applyFont="1" applyFill="1" applyBorder="1"/>
    <xf numFmtId="166" fontId="96" fillId="44" borderId="13" xfId="31" applyNumberFormat="1" applyFont="1" applyFill="1" applyBorder="1"/>
    <xf numFmtId="167" fontId="2" fillId="44" borderId="23" xfId="31" applyNumberFormat="1" applyFont="1" applyFill="1" applyBorder="1" applyAlignment="1">
      <alignment horizontal="center" vertical="center"/>
    </xf>
    <xf numFmtId="167" fontId="2" fillId="44" borderId="13" xfId="31" applyNumberFormat="1" applyFont="1" applyFill="1" applyBorder="1" applyAlignment="1">
      <alignment horizontal="center" vertical="center"/>
    </xf>
    <xf numFmtId="167" fontId="1" fillId="44" borderId="13" xfId="31" applyNumberFormat="1" applyFont="1" applyFill="1" applyBorder="1" applyAlignment="1">
      <alignment horizontal="center" vertical="center"/>
    </xf>
    <xf numFmtId="0" fontId="2" fillId="0" borderId="0" xfId="0" applyFont="1"/>
    <xf numFmtId="167" fontId="1" fillId="2" borderId="13" xfId="31" applyNumberFormat="1" applyFont="1" applyFill="1" applyBorder="1" applyAlignment="1">
      <alignment horizontal="center" vertical="center"/>
    </xf>
    <xf numFmtId="0" fontId="1" fillId="0" borderId="23" xfId="0" applyFont="1" applyBorder="1" applyAlignment="1">
      <alignment horizontal="center" vertical="center"/>
    </xf>
    <xf numFmtId="0" fontId="4" fillId="0" borderId="23" xfId="0" applyFont="1" applyBorder="1" applyAlignment="1">
      <alignment horizontal="right"/>
    </xf>
    <xf numFmtId="0" fontId="4" fillId="0" borderId="0" xfId="0" applyFont="1" applyAlignment="1">
      <alignment horizontal="justify" vertical="justify" wrapText="1"/>
    </xf>
    <xf numFmtId="166" fontId="4" fillId="0" borderId="0" xfId="31" applyNumberFormat="1" applyFont="1"/>
    <xf numFmtId="166" fontId="4" fillId="4" borderId="0" xfId="31" applyNumberFormat="1" applyFont="1" applyFill="1"/>
    <xf numFmtId="166" fontId="4" fillId="5" borderId="23" xfId="31" applyNumberFormat="1" applyFont="1" applyFill="1" applyBorder="1"/>
    <xf numFmtId="166" fontId="98" fillId="5" borderId="0" xfId="31" applyNumberFormat="1" applyFont="1" applyFill="1"/>
    <xf numFmtId="166" fontId="92" fillId="44" borderId="0" xfId="31" applyNumberFormat="1" applyFont="1" applyFill="1"/>
    <xf numFmtId="166" fontId="81" fillId="44" borderId="13" xfId="31" applyNumberFormat="1" applyFont="1" applyFill="1" applyBorder="1"/>
    <xf numFmtId="166" fontId="83" fillId="44" borderId="13" xfId="31" applyNumberFormat="1" applyFont="1" applyFill="1" applyBorder="1"/>
    <xf numFmtId="0" fontId="1" fillId="44" borderId="11" xfId="0" applyFont="1" applyFill="1" applyBorder="1" applyAlignment="1">
      <alignment horizontal="right"/>
    </xf>
    <xf numFmtId="0" fontId="1" fillId="44" borderId="1" xfId="0" applyFont="1" applyFill="1" applyBorder="1" applyAlignment="1">
      <alignment horizontal="justify" vertical="justify" wrapText="1"/>
    </xf>
    <xf numFmtId="166" fontId="1" fillId="44" borderId="45" xfId="31" applyNumberFormat="1" applyFont="1" applyFill="1" applyBorder="1"/>
    <xf numFmtId="166" fontId="1" fillId="44" borderId="1" xfId="31" applyNumberFormat="1" applyFont="1" applyFill="1" applyBorder="1"/>
    <xf numFmtId="0" fontId="1" fillId="44" borderId="1" xfId="0" applyFont="1" applyFill="1" applyBorder="1"/>
    <xf numFmtId="166" fontId="1" fillId="44" borderId="8" xfId="31" applyNumberFormat="1" applyFont="1" applyFill="1" applyBorder="1"/>
    <xf numFmtId="166" fontId="1" fillId="44" borderId="7" xfId="31" applyNumberFormat="1" applyFont="1" applyFill="1" applyBorder="1"/>
    <xf numFmtId="166" fontId="1" fillId="44" borderId="4" xfId="31" applyNumberFormat="1" applyFont="1" applyFill="1" applyBorder="1"/>
    <xf numFmtId="166" fontId="1" fillId="44" borderId="11" xfId="31" applyNumberFormat="1" applyFont="1" applyFill="1" applyBorder="1"/>
    <xf numFmtId="166" fontId="1" fillId="44" borderId="47" xfId="31" applyNumberFormat="1" applyFont="1" applyFill="1" applyBorder="1"/>
    <xf numFmtId="166" fontId="83" fillId="44" borderId="45" xfId="31" applyNumberFormat="1" applyFont="1" applyFill="1" applyBorder="1"/>
    <xf numFmtId="167" fontId="1" fillId="44" borderId="45" xfId="31" applyNumberFormat="1" applyFont="1" applyFill="1" applyBorder="1" applyAlignment="1">
      <alignment horizontal="center" vertical="center"/>
    </xf>
    <xf numFmtId="0" fontId="99" fillId="44" borderId="25" xfId="0" applyFont="1" applyFill="1" applyBorder="1" applyAlignment="1">
      <alignment horizontal="right"/>
    </xf>
    <xf numFmtId="0" fontId="99" fillId="44" borderId="2" xfId="0" applyFont="1" applyFill="1" applyBorder="1" applyAlignment="1">
      <alignment horizontal="left" indent="1"/>
    </xf>
    <xf numFmtId="166" fontId="99" fillId="44" borderId="48" xfId="31" applyNumberFormat="1" applyFont="1" applyFill="1" applyBorder="1"/>
    <xf numFmtId="166" fontId="99" fillId="44" borderId="2" xfId="31" applyNumberFormat="1" applyFont="1" applyFill="1" applyBorder="1"/>
    <xf numFmtId="0" fontId="100" fillId="44" borderId="2" xfId="0" applyFont="1" applyFill="1" applyBorder="1"/>
    <xf numFmtId="166" fontId="78" fillId="44" borderId="48" xfId="31" applyNumberFormat="1" applyFont="1" applyFill="1" applyBorder="1"/>
    <xf numFmtId="166" fontId="99" fillId="44" borderId="38" xfId="31" applyNumberFormat="1" applyFont="1" applyFill="1" applyBorder="1"/>
    <xf numFmtId="166" fontId="99" fillId="44" borderId="49" xfId="31" applyNumberFormat="1" applyFont="1" applyFill="1" applyBorder="1"/>
    <xf numFmtId="166" fontId="99" fillId="44" borderId="50" xfId="31" applyNumberFormat="1" applyFont="1" applyFill="1" applyBorder="1"/>
    <xf numFmtId="166" fontId="99" fillId="44" borderId="25" xfId="31" applyNumberFormat="1" applyFont="1" applyFill="1" applyBorder="1"/>
    <xf numFmtId="166" fontId="99" fillId="44" borderId="1" xfId="31" applyNumberFormat="1" applyFont="1" applyFill="1" applyBorder="1"/>
    <xf numFmtId="166" fontId="99" fillId="44" borderId="45" xfId="31" applyNumberFormat="1" applyFont="1" applyFill="1" applyBorder="1"/>
    <xf numFmtId="167" fontId="93" fillId="44" borderId="51" xfId="37" applyNumberFormat="1" applyFont="1" applyFill="1" applyBorder="1" applyAlignment="1">
      <alignment horizontal="center" vertical="center"/>
    </xf>
    <xf numFmtId="0" fontId="78" fillId="0" borderId="23" xfId="0" applyFont="1" applyBorder="1" applyAlignment="1">
      <alignment horizontal="right"/>
    </xf>
    <xf numFmtId="0" fontId="78" fillId="0" borderId="0" xfId="0" applyFont="1" applyAlignment="1">
      <alignment horizontal="left" indent="1"/>
    </xf>
    <xf numFmtId="166" fontId="78" fillId="0" borderId="13" xfId="31" applyNumberFormat="1" applyFont="1" applyBorder="1"/>
    <xf numFmtId="166" fontId="78" fillId="0" borderId="0" xfId="31" applyNumberFormat="1" applyFont="1"/>
    <xf numFmtId="166" fontId="78" fillId="4" borderId="0" xfId="31" applyNumberFormat="1" applyFont="1" applyFill="1"/>
    <xf numFmtId="166" fontId="78" fillId="4" borderId="9" xfId="31" applyNumberFormat="1" applyFont="1" applyFill="1" applyBorder="1"/>
    <xf numFmtId="166" fontId="78" fillId="0" borderId="6" xfId="31" applyNumberFormat="1" applyFont="1" applyBorder="1"/>
    <xf numFmtId="166" fontId="78" fillId="0" borderId="9" xfId="31" applyNumberFormat="1" applyFont="1" applyBorder="1"/>
    <xf numFmtId="166" fontId="78" fillId="4" borderId="6" xfId="31" applyNumberFormat="1" applyFont="1" applyFill="1" applyBorder="1"/>
    <xf numFmtId="166" fontId="78" fillId="0" borderId="5" xfId="31" applyNumberFormat="1" applyFont="1" applyBorder="1"/>
    <xf numFmtId="166" fontId="78" fillId="5" borderId="23" xfId="31" applyNumberFormat="1" applyFont="1" applyFill="1" applyBorder="1"/>
    <xf numFmtId="166" fontId="78" fillId="5" borderId="0" xfId="31" applyNumberFormat="1" applyFont="1" applyFill="1"/>
    <xf numFmtId="166" fontId="78" fillId="43" borderId="0" xfId="31" applyNumberFormat="1" applyFont="1" applyFill="1"/>
    <xf numFmtId="0" fontId="78" fillId="0" borderId="0" xfId="0" applyFont="1" applyAlignment="1">
      <alignment horizontal="left" wrapText="1" indent="1"/>
    </xf>
    <xf numFmtId="166" fontId="78" fillId="46" borderId="0" xfId="31" applyNumberFormat="1" applyFont="1" applyFill="1"/>
    <xf numFmtId="0" fontId="99" fillId="0" borderId="11" xfId="0" applyFont="1" applyBorder="1" applyAlignment="1">
      <alignment horizontal="right"/>
    </xf>
    <xf numFmtId="0" fontId="99" fillId="0" borderId="1" xfId="0" applyFont="1" applyBorder="1" applyAlignment="1">
      <alignment horizontal="left" wrapText="1" indent="1"/>
    </xf>
    <xf numFmtId="166" fontId="100" fillId="0" borderId="45" xfId="31" applyNumberFormat="1" applyFont="1" applyBorder="1"/>
    <xf numFmtId="166" fontId="100" fillId="0" borderId="1" xfId="31" applyNumberFormat="1" applyFont="1" applyBorder="1"/>
    <xf numFmtId="0" fontId="100" fillId="0" borderId="1" xfId="0" applyFont="1" applyBorder="1"/>
    <xf numFmtId="166" fontId="100" fillId="43" borderId="0" xfId="31" applyNumberFormat="1" applyFont="1" applyFill="1"/>
    <xf numFmtId="166" fontId="100" fillId="2" borderId="13" xfId="31" applyNumberFormat="1" applyFont="1" applyFill="1" applyBorder="1"/>
    <xf numFmtId="166" fontId="100" fillId="43" borderId="13" xfId="31" applyNumberFormat="1" applyFont="1" applyFill="1" applyBorder="1"/>
    <xf numFmtId="167" fontId="100" fillId="2" borderId="23" xfId="31" applyNumberFormat="1" applyFont="1" applyFill="1" applyBorder="1" applyAlignment="1">
      <alignment horizontal="center" vertical="center"/>
    </xf>
    <xf numFmtId="167" fontId="100" fillId="2" borderId="13" xfId="31" applyNumberFormat="1" applyFont="1" applyFill="1" applyBorder="1" applyAlignment="1">
      <alignment horizontal="center" vertical="center"/>
    </xf>
    <xf numFmtId="167" fontId="78" fillId="2" borderId="23" xfId="31" applyNumberFormat="1" applyFont="1" applyFill="1" applyBorder="1" applyAlignment="1">
      <alignment horizontal="center" vertical="center"/>
    </xf>
    <xf numFmtId="167" fontId="78" fillId="2" borderId="13" xfId="31" applyNumberFormat="1" applyFont="1" applyFill="1" applyBorder="1" applyAlignment="1">
      <alignment horizontal="center" vertical="center"/>
    </xf>
    <xf numFmtId="0" fontId="78" fillId="0" borderId="25" xfId="0" applyFont="1" applyBorder="1" applyAlignment="1">
      <alignment horizontal="left"/>
    </xf>
    <xf numFmtId="0" fontId="78" fillId="0" borderId="2" xfId="0" applyFont="1" applyBorder="1" applyAlignment="1">
      <alignment horizontal="left" indent="1"/>
    </xf>
    <xf numFmtId="4" fontId="1" fillId="0" borderId="48" xfId="35" applyNumberFormat="1" applyFont="1" applyBorder="1" applyAlignment="1">
      <alignment horizontal="right"/>
    </xf>
    <xf numFmtId="166" fontId="78" fillId="0" borderId="2" xfId="31" applyNumberFormat="1" applyFont="1" applyBorder="1"/>
    <xf numFmtId="0" fontId="78" fillId="0" borderId="2" xfId="0" applyFont="1" applyBorder="1"/>
    <xf numFmtId="166" fontId="78" fillId="0" borderId="48" xfId="31" applyNumberFormat="1" applyFont="1" applyBorder="1"/>
    <xf numFmtId="166" fontId="78" fillId="4" borderId="2" xfId="31" applyNumberFormat="1" applyFont="1" applyFill="1" applyBorder="1"/>
    <xf numFmtId="166" fontId="78" fillId="4" borderId="38" xfId="31" applyNumberFormat="1" applyFont="1" applyFill="1" applyBorder="1"/>
    <xf numFmtId="166" fontId="78" fillId="0" borderId="49" xfId="31" applyNumberFormat="1" applyFont="1" applyBorder="1"/>
    <xf numFmtId="166" fontId="78" fillId="0" borderId="38" xfId="31" applyNumberFormat="1" applyFont="1" applyBorder="1"/>
    <xf numFmtId="166" fontId="78" fillId="4" borderId="49" xfId="31" applyNumberFormat="1" applyFont="1" applyFill="1" applyBorder="1"/>
    <xf numFmtId="166" fontId="78" fillId="0" borderId="50" xfId="31" applyNumberFormat="1" applyFont="1" applyBorder="1"/>
    <xf numFmtId="166" fontId="78" fillId="2" borderId="48" xfId="31" applyNumberFormat="1" applyFont="1" applyFill="1" applyBorder="1"/>
    <xf numFmtId="166" fontId="83" fillId="43" borderId="48" xfId="31" applyNumberFormat="1" applyFont="1" applyFill="1" applyBorder="1"/>
    <xf numFmtId="167" fontId="4" fillId="2" borderId="25" xfId="37" applyNumberFormat="1" applyFont="1" applyFill="1" applyBorder="1" applyAlignment="1">
      <alignment horizontal="center" vertical="center"/>
    </xf>
    <xf numFmtId="167" fontId="2" fillId="2" borderId="48" xfId="37" applyNumberFormat="1" applyFont="1" applyFill="1" applyBorder="1" applyAlignment="1">
      <alignment horizontal="center" vertical="center"/>
    </xf>
    <xf numFmtId="0" fontId="10" fillId="51" borderId="0" xfId="0" applyFont="1" applyFill="1"/>
    <xf numFmtId="0" fontId="5" fillId="0" borderId="0" xfId="0" applyFont="1"/>
    <xf numFmtId="0" fontId="10" fillId="52" borderId="0" xfId="0" applyFont="1" applyFill="1"/>
    <xf numFmtId="0" fontId="12" fillId="53" borderId="0" xfId="0" applyFont="1" applyFill="1" applyAlignment="1">
      <alignment horizontal="right"/>
    </xf>
    <xf numFmtId="0" fontId="12" fillId="53" borderId="0" xfId="0" applyFont="1" applyFill="1" applyAlignment="1">
      <alignment horizontal="left" indent="1"/>
    </xf>
    <xf numFmtId="166" fontId="7" fillId="53" borderId="0" xfId="31" applyNumberFormat="1" applyFont="1" applyFill="1"/>
    <xf numFmtId="166" fontId="11" fillId="53" borderId="0" xfId="31" applyNumberFormat="1" applyFont="1" applyFill="1"/>
    <xf numFmtId="0" fontId="85" fillId="53" borderId="0" xfId="0" applyFont="1" applyFill="1"/>
    <xf numFmtId="4" fontId="10" fillId="54" borderId="0" xfId="0" applyNumberFormat="1" applyFont="1" applyFill="1" applyAlignment="1">
      <alignment horizontal="right"/>
    </xf>
    <xf numFmtId="4" fontId="10" fillId="51" borderId="0" xfId="0" applyNumberFormat="1" applyFont="1" applyFill="1" applyAlignment="1">
      <alignment horizontal="right"/>
    </xf>
    <xf numFmtId="4" fontId="5" fillId="0" borderId="0" xfId="0" applyNumberFormat="1" applyFont="1" applyAlignment="1">
      <alignment horizontal="right"/>
    </xf>
    <xf numFmtId="0" fontId="2" fillId="43" borderId="25" xfId="0" applyFont="1" applyFill="1" applyBorder="1" applyAlignment="1">
      <alignment horizontal="left"/>
    </xf>
    <xf numFmtId="0" fontId="2" fillId="43" borderId="3" xfId="0" applyFont="1" applyFill="1" applyBorder="1"/>
    <xf numFmtId="166" fontId="2" fillId="42" borderId="21" xfId="31" applyNumberFormat="1" applyFont="1" applyFill="1" applyBorder="1"/>
    <xf numFmtId="166" fontId="2" fillId="0" borderId="21" xfId="0" applyNumberFormat="1" applyFont="1" applyBorder="1"/>
    <xf numFmtId="166" fontId="2" fillId="43" borderId="21" xfId="31" applyNumberFormat="1" applyFont="1" applyFill="1" applyBorder="1"/>
    <xf numFmtId="166" fontId="2" fillId="0" borderId="21" xfId="31" applyNumberFormat="1" applyFont="1" applyBorder="1"/>
    <xf numFmtId="0" fontId="2" fillId="0" borderId="10" xfId="0" applyFont="1" applyBorder="1"/>
    <xf numFmtId="165" fontId="2" fillId="0" borderId="0" xfId="31" applyFont="1" applyFill="1"/>
    <xf numFmtId="0" fontId="10" fillId="55" borderId="0" xfId="0" applyFont="1" applyFill="1"/>
    <xf numFmtId="4" fontId="10" fillId="55" borderId="0" xfId="0" applyNumberFormat="1" applyFont="1" applyFill="1" applyAlignment="1">
      <alignment horizontal="right"/>
    </xf>
    <xf numFmtId="0" fontId="5" fillId="55" borderId="0" xfId="0" applyFont="1" applyFill="1"/>
    <xf numFmtId="4" fontId="5" fillId="55" borderId="0" xfId="0" applyNumberFormat="1" applyFont="1" applyFill="1" applyAlignment="1">
      <alignment horizontal="right"/>
    </xf>
    <xf numFmtId="14" fontId="81" fillId="2" borderId="0" xfId="0" applyNumberFormat="1" applyFont="1" applyFill="1"/>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7" fillId="0" borderId="13" xfId="0" applyNumberFormat="1" applyFont="1" applyBorder="1" applyAlignment="1">
      <alignment horizontal="center" vertical="center" wrapText="1"/>
    </xf>
    <xf numFmtId="0" fontId="12" fillId="0" borderId="57" xfId="0" applyFont="1" applyBorder="1" applyAlignment="1">
      <alignment horizontal="center"/>
    </xf>
    <xf numFmtId="0" fontId="12" fillId="0" borderId="58" xfId="0" applyFont="1" applyBorder="1" applyAlignment="1">
      <alignment horizontal="center"/>
    </xf>
    <xf numFmtId="0" fontId="12" fillId="0" borderId="59"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3" fillId="43" borderId="22" xfId="0" applyFont="1" applyFill="1" applyBorder="1" applyAlignment="1">
      <alignment horizontal="center"/>
    </xf>
    <xf numFmtId="0" fontId="83" fillId="43" borderId="43" xfId="0" applyFont="1" applyFill="1" applyBorder="1" applyAlignment="1">
      <alignment horizontal="center"/>
    </xf>
    <xf numFmtId="0" fontId="83" fillId="43" borderId="27" xfId="0" applyFont="1" applyFill="1" applyBorder="1" applyAlignment="1">
      <alignment horizontal="center"/>
    </xf>
    <xf numFmtId="0" fontId="83" fillId="43" borderId="23" xfId="0" applyFont="1" applyFill="1" applyBorder="1" applyAlignment="1">
      <alignment horizontal="center"/>
    </xf>
    <xf numFmtId="0" fontId="83" fillId="43" borderId="0" xfId="0" applyFont="1" applyFill="1" applyAlignment="1">
      <alignment horizontal="center"/>
    </xf>
    <xf numFmtId="0" fontId="83" fillId="43" borderId="32" xfId="0" applyFont="1" applyFill="1" applyBorder="1" applyAlignment="1">
      <alignment horizontal="center"/>
    </xf>
    <xf numFmtId="0" fontId="83" fillId="43" borderId="23" xfId="0" quotePrefix="1" applyFont="1" applyFill="1" applyBorder="1" applyAlignment="1">
      <alignment horizontal="center"/>
    </xf>
    <xf numFmtId="0" fontId="83" fillId="43" borderId="0" xfId="0" quotePrefix="1" applyFont="1" applyFill="1" applyAlignment="1">
      <alignment horizontal="center"/>
    </xf>
    <xf numFmtId="0" fontId="83" fillId="43" borderId="32" xfId="0" quotePrefix="1" applyFont="1" applyFill="1" applyBorder="1" applyAlignment="1">
      <alignment horizontal="center"/>
    </xf>
    <xf numFmtId="14" fontId="83" fillId="43" borderId="23" xfId="0" quotePrefix="1" applyNumberFormat="1" applyFont="1" applyFill="1" applyBorder="1" applyAlignment="1">
      <alignment horizontal="center"/>
    </xf>
    <xf numFmtId="166" fontId="15" fillId="43" borderId="20" xfId="0" applyNumberFormat="1" applyFont="1" applyFill="1" applyBorder="1" applyAlignment="1">
      <alignment horizontal="center" vertical="center" wrapText="1"/>
    </xf>
    <xf numFmtId="166" fontId="15" fillId="43" borderId="13" xfId="0" applyNumberFormat="1" applyFont="1" applyFill="1" applyBorder="1" applyAlignment="1">
      <alignment horizontal="center" vertical="center" wrapText="1"/>
    </xf>
    <xf numFmtId="171" fontId="83" fillId="43" borderId="25" xfId="0" applyNumberFormat="1" applyFont="1" applyFill="1" applyBorder="1" applyAlignment="1">
      <alignment horizontal="center"/>
    </xf>
    <xf numFmtId="171" fontId="83" fillId="43" borderId="2" xfId="0" applyNumberFormat="1" applyFont="1" applyFill="1" applyBorder="1" applyAlignment="1">
      <alignment horizontal="center"/>
    </xf>
    <xf numFmtId="171" fontId="83" fillId="43" borderId="3" xfId="0" applyNumberFormat="1" applyFont="1" applyFill="1" applyBorder="1" applyAlignment="1">
      <alignment horizontal="center"/>
    </xf>
    <xf numFmtId="166" fontId="21" fillId="43" borderId="13" xfId="0" applyNumberFormat="1" applyFont="1" applyFill="1" applyBorder="1" applyAlignment="1">
      <alignment horizontal="center" vertical="center" wrapText="1"/>
    </xf>
    <xf numFmtId="0" fontId="86" fillId="43" borderId="39" xfId="0" applyFont="1" applyFill="1" applyBorder="1" applyAlignment="1">
      <alignment horizontal="center" wrapText="1"/>
    </xf>
    <xf numFmtId="0" fontId="86" fillId="43" borderId="56" xfId="0" applyFont="1" applyFill="1" applyBorder="1" applyAlignment="1">
      <alignment horizontal="center" wrapText="1"/>
    </xf>
    <xf numFmtId="0" fontId="86" fillId="43" borderId="12" xfId="0" applyFont="1" applyFill="1" applyBorder="1" applyAlignment="1">
      <alignment horizontal="center" wrapText="1"/>
    </xf>
    <xf numFmtId="0" fontId="25" fillId="0" borderId="0" xfId="0" applyFont="1" applyAlignment="1">
      <alignment horizontal="left"/>
    </xf>
    <xf numFmtId="166" fontId="12" fillId="4" borderId="16" xfId="0" applyNumberFormat="1" applyFont="1" applyFill="1" applyBorder="1" applyAlignment="1">
      <alignment horizontal="center" vertical="center" wrapText="1"/>
    </xf>
    <xf numFmtId="166" fontId="12" fillId="4" borderId="55" xfId="0" applyNumberFormat="1" applyFont="1" applyFill="1" applyBorder="1" applyAlignment="1">
      <alignment horizontal="center" vertical="center" wrapText="1"/>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5" xfId="0" applyNumberFormat="1" applyFont="1" applyBorder="1" applyAlignment="1">
      <alignment horizontal="center" vertical="center" wrapText="1"/>
    </xf>
    <xf numFmtId="166" fontId="84" fillId="43" borderId="20" xfId="0" applyNumberFormat="1" applyFont="1" applyFill="1" applyBorder="1" applyAlignment="1">
      <alignment horizontal="center" vertical="center" wrapText="1"/>
    </xf>
    <xf numFmtId="166" fontId="84" fillId="43" borderId="48" xfId="0" applyNumberFormat="1" applyFont="1" applyFill="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20" fillId="43" borderId="22" xfId="0" applyFont="1" applyFill="1" applyBorder="1" applyAlignment="1">
      <alignment horizontal="center"/>
    </xf>
    <xf numFmtId="0" fontId="20" fillId="43" borderId="27" xfId="0" applyFont="1" applyFill="1" applyBorder="1" applyAlignment="1">
      <alignment horizontal="center"/>
    </xf>
    <xf numFmtId="0" fontId="20" fillId="43" borderId="0" xfId="0" applyFont="1" applyFill="1" applyAlignment="1">
      <alignment horizontal="center"/>
    </xf>
    <xf numFmtId="166" fontId="20" fillId="43" borderId="0" xfId="0" applyNumberFormat="1" applyFont="1" applyFill="1" applyAlignment="1">
      <alignment horizontal="center" vertical="center" wrapText="1"/>
    </xf>
    <xf numFmtId="166" fontId="41" fillId="43" borderId="0" xfId="0" applyNumberFormat="1" applyFont="1" applyFill="1" applyAlignment="1">
      <alignment horizontal="center" vertical="center" wrapText="1"/>
    </xf>
    <xf numFmtId="166" fontId="20" fillId="43" borderId="20" xfId="0" applyNumberFormat="1" applyFont="1" applyFill="1" applyBorder="1" applyAlignment="1">
      <alignment horizontal="center" vertical="center" wrapText="1"/>
    </xf>
    <xf numFmtId="166" fontId="41" fillId="43" borderId="48" xfId="0" applyNumberFormat="1" applyFont="1" applyFill="1" applyBorder="1" applyAlignment="1">
      <alignment horizontal="center" vertical="center" wrapText="1"/>
    </xf>
    <xf numFmtId="0" fontId="40" fillId="43" borderId="22" xfId="0" applyFont="1" applyFill="1" applyBorder="1" applyAlignment="1">
      <alignment horizontal="center"/>
    </xf>
    <xf numFmtId="0" fontId="40" fillId="43" borderId="43" xfId="0" applyFont="1" applyFill="1" applyBorder="1" applyAlignment="1">
      <alignment horizontal="center"/>
    </xf>
    <xf numFmtId="0" fontId="40" fillId="43" borderId="27" xfId="0" applyFont="1" applyFill="1" applyBorder="1" applyAlignment="1">
      <alignment horizontal="center"/>
    </xf>
    <xf numFmtId="0" fontId="40" fillId="43" borderId="23" xfId="0" applyFont="1" applyFill="1" applyBorder="1" applyAlignment="1">
      <alignment horizontal="center"/>
    </xf>
    <xf numFmtId="0" fontId="40" fillId="43" borderId="0" xfId="0" applyFont="1" applyFill="1" applyAlignment="1">
      <alignment horizontal="center"/>
    </xf>
    <xf numFmtId="0" fontId="40" fillId="43" borderId="32" xfId="0" applyFont="1" applyFill="1" applyBorder="1" applyAlignment="1">
      <alignment horizontal="center"/>
    </xf>
    <xf numFmtId="0" fontId="20" fillId="43" borderId="23" xfId="0" quotePrefix="1" applyFont="1" applyFill="1" applyBorder="1" applyAlignment="1">
      <alignment horizontal="center"/>
    </xf>
    <xf numFmtId="0" fontId="40" fillId="43" borderId="0" xfId="0" quotePrefix="1" applyFont="1" applyFill="1" applyAlignment="1">
      <alignment horizontal="center"/>
    </xf>
    <xf numFmtId="0" fontId="40" fillId="43" borderId="32" xfId="0" quotePrefix="1" applyFont="1" applyFill="1" applyBorder="1" applyAlignment="1">
      <alignment horizontal="center"/>
    </xf>
    <xf numFmtId="166" fontId="21" fillId="43" borderId="48" xfId="0" applyNumberFormat="1" applyFont="1" applyFill="1" applyBorder="1" applyAlignment="1">
      <alignment horizontal="center" vertical="center" wrapText="1"/>
    </xf>
    <xf numFmtId="0" fontId="51" fillId="43" borderId="22" xfId="0" applyFont="1" applyFill="1" applyBorder="1" applyAlignment="1">
      <alignment horizontal="center"/>
    </xf>
    <xf numFmtId="0" fontId="51" fillId="43" borderId="43" xfId="0" applyFont="1" applyFill="1" applyBorder="1" applyAlignment="1">
      <alignment horizontal="center"/>
    </xf>
    <xf numFmtId="0" fontId="51" fillId="43" borderId="27" xfId="0" applyFont="1" applyFill="1" applyBorder="1" applyAlignment="1">
      <alignment horizontal="center"/>
    </xf>
    <xf numFmtId="0" fontId="51" fillId="43" borderId="23" xfId="0" applyFont="1" applyFill="1" applyBorder="1" applyAlignment="1">
      <alignment horizontal="center"/>
    </xf>
    <xf numFmtId="0" fontId="51" fillId="43" borderId="0" xfId="0" applyFont="1" applyFill="1" applyAlignment="1">
      <alignment horizontal="center"/>
    </xf>
    <xf numFmtId="0" fontId="51" fillId="43" borderId="32" xfId="0" applyFont="1" applyFill="1" applyBorder="1" applyAlignment="1">
      <alignment horizontal="center"/>
    </xf>
    <xf numFmtId="0" fontId="15" fillId="43" borderId="22" xfId="0" applyFont="1" applyFill="1" applyBorder="1" applyAlignment="1">
      <alignment horizontal="center"/>
    </xf>
    <xf numFmtId="0" fontId="15" fillId="43" borderId="27" xfId="0" applyFont="1" applyFill="1" applyBorder="1" applyAlignment="1">
      <alignment horizontal="center"/>
    </xf>
    <xf numFmtId="0" fontId="20" fillId="43" borderId="32" xfId="0" applyFont="1" applyFill="1" applyBorder="1" applyAlignment="1">
      <alignment horizontal="center"/>
    </xf>
    <xf numFmtId="0" fontId="20" fillId="43" borderId="0" xfId="0" quotePrefix="1" applyFont="1" applyFill="1" applyAlignment="1">
      <alignment horizontal="center"/>
    </xf>
    <xf numFmtId="0" fontId="20" fillId="43" borderId="32" xfId="0" quotePrefix="1" applyFont="1" applyFill="1" applyBorder="1" applyAlignment="1">
      <alignment horizontal="center"/>
    </xf>
    <xf numFmtId="0" fontId="52" fillId="6" borderId="60"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0" fillId="6" borderId="60" xfId="34" applyFont="1" applyFill="1" applyBorder="1" applyAlignment="1">
      <alignment horizontal="center"/>
    </xf>
    <xf numFmtId="0" fontId="20" fillId="6" borderId="0" xfId="34" applyFont="1" applyFill="1" applyAlignment="1">
      <alignment horizontal="center"/>
    </xf>
    <xf numFmtId="0" fontId="13" fillId="0" borderId="0" xfId="34" applyFont="1" applyAlignment="1">
      <alignment horizontal="left" vertical="center" wrapText="1"/>
    </xf>
    <xf numFmtId="0" fontId="15" fillId="6" borderId="0" xfId="34" applyFont="1" applyFill="1" applyAlignment="1">
      <alignment horizontal="center" vertical="center"/>
    </xf>
    <xf numFmtId="0" fontId="0" fillId="0" borderId="0" xfId="0" applyAlignment="1">
      <alignment horizontal="center" vertical="center"/>
    </xf>
    <xf numFmtId="0" fontId="53" fillId="0" borderId="43" xfId="0" applyFont="1" applyBorder="1"/>
    <xf numFmtId="0" fontId="39" fillId="0" borderId="0" xfId="0" applyFont="1" applyAlignment="1">
      <alignment horizontal="center"/>
    </xf>
    <xf numFmtId="0" fontId="37" fillId="7" borderId="0" xfId="0" applyFont="1" applyFill="1" applyAlignment="1">
      <alignment horizontal="center"/>
    </xf>
    <xf numFmtId="0" fontId="40" fillId="7" borderId="25" xfId="0" applyFont="1" applyFill="1" applyBorder="1" applyAlignment="1">
      <alignment horizontal="center"/>
    </xf>
    <xf numFmtId="0" fontId="40" fillId="40" borderId="2" xfId="0" applyFont="1" applyFill="1" applyBorder="1" applyAlignment="1">
      <alignment horizontal="center"/>
    </xf>
    <xf numFmtId="0" fontId="40" fillId="40" borderId="3" xfId="0" applyFont="1" applyFill="1" applyBorder="1" applyAlignment="1">
      <alignment horizontal="center"/>
    </xf>
    <xf numFmtId="0" fontId="40" fillId="40" borderId="22" xfId="0" applyFont="1" applyFill="1" applyBorder="1" applyAlignment="1">
      <alignment horizontal="center"/>
    </xf>
    <xf numFmtId="0" fontId="40" fillId="40" borderId="27" xfId="0" applyFont="1" applyFill="1" applyBorder="1" applyAlignment="1">
      <alignment horizontal="center"/>
    </xf>
    <xf numFmtId="0" fontId="40" fillId="40" borderId="43" xfId="0" applyFont="1" applyFill="1" applyBorder="1" applyAlignment="1">
      <alignment horizontal="center"/>
    </xf>
    <xf numFmtId="0" fontId="40" fillId="40" borderId="23" xfId="0" applyFont="1" applyFill="1" applyBorder="1" applyAlignment="1">
      <alignment horizontal="center"/>
    </xf>
    <xf numFmtId="0" fontId="40" fillId="40" borderId="0" xfId="0" applyFont="1" applyFill="1" applyAlignment="1">
      <alignment horizontal="center"/>
    </xf>
    <xf numFmtId="0" fontId="40" fillId="40" borderId="32" xfId="0" applyFont="1" applyFill="1" applyBorder="1" applyAlignment="1">
      <alignment horizontal="center"/>
    </xf>
    <xf numFmtId="0" fontId="40" fillId="40" borderId="23" xfId="0" quotePrefix="1" applyFont="1" applyFill="1" applyBorder="1" applyAlignment="1">
      <alignment horizontal="center"/>
    </xf>
    <xf numFmtId="0" fontId="40" fillId="40" borderId="0" xfId="0" quotePrefix="1" applyFont="1" applyFill="1" applyAlignment="1">
      <alignment horizontal="center"/>
    </xf>
    <xf numFmtId="0" fontId="40" fillId="40" borderId="32" xfId="0" quotePrefix="1" applyFont="1" applyFill="1" applyBorder="1" applyAlignment="1">
      <alignment horizontal="center"/>
    </xf>
    <xf numFmtId="166" fontId="40" fillId="40" borderId="20" xfId="0" applyNumberFormat="1" applyFont="1" applyFill="1" applyBorder="1" applyAlignment="1">
      <alignment horizontal="center" vertical="center" wrapText="1"/>
    </xf>
    <xf numFmtId="166" fontId="41" fillId="40" borderId="48" xfId="0" applyNumberFormat="1" applyFont="1" applyFill="1" applyBorder="1" applyAlignment="1">
      <alignment horizontal="center" vertical="center" wrapText="1"/>
    </xf>
    <xf numFmtId="166" fontId="40" fillId="8" borderId="20" xfId="0" applyNumberFormat="1" applyFont="1" applyFill="1" applyBorder="1" applyAlignment="1">
      <alignment horizontal="center" vertical="center" wrapText="1"/>
    </xf>
    <xf numFmtId="166" fontId="41" fillId="8" borderId="48" xfId="0" applyNumberFormat="1" applyFont="1" applyFill="1" applyBorder="1" applyAlignment="1">
      <alignment horizontal="center" vertical="center" wrapText="1"/>
    </xf>
    <xf numFmtId="0" fontId="20" fillId="43" borderId="25" xfId="0" applyFont="1" applyFill="1" applyBorder="1" applyAlignment="1">
      <alignment horizontal="center"/>
    </xf>
    <xf numFmtId="0" fontId="20" fillId="43" borderId="2" xfId="0" applyFont="1" applyFill="1" applyBorder="1" applyAlignment="1">
      <alignment horizontal="center"/>
    </xf>
    <xf numFmtId="0" fontId="40" fillId="43" borderId="2" xfId="0" quotePrefix="1" applyFont="1" applyFill="1" applyBorder="1" applyAlignment="1">
      <alignment horizontal="center"/>
    </xf>
    <xf numFmtId="0" fontId="40" fillId="43" borderId="3" xfId="0" quotePrefix="1" applyFont="1" applyFill="1" applyBorder="1" applyAlignment="1">
      <alignment horizontal="center"/>
    </xf>
    <xf numFmtId="0" fontId="40" fillId="43" borderId="43" xfId="0" quotePrefix="1" applyFont="1" applyFill="1" applyBorder="1" applyAlignment="1">
      <alignment horizontal="center"/>
    </xf>
    <xf numFmtId="0" fontId="40" fillId="43" borderId="27" xfId="0" quotePrefix="1" applyFont="1" applyFill="1" applyBorder="1" applyAlignment="1">
      <alignment horizontal="center"/>
    </xf>
    <xf numFmtId="0" fontId="83" fillId="43" borderId="25" xfId="0" applyFont="1" applyFill="1" applyBorder="1" applyAlignment="1">
      <alignment horizontal="center"/>
    </xf>
    <xf numFmtId="0" fontId="83" fillId="43" borderId="2" xfId="0" applyFont="1" applyFill="1" applyBorder="1" applyAlignment="1">
      <alignment horizontal="center"/>
    </xf>
    <xf numFmtId="0" fontId="83" fillId="43" borderId="3" xfId="0" applyFont="1" applyFill="1" applyBorder="1" applyAlignment="1">
      <alignment horizontal="center"/>
    </xf>
    <xf numFmtId="0" fontId="15" fillId="43" borderId="23" xfId="0" applyFont="1" applyFill="1" applyBorder="1" applyAlignment="1">
      <alignment horizontal="center"/>
    </xf>
    <xf numFmtId="0" fontId="15" fillId="43" borderId="0" xfId="0" applyFont="1" applyFill="1" applyAlignment="1">
      <alignment horizontal="center"/>
    </xf>
    <xf numFmtId="14" fontId="20" fillId="43" borderId="23" xfId="0" quotePrefix="1" applyNumberFormat="1" applyFont="1" applyFill="1" applyBorder="1" applyAlignment="1">
      <alignment horizontal="center"/>
    </xf>
    <xf numFmtId="14" fontId="20" fillId="43" borderId="23" xfId="0" applyNumberFormat="1" applyFont="1" applyFill="1" applyBorder="1" applyAlignment="1">
      <alignment horizontal="center"/>
    </xf>
  </cellXfs>
  <cellStyles count="46">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2" xfId="15" xr:uid="{00000000-0005-0000-0000-00000E000000}"/>
    <cellStyle name="60% - Énfasis4 2" xfId="16" xr:uid="{00000000-0005-0000-0000-00000F000000}"/>
    <cellStyle name="60% - Énfasis5" xfId="17" builtinId="48" customBuiltin="1"/>
    <cellStyle name="60% - Énfasis6 2" xfId="18" xr:uid="{00000000-0005-0000-0000-000011000000}"/>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2" xfId="45" xr:uid="{5F1B9C37-C12E-487D-9240-39AB38E8A59E}"/>
    <cellStyle name="Neutral" xfId="32" builtinId="28" customBuiltin="1"/>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AGOSTO DE 2024</a:t>
            </a:r>
          </a:p>
        </c:rich>
      </c:tx>
      <c:layout>
        <c:manualLayout>
          <c:xMode val="edge"/>
          <c:yMode val="edge"/>
          <c:x val="0.11505408198021048"/>
          <c:y val="3.14928858506002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dPt>
            <c:idx val="0"/>
            <c:invertIfNegative val="0"/>
            <c:bubble3D val="0"/>
            <c:spPr>
              <a:solidFill>
                <a:srgbClr val="002060"/>
              </a:solidFill>
            </c:spPr>
            <c:extLst>
              <c:ext xmlns:c16="http://schemas.microsoft.com/office/drawing/2014/chart" uri="{C3380CC4-5D6E-409C-BE32-E72D297353CC}">
                <c16:uniqueId val="{00000000-8784-48D3-9AA6-6DFB3E4CFC4C}"/>
              </c:ext>
            </c:extLst>
          </c:dPt>
          <c:cat>
            <c:strRef>
              <c:f>RESUMENxPartida!$V$7:$W$8</c:f>
              <c:strCache>
                <c:ptCount val="2"/>
                <c:pt idx="0">
                  <c:v> AUTORIZADO        </c:v>
                </c:pt>
                <c:pt idx="1">
                  <c:v> DEVENGADO </c:v>
                </c:pt>
              </c:strCache>
            </c:strRef>
          </c:cat>
          <c:val>
            <c:numRef>
              <c:f>RESUMENxPartida!$C$10:$W$10</c:f>
              <c:numCache>
                <c:formatCode>_(* #,##0_);_(* \(#,##0\);_(* "-"??_);_(@_)</c:formatCode>
                <c:ptCount val="2"/>
                <c:pt idx="0">
                  <c:v>273438598.06999999</c:v>
                </c:pt>
                <c:pt idx="1">
                  <c:v>0</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dPt>
            <c:idx val="0"/>
            <c:invertIfNegative val="0"/>
            <c:bubble3D val="0"/>
            <c:spPr>
              <a:solidFill>
                <a:srgbClr val="7030A0"/>
              </a:solidFill>
            </c:spPr>
            <c:extLst>
              <c:ext xmlns:c16="http://schemas.microsoft.com/office/drawing/2014/chart" uri="{C3380CC4-5D6E-409C-BE32-E72D297353CC}">
                <c16:uniqueId val="{00000001-8784-48D3-9AA6-6DFB3E4CFC4C}"/>
              </c:ext>
            </c:extLst>
          </c:dPt>
          <c:cat>
            <c:strRef>
              <c:f>RESUMENxPartida!$V$7:$W$8</c:f>
              <c:strCache>
                <c:ptCount val="2"/>
                <c:pt idx="0">
                  <c:v> AUTORIZADO        </c:v>
                </c:pt>
                <c:pt idx="1">
                  <c:v> DEVENGADO </c:v>
                </c:pt>
              </c:strCache>
            </c:strRef>
          </c:cat>
          <c:val>
            <c:numRef>
              <c:f>RESUMENxPartida!$C$11:$W$11</c:f>
              <c:numCache>
                <c:formatCode>_(* #,##0_);_(* \(#,##0\);_(* "-"??_);_(@_)</c:formatCode>
                <c:ptCount val="2"/>
                <c:pt idx="0">
                  <c:v>90538501.950000003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dPt>
            <c:idx val="0"/>
            <c:invertIfNegative val="0"/>
            <c:bubble3D val="0"/>
            <c:spPr>
              <a:solidFill>
                <a:schemeClr val="accent6">
                  <a:lumMod val="60000"/>
                  <a:lumOff val="40000"/>
                </a:schemeClr>
              </a:solidFill>
            </c:spPr>
            <c:extLst>
              <c:ext xmlns:c16="http://schemas.microsoft.com/office/drawing/2014/chart" uri="{C3380CC4-5D6E-409C-BE32-E72D297353CC}">
                <c16:uniqueId val="{00000002-8784-48D3-9AA6-6DFB3E4CFC4C}"/>
              </c:ext>
            </c:extLst>
          </c:dPt>
          <c:cat>
            <c:strRef>
              <c:f>RESUMENxPartida!$V$7:$W$8</c:f>
              <c:strCache>
                <c:ptCount val="2"/>
                <c:pt idx="0">
                  <c:v> AUTORIZADO        </c:v>
                </c:pt>
                <c:pt idx="1">
                  <c:v> DEVENGADO </c:v>
                </c:pt>
              </c:strCache>
            </c:strRef>
          </c:cat>
          <c:val>
            <c:numRef>
              <c:f>RESUMENxPartida!$C$16:$W$16</c:f>
              <c:numCache>
                <c:formatCode>_(* #,##0_);_(*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3.8579695079883181E-2</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0.28851368975255531</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0.67290661516756145</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R"/>
              <a:t>PROGRAMA 894</a:t>
            </a:r>
          </a:p>
          <a:p>
            <a:pPr>
              <a:defRPr/>
            </a:pPr>
            <a:r>
              <a:rPr lang="es-CR"/>
              <a:t>COMPARATIVO EJECUCIÓN PRESUPUESTARIA MENSUAL </a:t>
            </a:r>
          </a:p>
          <a:p>
            <a:pPr>
              <a:defRPr/>
            </a:pPr>
            <a:r>
              <a:rPr lang="es-CR"/>
              <a:t>EJERCICIO ECONÓMICO 2024</a:t>
            </a:r>
          </a:p>
        </c:rich>
      </c:tx>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 '!$A$19</c:f>
              <c:strCache>
                <c:ptCount val="1"/>
                <c:pt idx="0">
                  <c:v>DEVENGADO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'!$B$10:$M$10</c:f>
              <c:numCache>
                <c:formatCode>_(* #,##0_);_(* \(#,##0\);_(* "-"??_);_(@_)</c:formatCode>
                <c:ptCount val="12"/>
                <c:pt idx="0">
                  <c:v>0</c:v>
                </c:pt>
                <c:pt idx="1">
                  <c:v>34920251.130000003</c:v>
                </c:pt>
                <c:pt idx="2">
                  <c:v>34920251.130000003</c:v>
                </c:pt>
                <c:pt idx="3">
                  <c:v>75656771.560000002</c:v>
                </c:pt>
                <c:pt idx="4">
                  <c:v>79563674.980000004</c:v>
                </c:pt>
                <c:pt idx="5">
                  <c:v>79563674.980000004</c:v>
                </c:pt>
                <c:pt idx="6">
                  <c:v>94178765.209999993</c:v>
                </c:pt>
                <c:pt idx="7">
                  <c:v>103231720.59999999</c:v>
                </c:pt>
              </c:numCache>
            </c:numRef>
          </c:val>
          <c:smooth val="0"/>
          <c:extLst>
            <c:ext xmlns:c16="http://schemas.microsoft.com/office/drawing/2014/chart" uri="{C3380CC4-5D6E-409C-BE32-E72D297353CC}">
              <c16:uniqueId val="{00000000-2575-4022-A5C0-7896F1AE7C55}"/>
            </c:ext>
          </c:extLst>
        </c:ser>
        <c:ser>
          <c:idx val="1"/>
          <c:order val="1"/>
          <c:tx>
            <c:strRef>
              <c:f>'RESUMEN X MES '!$A$20</c:f>
              <c:strCache>
                <c:ptCount val="1"/>
                <c:pt idx="0">
                  <c:v>COMPROMETIDO</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'!$B$11:$M$11</c:f>
              <c:numCache>
                <c:formatCode>_(* #,##0_);_(* \(#,##0\);_(* "-"??_);_(@_)</c:formatCode>
                <c:ptCount val="12"/>
                <c:pt idx="0">
                  <c:v>864474992.45000005</c:v>
                </c:pt>
                <c:pt idx="1">
                  <c:v>829554741.32000005</c:v>
                </c:pt>
                <c:pt idx="2">
                  <c:v>840317690.56999993</c:v>
                </c:pt>
                <c:pt idx="3">
                  <c:v>799581170.1400001</c:v>
                </c:pt>
                <c:pt idx="4">
                  <c:v>795674266.72000003</c:v>
                </c:pt>
                <c:pt idx="5">
                  <c:v>795674266.72000003</c:v>
                </c:pt>
                <c:pt idx="6">
                  <c:v>781059176.49000001</c:v>
                </c:pt>
                <c:pt idx="7">
                  <c:v>772006221.0999999</c:v>
                </c:pt>
              </c:numCache>
            </c:numRef>
          </c:val>
          <c:smooth val="0"/>
          <c:extLst>
            <c:ext xmlns:c16="http://schemas.microsoft.com/office/drawing/2014/chart" uri="{C3380CC4-5D6E-409C-BE32-E72D297353CC}">
              <c16:uniqueId val="{00000001-2575-4022-A5C0-7896F1AE7C55}"/>
            </c:ext>
          </c:extLst>
        </c:ser>
        <c:ser>
          <c:idx val="2"/>
          <c:order val="2"/>
          <c:tx>
            <c:strRef>
              <c:f>'RESUMEN X MES '!$A$21</c:f>
              <c:strCache>
                <c:ptCount val="1"/>
                <c:pt idx="0">
                  <c:v>DISPONIBLE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'!$B$12:$M$12</c:f>
              <c:numCache>
                <c:formatCode>_(* #,##0_);_(* \(#,##0\);_(* "-"??_);_(@_)</c:formatCode>
                <c:ptCount val="12"/>
                <c:pt idx="0">
                  <c:v>1811329478.95</c:v>
                </c:pt>
                <c:pt idx="1">
                  <c:v>1811329478.95</c:v>
                </c:pt>
                <c:pt idx="2">
                  <c:v>1800566529.7</c:v>
                </c:pt>
                <c:pt idx="3">
                  <c:v>1800566529.6999998</c:v>
                </c:pt>
                <c:pt idx="4">
                  <c:v>1800566529.7</c:v>
                </c:pt>
                <c:pt idx="5">
                  <c:v>1800566529.7</c:v>
                </c:pt>
                <c:pt idx="6">
                  <c:v>1800566529.6999998</c:v>
                </c:pt>
                <c:pt idx="7">
                  <c:v>1800566529.7</c:v>
                </c:pt>
              </c:numCache>
            </c:numRef>
          </c:val>
          <c:smooth val="0"/>
          <c:extLst>
            <c:ext xmlns:c16="http://schemas.microsoft.com/office/drawing/2014/chart" uri="{C3380CC4-5D6E-409C-BE32-E72D297353CC}">
              <c16:uniqueId val="{00000002-2575-4022-A5C0-7896F1AE7C55}"/>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5316920"/>
        <c:crosses val="autoZero"/>
        <c:auto val="1"/>
        <c:lblAlgn val="ctr"/>
        <c:lblOffset val="100"/>
        <c:noMultiLvlLbl val="0"/>
      </c:catAx>
      <c:valAx>
        <c:axId val="215316920"/>
        <c:scaling>
          <c:orientation val="minMax"/>
          <c:max val="270000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531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133351</xdr:colOff>
      <xdr:row>25</xdr:row>
      <xdr:rowOff>104775</xdr:rowOff>
    </xdr:from>
    <xdr:to>
      <xdr:col>12</xdr:col>
      <xdr:colOff>809626</xdr:colOff>
      <xdr:row>45</xdr:row>
      <xdr:rowOff>161925</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Unidades%20compartidas\Financiero\02%20Presupuesto\2024%20-%2005%20Ejecuci&#243;n-Informes\3-marzo%202024\2-Informe%20%233-24%20PRESUP-899%20al%2031-03-2024.xlsx" TargetMode="External"/><Relationship Id="rId1" Type="http://schemas.openxmlformats.org/officeDocument/2006/relationships/externalLinkPath" Target="/Unidades%20compartidas/Financiero/02%20Presupuesto/2024%20-%2005%20Ejecuci&#243;n-Informes/3-marzo%202024/2-Informe%20%233-24%20PRESUP-899%20al%2031-0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PTO AL 31 MARZO 2024"/>
      <sheetName val="RESUMENxPartida"/>
      <sheetName val="ResumenxSubP"/>
      <sheetName val="2012% Ejecucion"/>
      <sheetName val="07-08"/>
      <sheetName val="08-09"/>
      <sheetName val="09-10"/>
      <sheetName val="Hoja3"/>
      <sheetName val="Hoja1"/>
      <sheetName val="IEP I Sem-MH"/>
      <sheetName val="RESUMEN X MES"/>
      <sheetName val="Hoja2"/>
      <sheetName val="INFORME H-70"/>
      <sheetName val="Base de Datos"/>
    </sheetNames>
    <sheetDataSet>
      <sheetData sheetId="0"/>
      <sheetData sheetId="1"/>
      <sheetData sheetId="2">
        <row r="1">
          <cell r="A1" t="str">
            <v>MINISTERIO DE CIENCIA, TECNOLOGÍA Y TELECOMUNICACIONES</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K320"/>
  <sheetViews>
    <sheetView showGridLines="0" tabSelected="1" topLeftCell="A31" zoomScale="90" zoomScaleNormal="90" zoomScaleSheetLayoutView="85" zoomScalePageLayoutView="80" workbookViewId="0">
      <selection activeCell="AC13" sqref="AC13"/>
    </sheetView>
  </sheetViews>
  <sheetFormatPr baseColWidth="10" defaultColWidth="11.44140625" defaultRowHeight="11.4" outlineLevelCol="1" x14ac:dyDescent="0.2"/>
  <cols>
    <col min="1" max="1" width="14.77734375" style="1" customWidth="1"/>
    <col min="2" max="2" width="45.77734375" style="1" customWidth="1"/>
    <col min="3" max="3" width="18.77734375" style="3" customWidth="1"/>
    <col min="4" max="4" width="17.33203125" style="3" hidden="1" customWidth="1" outlineLevel="1"/>
    <col min="5" max="8" width="18.33203125" style="1" hidden="1" customWidth="1" outlineLevel="1"/>
    <col min="9" max="9" width="18.77734375" style="2" hidden="1" customWidth="1" outlineLevel="1"/>
    <col min="10" max="10" width="15.33203125" style="10" hidden="1" customWidth="1" outlineLevel="1"/>
    <col min="11" max="11" width="15.5546875" style="10"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9" width="18.77734375" style="1" customWidth="1"/>
    <col min="30" max="30" width="14.77734375" style="1" customWidth="1"/>
    <col min="31" max="31" width="18.77734375" style="1" customWidth="1"/>
    <col min="32" max="32" width="14.77734375" style="1" customWidth="1"/>
    <col min="33" max="33" width="3.5546875" style="1" customWidth="1"/>
    <col min="34" max="34" width="18.5546875" style="373" hidden="1" customWidth="1" outlineLevel="1"/>
    <col min="35" max="36" width="23" style="1" hidden="1" customWidth="1" outlineLevel="1"/>
    <col min="37" max="37" width="11.44140625" style="1" collapsed="1"/>
    <col min="38" max="16384" width="11.44140625" style="1"/>
  </cols>
  <sheetData>
    <row r="1" spans="1:36" ht="12" x14ac:dyDescent="0.25">
      <c r="A1" s="717" t="s">
        <v>450</v>
      </c>
      <c r="B1" s="718"/>
      <c r="C1" s="718"/>
      <c r="D1" s="718"/>
      <c r="E1" s="718"/>
      <c r="F1" s="718"/>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9"/>
    </row>
    <row r="2" spans="1:36" ht="12" x14ac:dyDescent="0.25">
      <c r="A2" s="720" t="s">
        <v>516</v>
      </c>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2"/>
    </row>
    <row r="3" spans="1:36" ht="12" x14ac:dyDescent="0.25">
      <c r="A3" s="723" t="s">
        <v>2</v>
      </c>
      <c r="B3" s="724"/>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5"/>
    </row>
    <row r="4" spans="1:36" ht="12" x14ac:dyDescent="0.25">
      <c r="A4" s="720" t="s">
        <v>449</v>
      </c>
      <c r="B4" s="721"/>
      <c r="C4" s="721"/>
      <c r="D4" s="721"/>
      <c r="E4" s="721"/>
      <c r="F4" s="721"/>
      <c r="G4" s="721"/>
      <c r="H4" s="721"/>
      <c r="I4" s="721"/>
      <c r="J4" s="721"/>
      <c r="K4" s="721"/>
      <c r="L4" s="721"/>
      <c r="M4" s="721"/>
      <c r="N4" s="721"/>
      <c r="O4" s="721"/>
      <c r="P4" s="721"/>
      <c r="Q4" s="721"/>
      <c r="R4" s="721"/>
      <c r="S4" s="721"/>
      <c r="T4" s="721"/>
      <c r="U4" s="721"/>
      <c r="V4" s="721"/>
      <c r="W4" s="721"/>
      <c r="X4" s="721"/>
      <c r="Y4" s="721"/>
      <c r="Z4" s="721"/>
      <c r="AA4" s="721"/>
      <c r="AB4" s="721"/>
      <c r="AC4" s="721"/>
      <c r="AD4" s="721"/>
      <c r="AE4" s="721"/>
      <c r="AF4" s="722"/>
    </row>
    <row r="5" spans="1:36" ht="12" x14ac:dyDescent="0.25">
      <c r="A5" s="726" t="s">
        <v>458</v>
      </c>
      <c r="B5" s="721"/>
      <c r="C5" s="721"/>
      <c r="D5" s="721"/>
      <c r="E5" s="721"/>
      <c r="F5" s="721"/>
      <c r="G5" s="721"/>
      <c r="H5" s="721"/>
      <c r="I5" s="721"/>
      <c r="J5" s="721"/>
      <c r="K5" s="721"/>
      <c r="L5" s="721"/>
      <c r="M5" s="721"/>
      <c r="N5" s="721"/>
      <c r="O5" s="721"/>
      <c r="P5" s="721"/>
      <c r="Q5" s="721"/>
      <c r="R5" s="721"/>
      <c r="S5" s="721"/>
      <c r="T5" s="721"/>
      <c r="U5" s="721"/>
      <c r="V5" s="721"/>
      <c r="W5" s="721"/>
      <c r="X5" s="721"/>
      <c r="Y5" s="721"/>
      <c r="Z5" s="721"/>
      <c r="AA5" s="721"/>
      <c r="AB5" s="721"/>
      <c r="AC5" s="721"/>
      <c r="AD5" s="721"/>
      <c r="AE5" s="721"/>
      <c r="AF5" s="722"/>
    </row>
    <row r="6" spans="1:36" ht="12.6" thickBot="1" x14ac:dyDescent="0.3">
      <c r="A6" s="729">
        <v>45535</v>
      </c>
      <c r="B6" s="730"/>
      <c r="C6" s="730"/>
      <c r="D6" s="730"/>
      <c r="E6" s="730"/>
      <c r="F6" s="730"/>
      <c r="G6" s="730"/>
      <c r="H6" s="730"/>
      <c r="I6" s="730"/>
      <c r="J6" s="730"/>
      <c r="K6" s="730"/>
      <c r="L6" s="730"/>
      <c r="M6" s="730"/>
      <c r="N6" s="730"/>
      <c r="O6" s="730"/>
      <c r="P6" s="730"/>
      <c r="Q6" s="730"/>
      <c r="R6" s="730"/>
      <c r="S6" s="730"/>
      <c r="T6" s="730"/>
      <c r="U6" s="730"/>
      <c r="V6" s="730"/>
      <c r="W6" s="730"/>
      <c r="X6" s="730"/>
      <c r="Y6" s="730"/>
      <c r="Z6" s="730"/>
      <c r="AA6" s="730"/>
      <c r="AB6" s="730"/>
      <c r="AC6" s="730"/>
      <c r="AD6" s="730"/>
      <c r="AE6" s="730"/>
      <c r="AF6" s="731"/>
    </row>
    <row r="7" spans="1:36" ht="12" thickBot="1" x14ac:dyDescent="0.25">
      <c r="A7" s="8" t="s">
        <v>0</v>
      </c>
      <c r="B7" s="8"/>
      <c r="C7" s="5"/>
      <c r="D7" s="5"/>
      <c r="E7" s="34">
        <v>0</v>
      </c>
      <c r="F7" s="34">
        <v>0</v>
      </c>
      <c r="G7" s="34">
        <v>0</v>
      </c>
      <c r="H7" s="34">
        <v>0</v>
      </c>
      <c r="I7" s="22"/>
      <c r="J7" s="21"/>
      <c r="K7" s="21"/>
      <c r="L7" s="8"/>
      <c r="M7" s="8" t="s">
        <v>0</v>
      </c>
      <c r="N7" s="8"/>
      <c r="O7" s="8"/>
      <c r="P7" s="8"/>
      <c r="Q7" s="8"/>
      <c r="R7" s="8"/>
      <c r="S7" s="8"/>
      <c r="T7" s="8"/>
      <c r="U7" s="8"/>
      <c r="V7" s="8"/>
      <c r="W7" s="8"/>
      <c r="X7" s="8"/>
      <c r="Y7" s="22" t="s">
        <v>0</v>
      </c>
      <c r="Z7" s="8"/>
      <c r="AA7" s="22"/>
      <c r="AB7" s="8"/>
      <c r="AC7" s="8"/>
      <c r="AD7" s="8"/>
      <c r="AE7" s="8"/>
    </row>
    <row r="8" spans="1:36" ht="24" customHeight="1" thickBot="1" x14ac:dyDescent="0.25">
      <c r="A8" s="706" t="s">
        <v>4</v>
      </c>
      <c r="B8" s="707"/>
      <c r="C8" s="704" t="s">
        <v>310</v>
      </c>
      <c r="D8" s="182"/>
      <c r="E8" s="708" t="s">
        <v>421</v>
      </c>
      <c r="F8" s="709"/>
      <c r="G8" s="709"/>
      <c r="H8" s="709"/>
      <c r="I8" s="704" t="s">
        <v>418</v>
      </c>
      <c r="J8" s="710"/>
      <c r="K8" s="703"/>
      <c r="L8" s="700"/>
      <c r="M8" s="701"/>
      <c r="N8" s="711"/>
      <c r="O8" s="712"/>
      <c r="P8" s="700"/>
      <c r="Q8" s="701"/>
      <c r="R8" s="702"/>
      <c r="S8" s="703"/>
      <c r="T8" s="700"/>
      <c r="U8" s="701"/>
      <c r="V8" s="133" t="s">
        <v>309</v>
      </c>
      <c r="W8" s="134" t="s">
        <v>308</v>
      </c>
      <c r="X8" s="713" t="s">
        <v>303</v>
      </c>
      <c r="Y8" s="714"/>
      <c r="Z8" s="715" t="s">
        <v>311</v>
      </c>
      <c r="AA8" s="727" t="s">
        <v>315</v>
      </c>
      <c r="AB8" s="704" t="s">
        <v>312</v>
      </c>
      <c r="AC8" s="727" t="s">
        <v>313</v>
      </c>
      <c r="AD8" s="704" t="s">
        <v>428</v>
      </c>
      <c r="AE8" s="704" t="s">
        <v>520</v>
      </c>
      <c r="AF8" s="704" t="s">
        <v>434</v>
      </c>
    </row>
    <row r="9" spans="1:36" ht="24" customHeight="1" thickBot="1" x14ac:dyDescent="0.25">
      <c r="A9" s="183" t="s">
        <v>6</v>
      </c>
      <c r="B9" s="184" t="s">
        <v>7</v>
      </c>
      <c r="C9" s="705"/>
      <c r="D9" s="185" t="s">
        <v>3</v>
      </c>
      <c r="E9" s="186" t="s">
        <v>9</v>
      </c>
      <c r="F9" s="187" t="s">
        <v>10</v>
      </c>
      <c r="G9" s="187" t="s">
        <v>422</v>
      </c>
      <c r="H9" s="188" t="s">
        <v>423</v>
      </c>
      <c r="I9" s="705"/>
      <c r="J9" s="120" t="s">
        <v>301</v>
      </c>
      <c r="K9" s="121" t="s">
        <v>302</v>
      </c>
      <c r="L9" s="122" t="s">
        <v>301</v>
      </c>
      <c r="M9" s="123" t="s">
        <v>302</v>
      </c>
      <c r="N9" s="124" t="s">
        <v>301</v>
      </c>
      <c r="O9" s="121" t="s">
        <v>302</v>
      </c>
      <c r="P9" s="122" t="s">
        <v>301</v>
      </c>
      <c r="Q9" s="123" t="s">
        <v>302</v>
      </c>
      <c r="R9" s="124" t="s">
        <v>301</v>
      </c>
      <c r="S9" s="121" t="s">
        <v>302</v>
      </c>
      <c r="T9" s="122" t="s">
        <v>468</v>
      </c>
      <c r="U9" s="122" t="s">
        <v>302</v>
      </c>
      <c r="V9" s="125" t="s">
        <v>302</v>
      </c>
      <c r="W9" s="126" t="s">
        <v>301</v>
      </c>
      <c r="X9" s="127" t="s">
        <v>301</v>
      </c>
      <c r="Y9" s="127" t="s">
        <v>302</v>
      </c>
      <c r="Z9" s="716"/>
      <c r="AA9" s="732"/>
      <c r="AB9" s="705"/>
      <c r="AC9" s="728"/>
      <c r="AD9" s="705"/>
      <c r="AE9" s="705"/>
      <c r="AF9" s="705"/>
      <c r="AH9" s="374" t="s">
        <v>511</v>
      </c>
      <c r="AI9" s="368" t="s">
        <v>354</v>
      </c>
      <c r="AJ9" s="368" t="s">
        <v>512</v>
      </c>
    </row>
    <row r="10" spans="1:36" x14ac:dyDescent="0.2">
      <c r="A10" s="189"/>
      <c r="B10" s="190"/>
      <c r="C10" s="402">
        <v>0</v>
      </c>
      <c r="D10" s="191"/>
      <c r="E10" s="192"/>
      <c r="F10" s="192"/>
      <c r="G10" s="192"/>
      <c r="H10" s="191"/>
      <c r="I10" s="193"/>
      <c r="J10" s="191"/>
      <c r="K10" s="194"/>
      <c r="L10" s="195"/>
      <c r="M10" s="194"/>
      <c r="N10" s="195"/>
      <c r="O10" s="194"/>
      <c r="P10" s="195"/>
      <c r="Q10" s="194"/>
      <c r="R10" s="195"/>
      <c r="S10" s="194"/>
      <c r="T10" s="195"/>
      <c r="U10" s="195"/>
      <c r="V10" s="196"/>
      <c r="W10" s="195"/>
      <c r="X10" s="197"/>
      <c r="Y10" s="191"/>
      <c r="Z10" s="193"/>
      <c r="AA10" s="193"/>
      <c r="AB10" s="198"/>
      <c r="AC10" s="193"/>
      <c r="AD10" s="322"/>
      <c r="AE10" s="198"/>
      <c r="AF10" s="323"/>
      <c r="AH10" s="370"/>
      <c r="AI10" s="369"/>
      <c r="AJ10" s="369"/>
    </row>
    <row r="11" spans="1:36" s="23" customFormat="1" ht="15.6" x14ac:dyDescent="0.55000000000000004">
      <c r="A11" s="403"/>
      <c r="B11" s="404" t="s">
        <v>11</v>
      </c>
      <c r="C11" s="405">
        <f t="shared" ref="C11:I11" si="0">+C13+C47+C111+C148+C172+C194+C223+C261+C282+C297</f>
        <v>2675804471.4000001</v>
      </c>
      <c r="D11" s="406">
        <f t="shared" si="0"/>
        <v>0</v>
      </c>
      <c r="E11" s="407">
        <f t="shared" si="0"/>
        <v>0</v>
      </c>
      <c r="F11" s="407"/>
      <c r="G11" s="407"/>
      <c r="H11" s="407">
        <f t="shared" si="0"/>
        <v>0</v>
      </c>
      <c r="I11" s="405">
        <f t="shared" si="0"/>
        <v>2675804471.4000001</v>
      </c>
      <c r="J11" s="406">
        <f>+J13+J47+J111+J148+J172+J194+J223+J261+J282+J297</f>
        <v>0</v>
      </c>
      <c r="K11" s="408">
        <f t="shared" ref="K11:S11" si="1">+K13+K47+K111+K148+K172+K194+K223+K261+K282+K297</f>
        <v>0</v>
      </c>
      <c r="L11" s="409">
        <f t="shared" si="1"/>
        <v>0</v>
      </c>
      <c r="M11" s="408">
        <f t="shared" si="1"/>
        <v>0</v>
      </c>
      <c r="N11" s="409">
        <f>+N13+N47+N111+N148+N172+N194+N223+N261+N282+N297</f>
        <v>0</v>
      </c>
      <c r="O11" s="408">
        <f>+O13+O47+O111+O148+O172+O194+O223+O261+O282+O297</f>
        <v>0</v>
      </c>
      <c r="P11" s="409">
        <f t="shared" si="1"/>
        <v>0</v>
      </c>
      <c r="Q11" s="408">
        <f t="shared" si="1"/>
        <v>0</v>
      </c>
      <c r="R11" s="409">
        <f t="shared" si="1"/>
        <v>0</v>
      </c>
      <c r="S11" s="408">
        <f t="shared" si="1"/>
        <v>0</v>
      </c>
      <c r="T11" s="409">
        <f t="shared" ref="T11:AC11" si="2">+T13+T47+T111+T148+T172+T194+T223+T261+T282+T297</f>
        <v>0</v>
      </c>
      <c r="U11" s="408">
        <f t="shared" si="2"/>
        <v>0</v>
      </c>
      <c r="V11" s="410">
        <f t="shared" si="2"/>
        <v>0</v>
      </c>
      <c r="W11" s="409">
        <f t="shared" si="2"/>
        <v>0</v>
      </c>
      <c r="X11" s="411">
        <f t="shared" si="2"/>
        <v>0</v>
      </c>
      <c r="Y11" s="411">
        <f>+Y13+Y47+Y111+Y148+Y172+Y194+Y223+Y261+Y282+Y297</f>
        <v>0</v>
      </c>
      <c r="Z11" s="405">
        <f t="shared" si="2"/>
        <v>2675804471.4000001</v>
      </c>
      <c r="AA11" s="405">
        <f t="shared" si="2"/>
        <v>103231720.59999999</v>
      </c>
      <c r="AB11" s="405">
        <f t="shared" si="2"/>
        <v>772006221.0999999</v>
      </c>
      <c r="AC11" s="405">
        <f t="shared" si="2"/>
        <v>1800566529.7</v>
      </c>
      <c r="AD11" s="412">
        <f>(Z11-AC11)/Z11</f>
        <v>0.32709338483243855</v>
      </c>
      <c r="AE11" s="405">
        <f>+AE13+AE47+AE111+AE148+AE172+AE194+AE223+AE261+AE282+AE297</f>
        <v>1800566529.7</v>
      </c>
      <c r="AF11" s="413">
        <f>AA11/Z11</f>
        <v>3.8579695079883181E-2</v>
      </c>
      <c r="AG11" s="1"/>
      <c r="AH11" s="414">
        <v>5604659143.3299999</v>
      </c>
      <c r="AI11" s="371">
        <f>+AC11-AH11</f>
        <v>-3804092613.6300001</v>
      </c>
      <c r="AJ11" s="371"/>
    </row>
    <row r="12" spans="1:36" s="4" customFormat="1" ht="12" x14ac:dyDescent="0.25">
      <c r="A12" s="415"/>
      <c r="B12" s="416"/>
      <c r="C12" s="417"/>
      <c r="D12" s="418"/>
      <c r="E12" s="419"/>
      <c r="F12" s="419"/>
      <c r="G12" s="419"/>
      <c r="H12" s="419"/>
      <c r="I12" s="420"/>
      <c r="J12" s="418"/>
      <c r="K12" s="421"/>
      <c r="L12" s="422"/>
      <c r="M12" s="421"/>
      <c r="N12" s="422"/>
      <c r="O12" s="421"/>
      <c r="P12" s="422"/>
      <c r="Q12" s="421"/>
      <c r="R12" s="422"/>
      <c r="S12" s="421"/>
      <c r="T12" s="422"/>
      <c r="U12" s="421"/>
      <c r="V12" s="423"/>
      <c r="W12" s="422"/>
      <c r="X12" s="424" t="s">
        <v>0</v>
      </c>
      <c r="Y12" s="418"/>
      <c r="Z12" s="420"/>
      <c r="AA12" s="425"/>
      <c r="AB12" s="417"/>
      <c r="AC12" s="426"/>
      <c r="AD12" s="427"/>
      <c r="AE12" s="417"/>
      <c r="AF12" s="428"/>
      <c r="AG12" s="1"/>
      <c r="AH12" s="375"/>
      <c r="AI12" s="371">
        <f t="shared" ref="AI12:AI75" si="3">+AC12-AH12</f>
        <v>0</v>
      </c>
      <c r="AJ12" s="371">
        <f t="shared" ref="AJ12:AJ75" si="4">+AI12</f>
        <v>0</v>
      </c>
    </row>
    <row r="13" spans="1:36" s="17" customFormat="1" ht="15.6" x14ac:dyDescent="0.25">
      <c r="A13" s="415">
        <v>0</v>
      </c>
      <c r="B13" s="416" t="s">
        <v>12</v>
      </c>
      <c r="C13" s="429">
        <f>C14+C20+C26+C32++C38+C44</f>
        <v>273438598.06999999</v>
      </c>
      <c r="D13" s="430">
        <f>D14+D20+D26+D32++D38+D44</f>
        <v>0</v>
      </c>
      <c r="E13" s="419">
        <f>E14+E20+E26+E32++E38+E44</f>
        <v>0</v>
      </c>
      <c r="F13" s="419"/>
      <c r="G13" s="419"/>
      <c r="H13" s="419">
        <f>H14+H20+H26+H32++H38+H44</f>
        <v>0</v>
      </c>
      <c r="I13" s="429">
        <f>SUM(C13:D13)</f>
        <v>273438598.06999999</v>
      </c>
      <c r="J13" s="430">
        <f>J14+J20+J26+J32++J38+J44</f>
        <v>0</v>
      </c>
      <c r="K13" s="431">
        <f t="shared" ref="K13:S13" si="5">K14+K20+K26+K32++K38+K44</f>
        <v>0</v>
      </c>
      <c r="L13" s="432">
        <f t="shared" si="5"/>
        <v>0</v>
      </c>
      <c r="M13" s="431">
        <f t="shared" si="5"/>
        <v>0</v>
      </c>
      <c r="N13" s="432">
        <f t="shared" si="5"/>
        <v>0</v>
      </c>
      <c r="O13" s="431">
        <f t="shared" si="5"/>
        <v>0</v>
      </c>
      <c r="P13" s="432">
        <f t="shared" si="5"/>
        <v>0</v>
      </c>
      <c r="Q13" s="431">
        <f t="shared" si="5"/>
        <v>0</v>
      </c>
      <c r="R13" s="432">
        <f t="shared" si="5"/>
        <v>0</v>
      </c>
      <c r="S13" s="431">
        <f t="shared" si="5"/>
        <v>0</v>
      </c>
      <c r="T13" s="432">
        <f>T14+T20+T26+T32++T38+T44</f>
        <v>0</v>
      </c>
      <c r="U13" s="431">
        <f>U14+U20+U26+U32++U38+U44</f>
        <v>0</v>
      </c>
      <c r="V13" s="433"/>
      <c r="W13" s="432">
        <f t="shared" ref="W13:AC13" si="6">W14+W20+W26+W32++W38+W44</f>
        <v>0</v>
      </c>
      <c r="X13" s="434">
        <f>X14+X20+X26+X32++X38+X44</f>
        <v>0</v>
      </c>
      <c r="Y13" s="430">
        <f>Y14+Y20+Y26+Y32++Y38+Y44</f>
        <v>0</v>
      </c>
      <c r="Z13" s="429">
        <f>Z14+Z20+Z26+Z32++Z38+Z44</f>
        <v>273438598.06999999</v>
      </c>
      <c r="AA13" s="430">
        <f>AA14+AA20+AA26+AA32++AA38+AA44</f>
        <v>0</v>
      </c>
      <c r="AB13" s="429">
        <f t="shared" si="6"/>
        <v>0</v>
      </c>
      <c r="AC13" s="429">
        <f t="shared" si="6"/>
        <v>273438598.06999999</v>
      </c>
      <c r="AD13" s="435">
        <f>(Z13-AC13)/Z13</f>
        <v>0</v>
      </c>
      <c r="AE13" s="429">
        <f t="shared" ref="AE13" si="7">AE14+AE20+AE26+AE32++AE38+AE44</f>
        <v>273438598.06999999</v>
      </c>
      <c r="AF13" s="436">
        <f>AA13/Z13</f>
        <v>0</v>
      </c>
      <c r="AG13" s="1"/>
      <c r="AH13" s="414">
        <v>302850599.70999998</v>
      </c>
      <c r="AI13" s="371">
        <f t="shared" si="3"/>
        <v>-29412001.639999986</v>
      </c>
      <c r="AJ13" s="371">
        <f t="shared" si="4"/>
        <v>-29412001.639999986</v>
      </c>
    </row>
    <row r="14" spans="1:36" s="4" customFormat="1" ht="12" x14ac:dyDescent="0.25">
      <c r="A14" s="437">
        <v>1</v>
      </c>
      <c r="B14" s="438" t="s">
        <v>13</v>
      </c>
      <c r="C14" s="439">
        <f>SUM(C15:C19)</f>
        <v>85338007.319999993</v>
      </c>
      <c r="D14" s="440">
        <f>SUM(D15:D19)</f>
        <v>0</v>
      </c>
      <c r="E14" s="441">
        <f>SUM(E15:E19)</f>
        <v>0</v>
      </c>
      <c r="F14" s="441"/>
      <c r="G14" s="441"/>
      <c r="H14" s="441">
        <f>SUM(H15:H19)</f>
        <v>0</v>
      </c>
      <c r="I14" s="439">
        <f>SUM(C14:D14)</f>
        <v>85338007.319999993</v>
      </c>
      <c r="J14" s="440">
        <f>SUM(J15:J19)</f>
        <v>0</v>
      </c>
      <c r="K14" s="442">
        <f t="shared" ref="K14:S14" si="8">SUM(K15:K19)</f>
        <v>0</v>
      </c>
      <c r="L14" s="443">
        <f t="shared" si="8"/>
        <v>0</v>
      </c>
      <c r="M14" s="442">
        <f t="shared" si="8"/>
        <v>0</v>
      </c>
      <c r="N14" s="443">
        <f t="shared" si="8"/>
        <v>0</v>
      </c>
      <c r="O14" s="442">
        <f t="shared" si="8"/>
        <v>0</v>
      </c>
      <c r="P14" s="443">
        <f t="shared" si="8"/>
        <v>0</v>
      </c>
      <c r="Q14" s="442">
        <f t="shared" si="8"/>
        <v>0</v>
      </c>
      <c r="R14" s="443">
        <f t="shared" si="8"/>
        <v>0</v>
      </c>
      <c r="S14" s="442">
        <f t="shared" si="8"/>
        <v>0</v>
      </c>
      <c r="T14" s="443">
        <f>SUM(T15:T19)</f>
        <v>0</v>
      </c>
      <c r="U14" s="442">
        <f>SUM(U15:U19)</f>
        <v>0</v>
      </c>
      <c r="V14" s="444"/>
      <c r="W14" s="443">
        <f t="shared" ref="W14:AB14" si="9">SUM(W15:W19)</f>
        <v>0</v>
      </c>
      <c r="X14" s="445">
        <f t="shared" si="9"/>
        <v>0</v>
      </c>
      <c r="Y14" s="440">
        <f t="shared" si="9"/>
        <v>0</v>
      </c>
      <c r="Z14" s="446">
        <f>SUM(Z15:Z19)</f>
        <v>85338007.319999993</v>
      </c>
      <c r="AA14" s="447">
        <f>SUM(AA15:AA19)</f>
        <v>0</v>
      </c>
      <c r="AB14" s="446">
        <f t="shared" si="9"/>
        <v>0</v>
      </c>
      <c r="AC14" s="446">
        <f t="shared" ref="AC14:AC19" si="10">Z14-AA14-AB14</f>
        <v>85338007.319999993</v>
      </c>
      <c r="AD14" s="448">
        <f>(Z14-AC14)/Z14</f>
        <v>0</v>
      </c>
      <c r="AE14" s="446">
        <f t="shared" ref="AE14" si="11">SUM(AE15:AE19)</f>
        <v>85338007.319999993</v>
      </c>
      <c r="AF14" s="449">
        <f>AA14/Z14</f>
        <v>0</v>
      </c>
      <c r="AG14" s="1"/>
      <c r="AH14" s="414">
        <v>103222552.31999999</v>
      </c>
      <c r="AI14" s="371">
        <f t="shared" si="3"/>
        <v>-17884545</v>
      </c>
      <c r="AJ14" s="371">
        <f t="shared" si="4"/>
        <v>-17884545</v>
      </c>
    </row>
    <row r="15" spans="1:36" s="4" customFormat="1" ht="12" hidden="1" customHeight="1" x14ac:dyDescent="0.25">
      <c r="A15" s="450">
        <v>101</v>
      </c>
      <c r="B15" s="451" t="s">
        <v>14</v>
      </c>
      <c r="C15" s="452"/>
      <c r="D15" s="3">
        <v>0</v>
      </c>
      <c r="E15" s="453">
        <v>0</v>
      </c>
      <c r="F15" s="453"/>
      <c r="G15" s="453"/>
      <c r="H15" s="453"/>
      <c r="I15" s="452">
        <f>SUM(C15:D15)</f>
        <v>0</v>
      </c>
      <c r="J15" s="454">
        <v>0</v>
      </c>
      <c r="K15" s="455">
        <v>0</v>
      </c>
      <c r="L15" s="456">
        <v>0</v>
      </c>
      <c r="M15" s="457">
        <v>0</v>
      </c>
      <c r="N15" s="321">
        <v>0</v>
      </c>
      <c r="O15" s="455">
        <v>0</v>
      </c>
      <c r="P15" s="456">
        <v>0</v>
      </c>
      <c r="Q15" s="457">
        <v>0</v>
      </c>
      <c r="R15" s="321"/>
      <c r="S15" s="455">
        <v>0</v>
      </c>
      <c r="T15" s="456">
        <v>0</v>
      </c>
      <c r="U15" s="457">
        <v>0</v>
      </c>
      <c r="V15" s="458"/>
      <c r="W15" s="321">
        <v>0</v>
      </c>
      <c r="X15" s="459">
        <f>J15+L15+N15+P15+R15+T15+W15</f>
        <v>0</v>
      </c>
      <c r="Y15" s="460">
        <f>K15+M15+O15+Q15+S15+U15+V15</f>
        <v>0</v>
      </c>
      <c r="Z15" s="461">
        <f>C15+X15-Y15</f>
        <v>0</v>
      </c>
      <c r="AA15" s="166"/>
      <c r="AB15" s="20">
        <v>0</v>
      </c>
      <c r="AC15" s="462">
        <f>Z15-AA15-AB15</f>
        <v>0</v>
      </c>
      <c r="AD15" s="463">
        <v>0</v>
      </c>
      <c r="AE15" s="20">
        <v>0</v>
      </c>
      <c r="AF15" s="464">
        <v>0</v>
      </c>
      <c r="AG15" s="1"/>
      <c r="AH15" s="375"/>
      <c r="AI15" s="371">
        <f t="shared" si="3"/>
        <v>0</v>
      </c>
      <c r="AJ15" s="371">
        <f t="shared" si="4"/>
        <v>0</v>
      </c>
    </row>
    <row r="16" spans="1:36" s="4" customFormat="1" ht="12" hidden="1" customHeight="1" x14ac:dyDescent="0.25">
      <c r="A16" s="450">
        <v>102</v>
      </c>
      <c r="B16" s="451" t="s">
        <v>15</v>
      </c>
      <c r="C16" s="452">
        <v>0</v>
      </c>
      <c r="D16" s="3"/>
      <c r="E16" s="465"/>
      <c r="F16" s="465"/>
      <c r="G16" s="465"/>
      <c r="H16" s="465"/>
      <c r="I16" s="452">
        <f t="shared" ref="I16:I79" si="12">SUM(C16:D16)</f>
        <v>0</v>
      </c>
      <c r="J16" s="454">
        <v>0</v>
      </c>
      <c r="K16" s="455"/>
      <c r="L16" s="456"/>
      <c r="M16" s="457"/>
      <c r="N16" s="321"/>
      <c r="O16" s="455"/>
      <c r="P16" s="456"/>
      <c r="Q16" s="457"/>
      <c r="R16" s="321"/>
      <c r="S16" s="455"/>
      <c r="T16" s="456"/>
      <c r="U16" s="457"/>
      <c r="V16" s="458"/>
      <c r="W16" s="321"/>
      <c r="X16" s="459">
        <f>J16+L16+N16+P16+R16+W16</f>
        <v>0</v>
      </c>
      <c r="Y16" s="460">
        <f t="shared" ref="Y16:Y46" si="13">K16+M16+O16+Q16+S16+V16</f>
        <v>0</v>
      </c>
      <c r="Z16" s="20">
        <f>I16+X16-Y16</f>
        <v>0</v>
      </c>
      <c r="AA16" s="166">
        <v>0</v>
      </c>
      <c r="AB16" s="20">
        <v>0</v>
      </c>
      <c r="AC16" s="462">
        <f t="shared" si="10"/>
        <v>0</v>
      </c>
      <c r="AD16" s="466"/>
      <c r="AE16" s="20">
        <v>0</v>
      </c>
      <c r="AF16" s="464" t="s">
        <v>0</v>
      </c>
      <c r="AG16" s="1"/>
      <c r="AH16" s="375"/>
      <c r="AI16" s="371">
        <f t="shared" si="3"/>
        <v>0</v>
      </c>
      <c r="AJ16" s="371">
        <f t="shared" si="4"/>
        <v>0</v>
      </c>
    </row>
    <row r="17" spans="1:36" s="4" customFormat="1" ht="12" x14ac:dyDescent="0.25">
      <c r="A17" s="450" t="s">
        <v>469</v>
      </c>
      <c r="B17" s="451" t="s">
        <v>16</v>
      </c>
      <c r="C17" s="452">
        <v>85338007.319999993</v>
      </c>
      <c r="D17" s="3"/>
      <c r="E17" s="465"/>
      <c r="F17" s="465"/>
      <c r="G17" s="465"/>
      <c r="H17" s="465"/>
      <c r="I17" s="452">
        <f>SUM(C17:D17)</f>
        <v>85338007.319999993</v>
      </c>
      <c r="J17" s="454"/>
      <c r="K17" s="455"/>
      <c r="L17" s="456"/>
      <c r="M17" s="457"/>
      <c r="N17" s="321"/>
      <c r="O17" s="455"/>
      <c r="P17" s="456"/>
      <c r="Q17" s="457"/>
      <c r="R17" s="321"/>
      <c r="S17" s="455"/>
      <c r="T17" s="456"/>
      <c r="U17" s="457"/>
      <c r="V17" s="458"/>
      <c r="W17" s="321"/>
      <c r="X17" s="459">
        <f>J17+L17+N17+P17+R17+W17</f>
        <v>0</v>
      </c>
      <c r="Y17" s="460">
        <f>K17+M17+O17+Q17+S17+V17</f>
        <v>0</v>
      </c>
      <c r="Z17" s="467">
        <f>C17+X17-Y17</f>
        <v>85338007.319999993</v>
      </c>
      <c r="AA17" s="166">
        <f>IFERROR(+VLOOKUP(A17,'Base de Datos'!$A$1:$E$39,4,0),0)</f>
        <v>0</v>
      </c>
      <c r="AB17" s="20">
        <f>IFERROR(+VLOOKUP(A17,'Base de Datos'!$A$1:$F$39,3,0),0)</f>
        <v>0</v>
      </c>
      <c r="AC17" s="462">
        <f t="shared" si="10"/>
        <v>85338007.319999993</v>
      </c>
      <c r="AD17" s="463">
        <f>(Z17-AC17)/Z17</f>
        <v>0</v>
      </c>
      <c r="AE17" s="20">
        <f>IFERROR(+VLOOKUP(A17,'Base de Datos'!$A$1:$F$37,6,0),0)</f>
        <v>85338007.319999993</v>
      </c>
      <c r="AF17" s="464">
        <f>AA17/Z17</f>
        <v>0</v>
      </c>
      <c r="AG17" s="1"/>
      <c r="AH17" s="414">
        <v>103222552.31999999</v>
      </c>
      <c r="AI17" s="371">
        <f t="shared" si="3"/>
        <v>-17884545</v>
      </c>
      <c r="AJ17" s="371">
        <f t="shared" si="4"/>
        <v>-17884545</v>
      </c>
    </row>
    <row r="18" spans="1:36" s="4" customFormat="1" ht="12.75" hidden="1" customHeight="1" thickBot="1" x14ac:dyDescent="0.3">
      <c r="A18" s="450">
        <v>104</v>
      </c>
      <c r="B18" s="451" t="s">
        <v>17</v>
      </c>
      <c r="C18" s="452">
        <v>0</v>
      </c>
      <c r="D18" s="3">
        <v>0</v>
      </c>
      <c r="E18" s="465">
        <v>0</v>
      </c>
      <c r="F18" s="465"/>
      <c r="G18" s="465"/>
      <c r="H18" s="465"/>
      <c r="I18" s="452">
        <f t="shared" si="12"/>
        <v>0</v>
      </c>
      <c r="J18" s="454">
        <v>0</v>
      </c>
      <c r="K18" s="455">
        <v>0</v>
      </c>
      <c r="L18" s="456">
        <v>0</v>
      </c>
      <c r="M18" s="457">
        <v>0</v>
      </c>
      <c r="N18" s="321">
        <v>0</v>
      </c>
      <c r="O18" s="455">
        <v>0</v>
      </c>
      <c r="P18" s="456">
        <v>0</v>
      </c>
      <c r="Q18" s="457">
        <v>0</v>
      </c>
      <c r="R18" s="321">
        <v>0</v>
      </c>
      <c r="S18" s="455">
        <v>0</v>
      </c>
      <c r="T18" s="456">
        <v>0</v>
      </c>
      <c r="U18" s="457">
        <v>0</v>
      </c>
      <c r="V18" s="458"/>
      <c r="W18" s="321">
        <v>0</v>
      </c>
      <c r="X18" s="459">
        <f>J18+L18+N18+P18+R18+W18</f>
        <v>0</v>
      </c>
      <c r="Y18" s="460">
        <f t="shared" si="13"/>
        <v>0</v>
      </c>
      <c r="Z18" s="20">
        <f>I18+X18-Y18</f>
        <v>0</v>
      </c>
      <c r="AA18" s="166">
        <v>0</v>
      </c>
      <c r="AB18" s="20">
        <v>0</v>
      </c>
      <c r="AC18" s="462">
        <f t="shared" si="10"/>
        <v>0</v>
      </c>
      <c r="AD18" s="466">
        <v>0</v>
      </c>
      <c r="AE18" s="20">
        <v>0</v>
      </c>
      <c r="AF18" s="464" t="s">
        <v>0</v>
      </c>
      <c r="AG18" s="1"/>
      <c r="AH18" s="375"/>
      <c r="AI18" s="371">
        <f t="shared" si="3"/>
        <v>0</v>
      </c>
      <c r="AJ18" s="371">
        <f t="shared" si="4"/>
        <v>0</v>
      </c>
    </row>
    <row r="19" spans="1:36" s="4" customFormat="1" ht="12.75" hidden="1" customHeight="1" thickBot="1" x14ac:dyDescent="0.3">
      <c r="A19" s="450">
        <v>105</v>
      </c>
      <c r="B19" s="451" t="s">
        <v>18</v>
      </c>
      <c r="C19" s="452">
        <v>0</v>
      </c>
      <c r="D19" s="3"/>
      <c r="E19" s="468"/>
      <c r="F19" s="468"/>
      <c r="G19" s="468"/>
      <c r="H19" s="468"/>
      <c r="I19" s="452">
        <f t="shared" si="12"/>
        <v>0</v>
      </c>
      <c r="J19" s="454">
        <v>0</v>
      </c>
      <c r="K19" s="455"/>
      <c r="L19" s="456"/>
      <c r="M19" s="457"/>
      <c r="N19" s="321">
        <v>0</v>
      </c>
      <c r="O19" s="455"/>
      <c r="P19" s="456"/>
      <c r="Q19" s="457"/>
      <c r="R19" s="321"/>
      <c r="S19" s="455"/>
      <c r="T19" s="456"/>
      <c r="U19" s="457"/>
      <c r="V19" s="458"/>
      <c r="W19" s="321"/>
      <c r="X19" s="459">
        <v>0</v>
      </c>
      <c r="Y19" s="460">
        <f t="shared" si="13"/>
        <v>0</v>
      </c>
      <c r="Z19" s="461">
        <f>C19+X19-Y19</f>
        <v>0</v>
      </c>
      <c r="AA19" s="166">
        <v>0</v>
      </c>
      <c r="AB19" s="20">
        <v>0</v>
      </c>
      <c r="AC19" s="462">
        <f t="shared" si="10"/>
        <v>0</v>
      </c>
      <c r="AD19" s="463">
        <v>0</v>
      </c>
      <c r="AE19" s="20">
        <v>0</v>
      </c>
      <c r="AF19" s="464">
        <v>0</v>
      </c>
      <c r="AG19" s="1"/>
      <c r="AH19" s="375"/>
      <c r="AI19" s="371">
        <f t="shared" si="3"/>
        <v>0</v>
      </c>
      <c r="AJ19" s="371">
        <f t="shared" si="4"/>
        <v>0</v>
      </c>
    </row>
    <row r="20" spans="1:36" s="4" customFormat="1" ht="12" x14ac:dyDescent="0.25">
      <c r="A20" s="437">
        <v>2</v>
      </c>
      <c r="B20" s="438" t="s">
        <v>19</v>
      </c>
      <c r="C20" s="439">
        <f>SUM(C21:C25)</f>
        <v>580000</v>
      </c>
      <c r="D20" s="440">
        <f>SUM(D21:D25)</f>
        <v>0</v>
      </c>
      <c r="E20" s="441">
        <f>SUM(E21:E25)</f>
        <v>0</v>
      </c>
      <c r="F20" s="441"/>
      <c r="G20" s="441"/>
      <c r="H20" s="441">
        <f>SUM(H21:H25)</f>
        <v>0</v>
      </c>
      <c r="I20" s="439">
        <f t="shared" si="12"/>
        <v>580000</v>
      </c>
      <c r="J20" s="440">
        <v>0</v>
      </c>
      <c r="K20" s="442">
        <f>SUM(K21:K25)</f>
        <v>0</v>
      </c>
      <c r="L20" s="443">
        <f t="shared" ref="L20:W20" si="14">SUM(L21:L25)</f>
        <v>0</v>
      </c>
      <c r="M20" s="442">
        <f t="shared" si="14"/>
        <v>0</v>
      </c>
      <c r="N20" s="443">
        <f t="shared" si="14"/>
        <v>0</v>
      </c>
      <c r="O20" s="442">
        <f t="shared" si="14"/>
        <v>0</v>
      </c>
      <c r="P20" s="443">
        <f t="shared" si="14"/>
        <v>0</v>
      </c>
      <c r="Q20" s="442">
        <f t="shared" si="14"/>
        <v>0</v>
      </c>
      <c r="R20" s="443">
        <f t="shared" si="14"/>
        <v>0</v>
      </c>
      <c r="S20" s="442">
        <f t="shared" si="14"/>
        <v>0</v>
      </c>
      <c r="T20" s="443">
        <f>SUM(T21:T25)</f>
        <v>0</v>
      </c>
      <c r="U20" s="442">
        <f>SUM(U21:U25)</f>
        <v>0</v>
      </c>
      <c r="V20" s="444"/>
      <c r="W20" s="443">
        <f t="shared" si="14"/>
        <v>0</v>
      </c>
      <c r="X20" s="445">
        <f t="shared" ref="X20:AC20" si="15">SUM(X21:X25)</f>
        <v>0</v>
      </c>
      <c r="Y20" s="440">
        <f t="shared" si="15"/>
        <v>0</v>
      </c>
      <c r="Z20" s="446">
        <f>SUM(Z21:Z25)</f>
        <v>580000</v>
      </c>
      <c r="AA20" s="447">
        <f>SUM(AA21:AA25)</f>
        <v>0</v>
      </c>
      <c r="AB20" s="446">
        <f t="shared" si="15"/>
        <v>0</v>
      </c>
      <c r="AC20" s="446">
        <f t="shared" si="15"/>
        <v>580000</v>
      </c>
      <c r="AD20" s="448">
        <v>0</v>
      </c>
      <c r="AE20" s="446">
        <f t="shared" ref="AE20" si="16">SUM(AE21:AE25)</f>
        <v>580000</v>
      </c>
      <c r="AF20" s="449">
        <v>0</v>
      </c>
      <c r="AG20" s="1"/>
      <c r="AH20" s="414">
        <v>580000</v>
      </c>
      <c r="AI20" s="371">
        <f t="shared" si="3"/>
        <v>0</v>
      </c>
      <c r="AJ20" s="371">
        <f t="shared" si="4"/>
        <v>0</v>
      </c>
    </row>
    <row r="21" spans="1:36" s="4" customFormat="1" ht="20.25" customHeight="1" x14ac:dyDescent="0.25">
      <c r="A21" s="450" t="s">
        <v>505</v>
      </c>
      <c r="B21" s="469" t="s">
        <v>20</v>
      </c>
      <c r="C21" s="452">
        <v>580000</v>
      </c>
      <c r="D21" s="3">
        <v>0</v>
      </c>
      <c r="E21" s="470"/>
      <c r="F21" s="470"/>
      <c r="G21" s="470"/>
      <c r="H21" s="470"/>
      <c r="I21" s="452">
        <f>SUM(C21:D21)</f>
        <v>580000</v>
      </c>
      <c r="J21" s="454"/>
      <c r="K21" s="455">
        <v>0</v>
      </c>
      <c r="L21" s="456">
        <v>0</v>
      </c>
      <c r="M21" s="457">
        <v>0</v>
      </c>
      <c r="N21" s="321">
        <v>0</v>
      </c>
      <c r="O21" s="455">
        <v>0</v>
      </c>
      <c r="P21" s="456">
        <v>0</v>
      </c>
      <c r="Q21" s="457">
        <v>0</v>
      </c>
      <c r="R21" s="321">
        <v>0</v>
      </c>
      <c r="S21" s="455">
        <v>0</v>
      </c>
      <c r="T21" s="456">
        <v>0</v>
      </c>
      <c r="U21" s="457">
        <v>0</v>
      </c>
      <c r="V21" s="458"/>
      <c r="W21" s="321">
        <v>0</v>
      </c>
      <c r="X21" s="459">
        <f>J21+L21+N21+P21+R21+T21+W21</f>
        <v>0</v>
      </c>
      <c r="Y21" s="460">
        <f>K21+M21+O21+Q21+S21+U21+V21</f>
        <v>0</v>
      </c>
      <c r="Z21" s="467">
        <f>C21+X21-Y21</f>
        <v>580000</v>
      </c>
      <c r="AA21" s="166">
        <f>IFERROR(+VLOOKUP(A21,'Base de Datos'!$A$1:$E$39,4,0),0)</f>
        <v>0</v>
      </c>
      <c r="AB21" s="20">
        <f>IFERROR(+VLOOKUP(A21,'Base de Datos'!$A$1:$F$39,3,0),0)</f>
        <v>0</v>
      </c>
      <c r="AC21" s="462">
        <f>Z21-AA21-AB21</f>
        <v>580000</v>
      </c>
      <c r="AD21" s="463">
        <v>0</v>
      </c>
      <c r="AE21" s="20">
        <f>IFERROR(+VLOOKUP(A21,'Base de Datos'!$A$1:$F$37,6,0),0)</f>
        <v>580000</v>
      </c>
      <c r="AF21" s="464">
        <v>0</v>
      </c>
      <c r="AG21" s="1"/>
      <c r="AH21" s="414">
        <v>580000</v>
      </c>
      <c r="AI21" s="371">
        <f t="shared" si="3"/>
        <v>0</v>
      </c>
      <c r="AJ21" s="371">
        <f t="shared" si="4"/>
        <v>0</v>
      </c>
    </row>
    <row r="22" spans="1:36" s="4" customFormat="1" ht="24.75" hidden="1" customHeight="1" x14ac:dyDescent="0.25">
      <c r="A22" s="450">
        <v>202</v>
      </c>
      <c r="B22" s="451" t="s">
        <v>21</v>
      </c>
      <c r="C22" s="452">
        <v>0</v>
      </c>
      <c r="D22" s="471"/>
      <c r="E22" s="470"/>
      <c r="F22" s="470"/>
      <c r="G22" s="470"/>
      <c r="H22" s="470"/>
      <c r="I22" s="452">
        <f>SUM(C22:D22)</f>
        <v>0</v>
      </c>
      <c r="J22" s="472">
        <v>0</v>
      </c>
      <c r="K22" s="473"/>
      <c r="L22" s="474"/>
      <c r="M22" s="475"/>
      <c r="N22" s="476"/>
      <c r="O22" s="473">
        <v>0</v>
      </c>
      <c r="P22" s="474"/>
      <c r="Q22" s="475"/>
      <c r="R22" s="476"/>
      <c r="S22" s="473"/>
      <c r="T22" s="474"/>
      <c r="U22" s="475"/>
      <c r="V22" s="477"/>
      <c r="W22" s="476"/>
      <c r="X22" s="459">
        <f>J22+L22+N22+P22+R22+W22</f>
        <v>0</v>
      </c>
      <c r="Y22" s="460">
        <f t="shared" si="13"/>
        <v>0</v>
      </c>
      <c r="Z22" s="467">
        <f>C22+X22-Y22</f>
        <v>0</v>
      </c>
      <c r="AA22" s="166">
        <v>0</v>
      </c>
      <c r="AB22" s="478"/>
      <c r="AC22" s="462">
        <f t="shared" ref="AC22:AC46" si="17">Z22-AA22-AB22</f>
        <v>0</v>
      </c>
      <c r="AD22" s="463" t="e">
        <f>(Z22-AC22)/Z22</f>
        <v>#DIV/0!</v>
      </c>
      <c r="AE22" s="478"/>
      <c r="AF22" s="464" t="e">
        <f>AA22/Z22</f>
        <v>#DIV/0!</v>
      </c>
      <c r="AG22" s="1"/>
      <c r="AH22" s="375"/>
      <c r="AI22" s="371">
        <f t="shared" si="3"/>
        <v>0</v>
      </c>
      <c r="AJ22" s="371">
        <f t="shared" si="4"/>
        <v>0</v>
      </c>
    </row>
    <row r="23" spans="1:36" ht="27" hidden="1" customHeight="1" x14ac:dyDescent="0.25">
      <c r="A23" s="450">
        <v>203</v>
      </c>
      <c r="B23" s="451" t="s">
        <v>22</v>
      </c>
      <c r="C23" s="452">
        <v>0</v>
      </c>
      <c r="D23" s="3">
        <v>0</v>
      </c>
      <c r="E23" s="479"/>
      <c r="F23" s="479"/>
      <c r="G23" s="479"/>
      <c r="H23" s="479"/>
      <c r="I23" s="452">
        <f t="shared" si="12"/>
        <v>0</v>
      </c>
      <c r="J23" s="454">
        <v>0</v>
      </c>
      <c r="K23" s="455">
        <v>0</v>
      </c>
      <c r="L23" s="456">
        <v>0</v>
      </c>
      <c r="M23" s="457">
        <v>0</v>
      </c>
      <c r="N23" s="321">
        <v>0</v>
      </c>
      <c r="O23" s="455">
        <v>0</v>
      </c>
      <c r="P23" s="456">
        <v>0</v>
      </c>
      <c r="Q23" s="457">
        <v>0</v>
      </c>
      <c r="R23" s="321">
        <v>0</v>
      </c>
      <c r="S23" s="455">
        <v>0</v>
      </c>
      <c r="T23" s="456">
        <v>0</v>
      </c>
      <c r="U23" s="457">
        <v>0</v>
      </c>
      <c r="V23" s="458"/>
      <c r="W23" s="321">
        <v>0</v>
      </c>
      <c r="X23" s="459">
        <f>J23+L23+N23+P23+R23+W23</f>
        <v>0</v>
      </c>
      <c r="Y23" s="460">
        <f t="shared" si="13"/>
        <v>0</v>
      </c>
      <c r="Z23" s="467">
        <f>C23+X23-Y23</f>
        <v>0</v>
      </c>
      <c r="AA23" s="166">
        <v>0</v>
      </c>
      <c r="AB23" s="20">
        <v>0</v>
      </c>
      <c r="AC23" s="462">
        <f t="shared" si="17"/>
        <v>0</v>
      </c>
      <c r="AD23" s="466">
        <v>0</v>
      </c>
      <c r="AE23" s="20">
        <v>0</v>
      </c>
      <c r="AF23" s="464" t="s">
        <v>0</v>
      </c>
      <c r="AI23" s="371">
        <f t="shared" si="3"/>
        <v>0</v>
      </c>
      <c r="AJ23" s="371">
        <f t="shared" si="4"/>
        <v>0</v>
      </c>
    </row>
    <row r="24" spans="1:36" s="4" customFormat="1" ht="24" hidden="1" customHeight="1" x14ac:dyDescent="0.25">
      <c r="A24" s="450">
        <v>204</v>
      </c>
      <c r="B24" s="451" t="s">
        <v>23</v>
      </c>
      <c r="C24" s="480"/>
      <c r="D24" s="471"/>
      <c r="E24" s="470"/>
      <c r="F24" s="470"/>
      <c r="G24" s="470"/>
      <c r="H24" s="470"/>
      <c r="I24" s="452">
        <f t="shared" si="12"/>
        <v>0</v>
      </c>
      <c r="J24" s="472"/>
      <c r="K24" s="473"/>
      <c r="L24" s="474"/>
      <c r="M24" s="475"/>
      <c r="N24" s="476"/>
      <c r="O24" s="473"/>
      <c r="P24" s="474"/>
      <c r="Q24" s="475"/>
      <c r="R24" s="476"/>
      <c r="S24" s="473"/>
      <c r="T24" s="474"/>
      <c r="U24" s="475"/>
      <c r="V24" s="477"/>
      <c r="W24" s="476"/>
      <c r="X24" s="459">
        <f>J24+L24+N24+P24+R24+W24</f>
        <v>0</v>
      </c>
      <c r="Y24" s="460">
        <f t="shared" si="13"/>
        <v>0</v>
      </c>
      <c r="Z24" s="467">
        <f>C24+X24-Y24</f>
        <v>0</v>
      </c>
      <c r="AA24" s="481"/>
      <c r="AB24" s="478"/>
      <c r="AC24" s="462">
        <f t="shared" si="17"/>
        <v>0</v>
      </c>
      <c r="AD24" s="482"/>
      <c r="AE24" s="478"/>
      <c r="AF24" s="464" t="s">
        <v>0</v>
      </c>
      <c r="AG24" s="1"/>
      <c r="AH24" s="375"/>
      <c r="AI24" s="371">
        <f t="shared" si="3"/>
        <v>0</v>
      </c>
      <c r="AJ24" s="371">
        <f t="shared" si="4"/>
        <v>0</v>
      </c>
    </row>
    <row r="25" spans="1:36" s="4" customFormat="1" ht="40.5" hidden="1" customHeight="1" thickBot="1" x14ac:dyDescent="0.3">
      <c r="A25" s="450">
        <v>205</v>
      </c>
      <c r="B25" s="451" t="s">
        <v>24</v>
      </c>
      <c r="C25" s="480"/>
      <c r="D25" s="471"/>
      <c r="E25" s="470"/>
      <c r="F25" s="470"/>
      <c r="G25" s="470"/>
      <c r="H25" s="470"/>
      <c r="I25" s="452">
        <f t="shared" si="12"/>
        <v>0</v>
      </c>
      <c r="J25" s="472"/>
      <c r="K25" s="473"/>
      <c r="L25" s="474"/>
      <c r="M25" s="475"/>
      <c r="N25" s="476"/>
      <c r="O25" s="473"/>
      <c r="P25" s="474"/>
      <c r="Q25" s="475"/>
      <c r="R25" s="476"/>
      <c r="S25" s="473"/>
      <c r="T25" s="474"/>
      <c r="U25" s="475"/>
      <c r="V25" s="477"/>
      <c r="W25" s="476"/>
      <c r="X25" s="459">
        <f>J25+L25+N25+P25+R25+W25</f>
        <v>0</v>
      </c>
      <c r="Y25" s="460">
        <f t="shared" si="13"/>
        <v>0</v>
      </c>
      <c r="Z25" s="467">
        <f>C25+X25-Y25</f>
        <v>0</v>
      </c>
      <c r="AA25" s="481"/>
      <c r="AB25" s="478"/>
      <c r="AC25" s="462">
        <f t="shared" si="17"/>
        <v>0</v>
      </c>
      <c r="AD25" s="482"/>
      <c r="AE25" s="478"/>
      <c r="AF25" s="464" t="s">
        <v>0</v>
      </c>
      <c r="AG25" s="1"/>
      <c r="AH25" s="375"/>
      <c r="AI25" s="371">
        <f t="shared" si="3"/>
        <v>0</v>
      </c>
      <c r="AJ25" s="371">
        <f t="shared" si="4"/>
        <v>0</v>
      </c>
    </row>
    <row r="26" spans="1:36" s="4" customFormat="1" ht="12" x14ac:dyDescent="0.25">
      <c r="A26" s="437">
        <v>3</v>
      </c>
      <c r="B26" s="438" t="s">
        <v>25</v>
      </c>
      <c r="C26" s="439">
        <f>SUM(C27:C31)</f>
        <v>149269290.48999998</v>
      </c>
      <c r="D26" s="440">
        <f>SUM(D27:D31)</f>
        <v>0</v>
      </c>
      <c r="E26" s="441">
        <f>SUM(E27:E31)</f>
        <v>0</v>
      </c>
      <c r="F26" s="441"/>
      <c r="G26" s="441"/>
      <c r="H26" s="441">
        <f>SUM(H27:H31)</f>
        <v>0</v>
      </c>
      <c r="I26" s="439">
        <f t="shared" si="12"/>
        <v>149269290.48999998</v>
      </c>
      <c r="J26" s="440">
        <f>SUM(J27:J31)</f>
        <v>0</v>
      </c>
      <c r="K26" s="442">
        <f t="shared" ref="K26:W26" si="18">SUM(K27:K31)</f>
        <v>0</v>
      </c>
      <c r="L26" s="443">
        <f t="shared" si="18"/>
        <v>0</v>
      </c>
      <c r="M26" s="442">
        <f t="shared" si="18"/>
        <v>0</v>
      </c>
      <c r="N26" s="443">
        <f t="shared" si="18"/>
        <v>0</v>
      </c>
      <c r="O26" s="442">
        <f t="shared" si="18"/>
        <v>0</v>
      </c>
      <c r="P26" s="443">
        <f t="shared" si="18"/>
        <v>0</v>
      </c>
      <c r="Q26" s="442">
        <f t="shared" si="18"/>
        <v>0</v>
      </c>
      <c r="R26" s="443">
        <f t="shared" si="18"/>
        <v>0</v>
      </c>
      <c r="S26" s="442">
        <f t="shared" si="18"/>
        <v>0</v>
      </c>
      <c r="T26" s="443">
        <f>SUM(T27:T31)</f>
        <v>0</v>
      </c>
      <c r="U26" s="442">
        <f>SUM(U27:U31)</f>
        <v>0</v>
      </c>
      <c r="V26" s="444"/>
      <c r="W26" s="443">
        <f t="shared" si="18"/>
        <v>0</v>
      </c>
      <c r="X26" s="445">
        <f t="shared" ref="X26:AC26" si="19">SUM(X27:X31)</f>
        <v>0</v>
      </c>
      <c r="Y26" s="440">
        <f t="shared" si="19"/>
        <v>0</v>
      </c>
      <c r="Z26" s="446">
        <f>SUM(Z27:Z31)</f>
        <v>149269290.48999998</v>
      </c>
      <c r="AA26" s="447">
        <f>SUM(AA27:AA31)</f>
        <v>0</v>
      </c>
      <c r="AB26" s="446">
        <f t="shared" si="19"/>
        <v>0</v>
      </c>
      <c r="AC26" s="446">
        <f t="shared" si="19"/>
        <v>149269290.48999998</v>
      </c>
      <c r="AD26" s="448">
        <f t="shared" ref="AD26:AD32" si="20">(Z26-AC26)/Z26</f>
        <v>0</v>
      </c>
      <c r="AE26" s="446">
        <f t="shared" ref="AE26" si="21">SUM(AE27:AE31)</f>
        <v>149269290.48999998</v>
      </c>
      <c r="AF26" s="449">
        <f t="shared" ref="AF26:AF43" si="22">AA26/Z26</f>
        <v>0</v>
      </c>
      <c r="AG26" s="1"/>
      <c r="AH26" s="414">
        <v>172070895.71000001</v>
      </c>
      <c r="AI26" s="371">
        <f t="shared" si="3"/>
        <v>-22801605.220000029</v>
      </c>
      <c r="AJ26" s="371">
        <f t="shared" si="4"/>
        <v>-22801605.220000029</v>
      </c>
    </row>
    <row r="27" spans="1:36" s="4" customFormat="1" ht="12" x14ac:dyDescent="0.25">
      <c r="A27" s="450" t="s">
        <v>470</v>
      </c>
      <c r="B27" s="451" t="s">
        <v>26</v>
      </c>
      <c r="C27" s="483">
        <v>19815092.129999999</v>
      </c>
      <c r="D27" s="3">
        <v>0</v>
      </c>
      <c r="E27" s="470"/>
      <c r="F27" s="470"/>
      <c r="G27" s="470"/>
      <c r="H27" s="470"/>
      <c r="I27" s="452">
        <f t="shared" si="12"/>
        <v>19815092.129999999</v>
      </c>
      <c r="J27" s="454"/>
      <c r="K27" s="455">
        <v>0</v>
      </c>
      <c r="L27" s="456">
        <v>0</v>
      </c>
      <c r="M27" s="457"/>
      <c r="N27" s="321">
        <v>0</v>
      </c>
      <c r="O27" s="455">
        <v>0</v>
      </c>
      <c r="P27" s="456">
        <v>0</v>
      </c>
      <c r="Q27" s="457">
        <v>0</v>
      </c>
      <c r="R27" s="321">
        <v>0</v>
      </c>
      <c r="S27" s="455">
        <v>0</v>
      </c>
      <c r="T27" s="456">
        <v>0</v>
      </c>
      <c r="U27" s="457">
        <v>0</v>
      </c>
      <c r="V27" s="458"/>
      <c r="W27" s="321">
        <v>0</v>
      </c>
      <c r="X27" s="459">
        <f t="shared" ref="X27:X41" si="23">J27+L27+N27+P27+R27+T27+W27</f>
        <v>0</v>
      </c>
      <c r="Y27" s="460">
        <f>K27+M27+O27+Q27+S27+U27+V27</f>
        <v>0</v>
      </c>
      <c r="Z27" s="467">
        <f t="shared" ref="Z27:Z43" si="24">C27+X27-Y27</f>
        <v>19815092.129999999</v>
      </c>
      <c r="AA27" s="166">
        <f>IFERROR(+VLOOKUP(A27,'Base de Datos'!$A$1:$E$39,4,0),0)</f>
        <v>0</v>
      </c>
      <c r="AB27" s="20">
        <f>IFERROR(+VLOOKUP(A27,'Base de Datos'!$A$1:$F$39,3,0),0)</f>
        <v>0</v>
      </c>
      <c r="AC27" s="462">
        <f>Z27-AA27-AB27</f>
        <v>19815092.129999999</v>
      </c>
      <c r="AD27" s="463">
        <f>(Z27-AC27)/Z27</f>
        <v>0</v>
      </c>
      <c r="AE27" s="20">
        <f>IFERROR(+VLOOKUP(A27,'Base de Datos'!$A$1:$F$37,6,0),0)</f>
        <v>19815092.129999999</v>
      </c>
      <c r="AF27" s="464">
        <f>AA27/Z27</f>
        <v>0</v>
      </c>
      <c r="AG27" s="1"/>
      <c r="AH27" s="414">
        <v>23792407.73</v>
      </c>
      <c r="AI27" s="371">
        <f t="shared" si="3"/>
        <v>-3977315.6000000015</v>
      </c>
      <c r="AJ27" s="371">
        <f t="shared" si="4"/>
        <v>-3977315.6000000015</v>
      </c>
    </row>
    <row r="28" spans="1:36" s="4" customFormat="1" ht="12" x14ac:dyDescent="0.25">
      <c r="A28" s="450" t="s">
        <v>471</v>
      </c>
      <c r="B28" s="451" t="s">
        <v>27</v>
      </c>
      <c r="C28" s="483">
        <v>88436342.579999998</v>
      </c>
      <c r="D28" s="3">
        <v>0</v>
      </c>
      <c r="E28" s="470"/>
      <c r="F28" s="470"/>
      <c r="G28" s="470"/>
      <c r="H28" s="470"/>
      <c r="I28" s="452">
        <f t="shared" si="12"/>
        <v>88436342.579999998</v>
      </c>
      <c r="J28" s="454"/>
      <c r="K28" s="455"/>
      <c r="L28" s="456">
        <v>0</v>
      </c>
      <c r="M28" s="457"/>
      <c r="N28" s="321">
        <v>0</v>
      </c>
      <c r="O28" s="455">
        <v>0</v>
      </c>
      <c r="P28" s="456">
        <v>0</v>
      </c>
      <c r="Q28" s="457">
        <v>0</v>
      </c>
      <c r="R28" s="321">
        <v>0</v>
      </c>
      <c r="S28" s="455">
        <v>0</v>
      </c>
      <c r="T28" s="456">
        <v>0</v>
      </c>
      <c r="U28" s="457">
        <v>0</v>
      </c>
      <c r="V28" s="458"/>
      <c r="W28" s="321">
        <v>0</v>
      </c>
      <c r="X28" s="459">
        <f t="shared" si="23"/>
        <v>0</v>
      </c>
      <c r="Y28" s="460">
        <f>K28+M28+O28+Q28+S28+U28+V28</f>
        <v>0</v>
      </c>
      <c r="Z28" s="467">
        <f>C28+X28-Y28</f>
        <v>88436342.579999998</v>
      </c>
      <c r="AA28" s="166">
        <f>IFERROR(+VLOOKUP(A28,'Base de Datos'!$A$1:$E$39,4,0),0)</f>
        <v>0</v>
      </c>
      <c r="AB28" s="20">
        <f>IFERROR(+VLOOKUP(A28,'Base de Datos'!$A$1:$F$39,3,0),0)</f>
        <v>0</v>
      </c>
      <c r="AC28" s="462">
        <f>Z28-AA28-AB28</f>
        <v>88436342.579999998</v>
      </c>
      <c r="AD28" s="463">
        <f t="shared" si="20"/>
        <v>0</v>
      </c>
      <c r="AE28" s="20">
        <f>IFERROR(+VLOOKUP(A28,'Base de Datos'!$A$1:$F$37,6,0),0)</f>
        <v>88436342.579999998</v>
      </c>
      <c r="AF28" s="464">
        <f t="shared" si="22"/>
        <v>0</v>
      </c>
      <c r="AG28" s="1"/>
      <c r="AH28" s="414">
        <v>96156143.829999998</v>
      </c>
      <c r="AI28" s="371">
        <f t="shared" si="3"/>
        <v>-7719801.25</v>
      </c>
      <c r="AJ28" s="371">
        <f t="shared" si="4"/>
        <v>-7719801.25</v>
      </c>
    </row>
    <row r="29" spans="1:36" s="4" customFormat="1" ht="12" x14ac:dyDescent="0.25">
      <c r="A29" s="450" t="s">
        <v>472</v>
      </c>
      <c r="B29" s="451" t="s">
        <v>28</v>
      </c>
      <c r="C29" s="483">
        <v>18874129.07</v>
      </c>
      <c r="D29" s="3">
        <v>0</v>
      </c>
      <c r="E29" s="470"/>
      <c r="F29" s="470"/>
      <c r="G29" s="470"/>
      <c r="H29" s="470"/>
      <c r="I29" s="452">
        <f t="shared" si="12"/>
        <v>18874129.07</v>
      </c>
      <c r="J29" s="454"/>
      <c r="K29" s="455">
        <v>0</v>
      </c>
      <c r="L29" s="456">
        <v>0</v>
      </c>
      <c r="M29" s="457"/>
      <c r="N29" s="321">
        <v>0</v>
      </c>
      <c r="O29" s="455">
        <v>0</v>
      </c>
      <c r="P29" s="456">
        <v>0</v>
      </c>
      <c r="Q29" s="457">
        <v>0</v>
      </c>
      <c r="R29" s="321">
        <v>0</v>
      </c>
      <c r="S29" s="455">
        <v>0</v>
      </c>
      <c r="T29" s="456">
        <v>0</v>
      </c>
      <c r="U29" s="457">
        <v>0</v>
      </c>
      <c r="V29" s="458"/>
      <c r="W29" s="321">
        <v>0</v>
      </c>
      <c r="X29" s="459">
        <f t="shared" si="23"/>
        <v>0</v>
      </c>
      <c r="Y29" s="460">
        <f>K29+M29+O29+Q29+S29+U29+V29</f>
        <v>0</v>
      </c>
      <c r="Z29" s="461">
        <f t="shared" si="24"/>
        <v>18874129.07</v>
      </c>
      <c r="AA29" s="166">
        <f>IFERROR(+VLOOKUP(A29,'Base de Datos'!$A$1:$E$39,4,0),0)</f>
        <v>0</v>
      </c>
      <c r="AB29" s="20">
        <f>IFERROR(+VLOOKUP(A29,'Base de Datos'!$A$1:$F$39,3,0),0)</f>
        <v>0</v>
      </c>
      <c r="AC29" s="462">
        <f t="shared" si="17"/>
        <v>18874129.07</v>
      </c>
      <c r="AD29" s="463">
        <f t="shared" si="20"/>
        <v>0</v>
      </c>
      <c r="AE29" s="20">
        <f>IFERROR(+VLOOKUP(A29,'Base de Datos'!$A$1:$F$37,6,0),0)</f>
        <v>18874129.07</v>
      </c>
      <c r="AF29" s="464">
        <f t="shared" si="22"/>
        <v>0</v>
      </c>
      <c r="AG29" s="1"/>
      <c r="AH29" s="375">
        <v>24982158.32</v>
      </c>
      <c r="AI29" s="371">
        <f t="shared" si="3"/>
        <v>-6108029.25</v>
      </c>
      <c r="AJ29" s="371">
        <f t="shared" si="4"/>
        <v>-6108029.25</v>
      </c>
    </row>
    <row r="30" spans="1:36" s="4" customFormat="1" ht="12" x14ac:dyDescent="0.25">
      <c r="A30" s="450" t="s">
        <v>473</v>
      </c>
      <c r="B30" s="451" t="s">
        <v>29</v>
      </c>
      <c r="C30" s="483">
        <v>12221694.67</v>
      </c>
      <c r="D30" s="3">
        <v>0</v>
      </c>
      <c r="E30" s="470"/>
      <c r="F30" s="470"/>
      <c r="G30" s="470"/>
      <c r="H30" s="470"/>
      <c r="I30" s="452">
        <f t="shared" si="12"/>
        <v>12221694.67</v>
      </c>
      <c r="J30" s="454"/>
      <c r="K30" s="455">
        <v>0</v>
      </c>
      <c r="L30" s="456">
        <v>0</v>
      </c>
      <c r="M30" s="457"/>
      <c r="N30" s="321">
        <v>0</v>
      </c>
      <c r="O30" s="455">
        <v>0</v>
      </c>
      <c r="P30" s="456">
        <v>0</v>
      </c>
      <c r="Q30" s="457">
        <v>0</v>
      </c>
      <c r="R30" s="321">
        <v>0</v>
      </c>
      <c r="S30" s="455">
        <v>0</v>
      </c>
      <c r="T30" s="456">
        <v>0</v>
      </c>
      <c r="U30" s="457">
        <v>0</v>
      </c>
      <c r="V30" s="458"/>
      <c r="W30" s="321">
        <v>0</v>
      </c>
      <c r="X30" s="459">
        <f t="shared" si="23"/>
        <v>0</v>
      </c>
      <c r="Y30" s="460">
        <f>K30+M30+O30+Q30+S30+U30+V30</f>
        <v>0</v>
      </c>
      <c r="Z30" s="461">
        <f t="shared" si="24"/>
        <v>12221694.67</v>
      </c>
      <c r="AA30" s="166">
        <f>IFERROR(+VLOOKUP(A30,'Base de Datos'!$A$1:$E$39,4,0),0)</f>
        <v>0</v>
      </c>
      <c r="AB30" s="20">
        <f>IFERROR(+VLOOKUP(A30,'Base de Datos'!$A$1:$F$39,3,0),0)</f>
        <v>0</v>
      </c>
      <c r="AC30" s="462">
        <f t="shared" si="17"/>
        <v>12221694.67</v>
      </c>
      <c r="AD30" s="463">
        <f t="shared" si="20"/>
        <v>0</v>
      </c>
      <c r="AE30" s="20">
        <f>IFERROR(+VLOOKUP(A30,'Base de Datos'!$A$1:$F$37,6,0),0)</f>
        <v>12221694.67</v>
      </c>
      <c r="AF30" s="464">
        <f t="shared" si="22"/>
        <v>0</v>
      </c>
      <c r="AG30" s="1"/>
      <c r="AH30" s="375">
        <v>16477534.619999999</v>
      </c>
      <c r="AI30" s="371">
        <f t="shared" si="3"/>
        <v>-4255839.9499999993</v>
      </c>
      <c r="AJ30" s="371">
        <f t="shared" si="4"/>
        <v>-4255839.9499999993</v>
      </c>
    </row>
    <row r="31" spans="1:36" s="4" customFormat="1" ht="12" x14ac:dyDescent="0.25">
      <c r="A31" s="450" t="s">
        <v>474</v>
      </c>
      <c r="B31" s="451" t="s">
        <v>30</v>
      </c>
      <c r="C31" s="483">
        <v>9922032.0399999991</v>
      </c>
      <c r="D31" s="3">
        <v>0</v>
      </c>
      <c r="E31" s="470"/>
      <c r="F31" s="470"/>
      <c r="G31" s="470"/>
      <c r="H31" s="470"/>
      <c r="I31" s="452">
        <f t="shared" si="12"/>
        <v>9922032.0399999991</v>
      </c>
      <c r="J31" s="454"/>
      <c r="K31" s="455">
        <v>0</v>
      </c>
      <c r="L31" s="456">
        <v>0</v>
      </c>
      <c r="M31" s="457"/>
      <c r="N31" s="321">
        <v>0</v>
      </c>
      <c r="O31" s="455">
        <v>0</v>
      </c>
      <c r="P31" s="456">
        <v>0</v>
      </c>
      <c r="Q31" s="457">
        <v>0</v>
      </c>
      <c r="R31" s="321">
        <v>0</v>
      </c>
      <c r="S31" s="455">
        <v>0</v>
      </c>
      <c r="T31" s="456">
        <v>0</v>
      </c>
      <c r="U31" s="457">
        <v>0</v>
      </c>
      <c r="V31" s="458"/>
      <c r="W31" s="321">
        <v>0</v>
      </c>
      <c r="X31" s="459">
        <f t="shared" si="23"/>
        <v>0</v>
      </c>
      <c r="Y31" s="460">
        <f>K31+M31+O31+Q31+S31+U31+V31</f>
        <v>0</v>
      </c>
      <c r="Z31" s="461">
        <f t="shared" si="24"/>
        <v>9922032.0399999991</v>
      </c>
      <c r="AA31" s="166">
        <f>IFERROR(+VLOOKUP(A31,'Base de Datos'!$A$1:$E$39,4,0),0)</f>
        <v>0</v>
      </c>
      <c r="AB31" s="20">
        <f>IFERROR(+VLOOKUP(A31,'Base de Datos'!$A$1:$F$39,3,0),0)</f>
        <v>0</v>
      </c>
      <c r="AC31" s="462">
        <f>Z31-AA31-AB31</f>
        <v>9922032.0399999991</v>
      </c>
      <c r="AD31" s="463">
        <f t="shared" si="20"/>
        <v>0</v>
      </c>
      <c r="AE31" s="20">
        <f>IFERROR(+VLOOKUP(A31,'Base de Datos'!$A$1:$F$37,6,0),0)</f>
        <v>9922032.0399999991</v>
      </c>
      <c r="AF31" s="464">
        <f t="shared" si="22"/>
        <v>0</v>
      </c>
      <c r="AG31" s="1"/>
      <c r="AH31" s="414">
        <v>10662651.210000001</v>
      </c>
      <c r="AI31" s="371">
        <f t="shared" si="3"/>
        <v>-740619.17000000179</v>
      </c>
      <c r="AJ31" s="371">
        <f t="shared" si="4"/>
        <v>-740619.17000000179</v>
      </c>
    </row>
    <row r="32" spans="1:36" s="4" customFormat="1" ht="12" x14ac:dyDescent="0.25">
      <c r="A32" s="437">
        <v>4</v>
      </c>
      <c r="B32" s="438" t="s">
        <v>31</v>
      </c>
      <c r="C32" s="439">
        <f>SUM(C33:C37)</f>
        <v>20025187.099999998</v>
      </c>
      <c r="D32" s="440">
        <f>SUM(D33:D37)</f>
        <v>0</v>
      </c>
      <c r="E32" s="441">
        <f>SUM(E33:E37)</f>
        <v>0</v>
      </c>
      <c r="F32" s="441"/>
      <c r="G32" s="441"/>
      <c r="H32" s="441">
        <f>SUM(H33:H37)</f>
        <v>0</v>
      </c>
      <c r="I32" s="439">
        <f t="shared" si="12"/>
        <v>20025187.099999998</v>
      </c>
      <c r="J32" s="440">
        <f>SUM(J33:J37)</f>
        <v>0</v>
      </c>
      <c r="K32" s="442">
        <f t="shared" ref="K32:W32" si="25">SUM(K33:K37)</f>
        <v>0</v>
      </c>
      <c r="L32" s="443">
        <f>SUM(L33:L37)</f>
        <v>0</v>
      </c>
      <c r="M32" s="442">
        <f t="shared" si="25"/>
        <v>0</v>
      </c>
      <c r="N32" s="443">
        <f t="shared" si="25"/>
        <v>0</v>
      </c>
      <c r="O32" s="442">
        <f t="shared" si="25"/>
        <v>0</v>
      </c>
      <c r="P32" s="443">
        <f t="shared" si="25"/>
        <v>0</v>
      </c>
      <c r="Q32" s="442">
        <f t="shared" si="25"/>
        <v>0</v>
      </c>
      <c r="R32" s="443">
        <f t="shared" si="25"/>
        <v>0</v>
      </c>
      <c r="S32" s="442">
        <f t="shared" si="25"/>
        <v>0</v>
      </c>
      <c r="T32" s="443">
        <f>SUM(T33:T37)</f>
        <v>0</v>
      </c>
      <c r="U32" s="442">
        <f>SUM(U33:U37)</f>
        <v>0</v>
      </c>
      <c r="V32" s="444"/>
      <c r="W32" s="443">
        <f t="shared" si="25"/>
        <v>0</v>
      </c>
      <c r="X32" s="445">
        <f t="shared" ref="X32:AC32" si="26">SUM(X33:X37)</f>
        <v>0</v>
      </c>
      <c r="Y32" s="440">
        <f t="shared" si="26"/>
        <v>0</v>
      </c>
      <c r="Z32" s="446">
        <f>SUM(Z33:Z37)</f>
        <v>20025187.099999998</v>
      </c>
      <c r="AA32" s="447">
        <f>SUM(AA33:AA37)</f>
        <v>0</v>
      </c>
      <c r="AB32" s="446">
        <f t="shared" si="26"/>
        <v>0</v>
      </c>
      <c r="AC32" s="446">
        <f t="shared" si="26"/>
        <v>20025187.099999998</v>
      </c>
      <c r="AD32" s="448">
        <f t="shared" si="20"/>
        <v>0</v>
      </c>
      <c r="AE32" s="446">
        <f t="shared" ref="AE32" si="27">SUM(AE33:AE37)</f>
        <v>20025187.099999998</v>
      </c>
      <c r="AF32" s="449">
        <f t="shared" si="22"/>
        <v>0</v>
      </c>
      <c r="AG32" s="1"/>
      <c r="AH32" s="414">
        <v>14788106.810000001</v>
      </c>
      <c r="AI32" s="371">
        <f t="shared" si="3"/>
        <v>5237080.2899999972</v>
      </c>
      <c r="AJ32" s="371">
        <f t="shared" si="4"/>
        <v>5237080.2899999972</v>
      </c>
    </row>
    <row r="33" spans="1:36" s="4" customFormat="1" ht="12" x14ac:dyDescent="0.25">
      <c r="A33" s="484" t="s">
        <v>490</v>
      </c>
      <c r="B33" s="451" t="s">
        <v>32</v>
      </c>
      <c r="C33" s="485">
        <v>18994406.329999998</v>
      </c>
      <c r="D33" s="3">
        <v>0</v>
      </c>
      <c r="E33" s="470"/>
      <c r="F33" s="470"/>
      <c r="G33" s="470"/>
      <c r="H33" s="470"/>
      <c r="I33" s="452">
        <f t="shared" si="12"/>
        <v>18994406.329999998</v>
      </c>
      <c r="J33" s="454"/>
      <c r="K33" s="455">
        <v>0</v>
      </c>
      <c r="L33" s="456">
        <v>0</v>
      </c>
      <c r="M33" s="457"/>
      <c r="N33" s="321">
        <v>0</v>
      </c>
      <c r="O33" s="455">
        <v>0</v>
      </c>
      <c r="P33" s="456">
        <v>0</v>
      </c>
      <c r="Q33" s="457">
        <v>0</v>
      </c>
      <c r="R33" s="321">
        <v>0</v>
      </c>
      <c r="S33" s="455">
        <v>0</v>
      </c>
      <c r="T33" s="456">
        <v>0</v>
      </c>
      <c r="U33" s="457">
        <v>0</v>
      </c>
      <c r="V33" s="458"/>
      <c r="W33" s="321">
        <v>0</v>
      </c>
      <c r="X33" s="459">
        <f t="shared" si="23"/>
        <v>0</v>
      </c>
      <c r="Y33" s="460">
        <f>K33+M33+O33+Q33+S33+U33+V33</f>
        <v>0</v>
      </c>
      <c r="Z33" s="461">
        <f t="shared" si="24"/>
        <v>18994406.329999998</v>
      </c>
      <c r="AA33" s="166">
        <f>IFERROR(+VLOOKUP(A33,'Base de Datos'!$A$1:$E$39,4,0),0)</f>
        <v>0</v>
      </c>
      <c r="AB33" s="20">
        <f>IFERROR(+VLOOKUP(A33,'Base de Datos'!$A$1:$F$39,3,0),0)</f>
        <v>0</v>
      </c>
      <c r="AC33" s="462">
        <f t="shared" si="17"/>
        <v>18994406.329999998</v>
      </c>
      <c r="AD33" s="463">
        <f>(Z33-AC33)/Z33</f>
        <v>0</v>
      </c>
      <c r="AE33" s="20">
        <f>IFERROR(+VLOOKUP(A33,'Base de Datos'!$A$1:$F$37,6,0),0)</f>
        <v>18994406.329999998</v>
      </c>
      <c r="AF33" s="464">
        <f t="shared" si="22"/>
        <v>0</v>
      </c>
      <c r="AG33" s="1"/>
      <c r="AH33" s="375">
        <v>14048974.050000001</v>
      </c>
      <c r="AI33" s="371">
        <f t="shared" si="3"/>
        <v>4945432.2799999975</v>
      </c>
      <c r="AJ33" s="371">
        <f t="shared" si="4"/>
        <v>4945432.2799999975</v>
      </c>
    </row>
    <row r="34" spans="1:36" s="4" customFormat="1" ht="12.75" hidden="1" customHeight="1" x14ac:dyDescent="0.25">
      <c r="A34" s="450">
        <v>402</v>
      </c>
      <c r="B34" s="451" t="s">
        <v>33</v>
      </c>
      <c r="C34" s="485"/>
      <c r="D34" s="3">
        <v>0</v>
      </c>
      <c r="E34" s="470"/>
      <c r="F34" s="470"/>
      <c r="G34" s="470"/>
      <c r="H34" s="470"/>
      <c r="I34" s="452">
        <f t="shared" si="12"/>
        <v>0</v>
      </c>
      <c r="J34" s="454"/>
      <c r="K34" s="455">
        <v>0</v>
      </c>
      <c r="L34" s="456">
        <v>0</v>
      </c>
      <c r="M34" s="457"/>
      <c r="N34" s="321">
        <v>0</v>
      </c>
      <c r="O34" s="455">
        <v>0</v>
      </c>
      <c r="P34" s="456">
        <v>0</v>
      </c>
      <c r="Q34" s="457">
        <v>0</v>
      </c>
      <c r="R34" s="321">
        <v>0</v>
      </c>
      <c r="S34" s="455">
        <v>0</v>
      </c>
      <c r="T34" s="456">
        <v>0</v>
      </c>
      <c r="U34" s="457">
        <v>0</v>
      </c>
      <c r="V34" s="458"/>
      <c r="W34" s="321">
        <v>0</v>
      </c>
      <c r="X34" s="459">
        <f t="shared" si="23"/>
        <v>0</v>
      </c>
      <c r="Y34" s="460">
        <f t="shared" si="13"/>
        <v>0</v>
      </c>
      <c r="Z34" s="461">
        <f t="shared" si="24"/>
        <v>0</v>
      </c>
      <c r="AA34" s="166">
        <f>IFERROR(+VLOOKUP(A34,'Base de Datos'!$A$1:$E$39,4,0),0)</f>
        <v>0</v>
      </c>
      <c r="AB34" s="20">
        <f>IFERROR(+VLOOKUP(A34,'Base de Datos'!$A$1:$F$39,3,0),0)</f>
        <v>0</v>
      </c>
      <c r="AC34" s="462">
        <f t="shared" si="17"/>
        <v>0</v>
      </c>
      <c r="AD34" s="463" t="e">
        <f>(Z34-AC34)/Z34</f>
        <v>#DIV/0!</v>
      </c>
      <c r="AE34" s="20">
        <f>IFERROR(+VLOOKUP(A34,'Base de Datos'!$A$1:$F$37,6,0),0)</f>
        <v>0</v>
      </c>
      <c r="AF34" s="464" t="e">
        <f t="shared" si="22"/>
        <v>#DIV/0!</v>
      </c>
      <c r="AG34" s="1"/>
      <c r="AH34" s="375"/>
      <c r="AI34" s="371">
        <f t="shared" si="3"/>
        <v>0</v>
      </c>
      <c r="AJ34" s="371">
        <f t="shared" si="4"/>
        <v>0</v>
      </c>
    </row>
    <row r="35" spans="1:36" s="4" customFormat="1" ht="12" hidden="1" customHeight="1" x14ac:dyDescent="0.25">
      <c r="A35" s="450">
        <v>403</v>
      </c>
      <c r="B35" s="451" t="s">
        <v>34</v>
      </c>
      <c r="C35" s="452"/>
      <c r="D35" s="3"/>
      <c r="E35" s="470"/>
      <c r="F35" s="470"/>
      <c r="G35" s="470"/>
      <c r="H35" s="470"/>
      <c r="I35" s="452">
        <f t="shared" si="12"/>
        <v>0</v>
      </c>
      <c r="J35" s="454"/>
      <c r="K35" s="455"/>
      <c r="L35" s="456"/>
      <c r="M35" s="457"/>
      <c r="N35" s="321"/>
      <c r="O35" s="455"/>
      <c r="P35" s="456"/>
      <c r="Q35" s="457"/>
      <c r="R35" s="321"/>
      <c r="S35" s="455"/>
      <c r="T35" s="456"/>
      <c r="U35" s="457"/>
      <c r="V35" s="458"/>
      <c r="W35" s="321"/>
      <c r="X35" s="459">
        <f t="shared" si="23"/>
        <v>0</v>
      </c>
      <c r="Y35" s="460">
        <f t="shared" si="13"/>
        <v>0</v>
      </c>
      <c r="Z35" s="461">
        <f t="shared" si="24"/>
        <v>0</v>
      </c>
      <c r="AA35" s="166">
        <f>IFERROR(+VLOOKUP(A35,'Base de Datos'!$A$1:$E$39,4,0),0)</f>
        <v>0</v>
      </c>
      <c r="AB35" s="20">
        <f>IFERROR(+VLOOKUP(A35,'Base de Datos'!$A$1:$F$39,3,0),0)</f>
        <v>0</v>
      </c>
      <c r="AC35" s="462">
        <f t="shared" si="17"/>
        <v>0</v>
      </c>
      <c r="AD35" s="463"/>
      <c r="AE35" s="20">
        <f>IFERROR(+VLOOKUP(A35,'Base de Datos'!$A$1:$F$37,6,0),0)</f>
        <v>0</v>
      </c>
      <c r="AF35" s="464" t="e">
        <f t="shared" si="22"/>
        <v>#DIV/0!</v>
      </c>
      <c r="AG35" s="1"/>
      <c r="AH35" s="375"/>
      <c r="AI35" s="371">
        <f t="shared" si="3"/>
        <v>0</v>
      </c>
      <c r="AJ35" s="371">
        <f t="shared" si="4"/>
        <v>0</v>
      </c>
    </row>
    <row r="36" spans="1:36" s="4" customFormat="1" ht="12" hidden="1" customHeight="1" x14ac:dyDescent="0.25">
      <c r="A36" s="450">
        <v>404</v>
      </c>
      <c r="B36" s="451" t="s">
        <v>35</v>
      </c>
      <c r="C36" s="452"/>
      <c r="D36" s="3"/>
      <c r="E36" s="470"/>
      <c r="F36" s="470"/>
      <c r="G36" s="470"/>
      <c r="H36" s="470"/>
      <c r="I36" s="452">
        <f t="shared" si="12"/>
        <v>0</v>
      </c>
      <c r="J36" s="454"/>
      <c r="K36" s="455"/>
      <c r="L36" s="456"/>
      <c r="M36" s="457"/>
      <c r="N36" s="321"/>
      <c r="O36" s="455"/>
      <c r="P36" s="456"/>
      <c r="Q36" s="457"/>
      <c r="R36" s="321"/>
      <c r="S36" s="455"/>
      <c r="T36" s="456"/>
      <c r="U36" s="457"/>
      <c r="V36" s="458"/>
      <c r="W36" s="321"/>
      <c r="X36" s="459">
        <f t="shared" si="23"/>
        <v>0</v>
      </c>
      <c r="Y36" s="460">
        <f t="shared" si="13"/>
        <v>0</v>
      </c>
      <c r="Z36" s="461">
        <f t="shared" si="24"/>
        <v>0</v>
      </c>
      <c r="AA36" s="166">
        <f>IFERROR(+VLOOKUP(A36,'Base de Datos'!$A$1:$E$39,4,0),0)</f>
        <v>0</v>
      </c>
      <c r="AB36" s="20">
        <f>IFERROR(+VLOOKUP(A36,'Base de Datos'!$A$1:$F$39,3,0),0)</f>
        <v>0</v>
      </c>
      <c r="AC36" s="462">
        <f t="shared" si="17"/>
        <v>0</v>
      </c>
      <c r="AD36" s="463"/>
      <c r="AE36" s="20">
        <f>IFERROR(+VLOOKUP(A36,'Base de Datos'!$A$1:$F$37,6,0),0)</f>
        <v>0</v>
      </c>
      <c r="AF36" s="464" t="e">
        <f t="shared" si="22"/>
        <v>#DIV/0!</v>
      </c>
      <c r="AG36" s="1"/>
      <c r="AH36" s="375"/>
      <c r="AI36" s="371">
        <f t="shared" si="3"/>
        <v>0</v>
      </c>
      <c r="AJ36" s="371">
        <f t="shared" si="4"/>
        <v>0</v>
      </c>
    </row>
    <row r="37" spans="1:36" s="4" customFormat="1" ht="12" x14ac:dyDescent="0.25">
      <c r="A37" s="486" t="s">
        <v>491</v>
      </c>
      <c r="B37" s="451" t="s">
        <v>36</v>
      </c>
      <c r="C37" s="485">
        <v>1030780.77</v>
      </c>
      <c r="D37" s="3">
        <v>0</v>
      </c>
      <c r="E37" s="470"/>
      <c r="F37" s="470"/>
      <c r="G37" s="470"/>
      <c r="H37" s="470"/>
      <c r="I37" s="452">
        <f t="shared" si="12"/>
        <v>1030780.77</v>
      </c>
      <c r="J37" s="454"/>
      <c r="K37" s="455">
        <v>0</v>
      </c>
      <c r="L37" s="456">
        <v>0</v>
      </c>
      <c r="M37" s="457"/>
      <c r="N37" s="321">
        <v>0</v>
      </c>
      <c r="O37" s="455">
        <v>0</v>
      </c>
      <c r="P37" s="456">
        <v>0</v>
      </c>
      <c r="Q37" s="457">
        <v>0</v>
      </c>
      <c r="R37" s="321">
        <v>0</v>
      </c>
      <c r="S37" s="455">
        <v>0</v>
      </c>
      <c r="T37" s="456">
        <v>0</v>
      </c>
      <c r="U37" s="457">
        <v>0</v>
      </c>
      <c r="V37" s="458"/>
      <c r="W37" s="321">
        <v>0</v>
      </c>
      <c r="X37" s="459">
        <f t="shared" si="23"/>
        <v>0</v>
      </c>
      <c r="Y37" s="460">
        <f>K37+M37+O37+Q37+S37+U37+V37</f>
        <v>0</v>
      </c>
      <c r="Z37" s="461">
        <f t="shared" si="24"/>
        <v>1030780.77</v>
      </c>
      <c r="AA37" s="166">
        <f>IFERROR(+VLOOKUP(A37,'Base de Datos'!$A$1:$E$39,4,0),0)</f>
        <v>0</v>
      </c>
      <c r="AB37" s="20">
        <f>IFERROR(+VLOOKUP(A37,'Base de Datos'!$A$1:$F$39,3,0),0)</f>
        <v>0</v>
      </c>
      <c r="AC37" s="462">
        <f t="shared" si="17"/>
        <v>1030780.77</v>
      </c>
      <c r="AD37" s="463">
        <f>(Z37-AC37)/Z37</f>
        <v>0</v>
      </c>
      <c r="AE37" s="20">
        <f>IFERROR(+VLOOKUP(A37,'Base de Datos'!$A$1:$F$37,6,0),0)</f>
        <v>1030780.77</v>
      </c>
      <c r="AF37" s="464">
        <f t="shared" si="22"/>
        <v>0</v>
      </c>
      <c r="AG37" s="1"/>
      <c r="AH37" s="375">
        <v>739132.76</v>
      </c>
      <c r="AI37" s="371">
        <f t="shared" si="3"/>
        <v>291648.01</v>
      </c>
      <c r="AJ37" s="371">
        <f t="shared" si="4"/>
        <v>291648.01</v>
      </c>
    </row>
    <row r="38" spans="1:36" s="4" customFormat="1" ht="24" x14ac:dyDescent="0.25">
      <c r="A38" s="437">
        <v>5</v>
      </c>
      <c r="B38" s="438" t="s">
        <v>37</v>
      </c>
      <c r="C38" s="439">
        <f>SUM(C39:C43)</f>
        <v>18226113.16</v>
      </c>
      <c r="D38" s="440">
        <f>SUM(D39:D43)</f>
        <v>0</v>
      </c>
      <c r="E38" s="441">
        <f>SUM(E39:E43)</f>
        <v>0</v>
      </c>
      <c r="F38" s="441"/>
      <c r="G38" s="441"/>
      <c r="H38" s="441">
        <f>SUM(H39:H43)</f>
        <v>0</v>
      </c>
      <c r="I38" s="439">
        <f t="shared" si="12"/>
        <v>18226113.16</v>
      </c>
      <c r="J38" s="440">
        <f>SUM(J39:J43)</f>
        <v>0</v>
      </c>
      <c r="K38" s="442">
        <f t="shared" ref="K38:W38" si="28">SUM(K39:K43)</f>
        <v>0</v>
      </c>
      <c r="L38" s="443">
        <f t="shared" si="28"/>
        <v>0</v>
      </c>
      <c r="M38" s="442">
        <f t="shared" si="28"/>
        <v>0</v>
      </c>
      <c r="N38" s="443">
        <f t="shared" si="28"/>
        <v>0</v>
      </c>
      <c r="O38" s="442">
        <f t="shared" si="28"/>
        <v>0</v>
      </c>
      <c r="P38" s="443">
        <f t="shared" si="28"/>
        <v>0</v>
      </c>
      <c r="Q38" s="442">
        <f t="shared" si="28"/>
        <v>0</v>
      </c>
      <c r="R38" s="443">
        <f t="shared" si="28"/>
        <v>0</v>
      </c>
      <c r="S38" s="442">
        <f t="shared" si="28"/>
        <v>0</v>
      </c>
      <c r="T38" s="443">
        <f>SUM(T39:T43)</f>
        <v>0</v>
      </c>
      <c r="U38" s="442">
        <f>SUM(U39:U43)</f>
        <v>0</v>
      </c>
      <c r="V38" s="444"/>
      <c r="W38" s="443">
        <f t="shared" si="28"/>
        <v>0</v>
      </c>
      <c r="X38" s="445">
        <f t="shared" ref="X38:AC38" si="29">SUM(X39:X43)</f>
        <v>0</v>
      </c>
      <c r="Y38" s="440">
        <f t="shared" si="29"/>
        <v>0</v>
      </c>
      <c r="Z38" s="446">
        <f>SUM(Z39:Z43)</f>
        <v>18226113.16</v>
      </c>
      <c r="AA38" s="447">
        <f t="shared" si="29"/>
        <v>0</v>
      </c>
      <c r="AB38" s="446">
        <f t="shared" si="29"/>
        <v>0</v>
      </c>
      <c r="AC38" s="446">
        <f t="shared" si="29"/>
        <v>18226113.16</v>
      </c>
      <c r="AD38" s="448">
        <f t="shared" ref="AD38:AD43" si="30">(Z38-AC38)/Z38</f>
        <v>0</v>
      </c>
      <c r="AE38" s="446">
        <f t="shared" ref="AE38" si="31">SUM(AE39:AE43)</f>
        <v>18226113.16</v>
      </c>
      <c r="AF38" s="449">
        <f t="shared" si="22"/>
        <v>0</v>
      </c>
      <c r="AG38" s="1"/>
      <c r="AH38" s="414">
        <v>12189044.869999999</v>
      </c>
      <c r="AI38" s="371">
        <f t="shared" si="3"/>
        <v>6037068.290000001</v>
      </c>
      <c r="AJ38" s="371">
        <f t="shared" si="4"/>
        <v>6037068.290000001</v>
      </c>
    </row>
    <row r="39" spans="1:36" s="4" customFormat="1" ht="12" x14ac:dyDescent="0.25">
      <c r="A39" s="484" t="s">
        <v>493</v>
      </c>
      <c r="B39" s="451" t="s">
        <v>38</v>
      </c>
      <c r="C39" s="485">
        <v>9449329.1600000001</v>
      </c>
      <c r="D39" s="3">
        <v>0</v>
      </c>
      <c r="E39" s="470"/>
      <c r="F39" s="470"/>
      <c r="G39" s="470"/>
      <c r="H39" s="470"/>
      <c r="I39" s="452">
        <f t="shared" si="12"/>
        <v>9449329.1600000001</v>
      </c>
      <c r="J39" s="454"/>
      <c r="K39" s="455">
        <v>0</v>
      </c>
      <c r="L39" s="456">
        <v>0</v>
      </c>
      <c r="M39" s="457"/>
      <c r="N39" s="321">
        <v>0</v>
      </c>
      <c r="O39" s="455">
        <v>0</v>
      </c>
      <c r="P39" s="456">
        <v>0</v>
      </c>
      <c r="Q39" s="457">
        <v>0</v>
      </c>
      <c r="R39" s="321">
        <v>0</v>
      </c>
      <c r="S39" s="455">
        <v>0</v>
      </c>
      <c r="T39" s="456">
        <v>0</v>
      </c>
      <c r="U39" s="457">
        <v>0</v>
      </c>
      <c r="V39" s="458"/>
      <c r="W39" s="321">
        <v>0</v>
      </c>
      <c r="X39" s="459">
        <f t="shared" si="23"/>
        <v>0</v>
      </c>
      <c r="Y39" s="460">
        <f>K39+M39+O39+Q39+S39+U39+V39</f>
        <v>0</v>
      </c>
      <c r="Z39" s="461">
        <f t="shared" si="24"/>
        <v>9449329.1600000001</v>
      </c>
      <c r="AA39" s="166">
        <f>IFERROR(+VLOOKUP(A39,'Base de Datos'!$A$1:$E$39,4,0),0)</f>
        <v>0</v>
      </c>
      <c r="AB39" s="20">
        <f>IFERROR(+VLOOKUP(A39,'Base de Datos'!$A$1:$F$39,3,0),0)</f>
        <v>0</v>
      </c>
      <c r="AC39" s="462">
        <f t="shared" si="17"/>
        <v>9449329.1600000001</v>
      </c>
      <c r="AD39" s="463">
        <f t="shared" si="30"/>
        <v>0</v>
      </c>
      <c r="AE39" s="20">
        <f>IFERROR(+VLOOKUP(A39,'Base de Datos'!$A$1:$F$37,6,0),0)</f>
        <v>9449329.1600000001</v>
      </c>
      <c r="AF39" s="464">
        <f t="shared" si="22"/>
        <v>0</v>
      </c>
      <c r="AG39" s="1"/>
      <c r="AH39" s="376">
        <v>6237060</v>
      </c>
      <c r="AI39" s="371">
        <f t="shared" si="3"/>
        <v>3212269.16</v>
      </c>
      <c r="AJ39" s="371">
        <f t="shared" si="4"/>
        <v>3212269.16</v>
      </c>
    </row>
    <row r="40" spans="1:36" s="4" customFormat="1" ht="12" x14ac:dyDescent="0.25">
      <c r="A40" s="487" t="s">
        <v>494</v>
      </c>
      <c r="B40" s="488" t="s">
        <v>39</v>
      </c>
      <c r="C40" s="485">
        <v>1666940.38</v>
      </c>
      <c r="D40" s="3">
        <v>0</v>
      </c>
      <c r="E40" s="470"/>
      <c r="F40" s="470"/>
      <c r="G40" s="470"/>
      <c r="H40" s="470"/>
      <c r="I40" s="452">
        <f t="shared" si="12"/>
        <v>1666940.38</v>
      </c>
      <c r="J40" s="454"/>
      <c r="K40" s="455">
        <v>0</v>
      </c>
      <c r="L40" s="456">
        <v>0</v>
      </c>
      <c r="M40" s="457"/>
      <c r="N40" s="321">
        <v>0</v>
      </c>
      <c r="O40" s="455">
        <v>0</v>
      </c>
      <c r="P40" s="456">
        <v>0</v>
      </c>
      <c r="Q40" s="457">
        <v>0</v>
      </c>
      <c r="R40" s="321">
        <v>0</v>
      </c>
      <c r="S40" s="455">
        <v>0</v>
      </c>
      <c r="T40" s="456">
        <v>0</v>
      </c>
      <c r="U40" s="457">
        <v>0</v>
      </c>
      <c r="V40" s="458"/>
      <c r="W40" s="321">
        <v>0</v>
      </c>
      <c r="X40" s="459">
        <f t="shared" si="23"/>
        <v>0</v>
      </c>
      <c r="Y40" s="460">
        <f>K40+M40+O40+Q40+S40+U40+V40</f>
        <v>0</v>
      </c>
      <c r="Z40" s="461">
        <f t="shared" si="24"/>
        <v>1666940.38</v>
      </c>
      <c r="AA40" s="166">
        <f>IFERROR(+VLOOKUP(A40,'Base de Datos'!$A$1:$E$39,4,0),0)</f>
        <v>0</v>
      </c>
      <c r="AB40" s="20">
        <f>IFERROR(+VLOOKUP(A40,'Base de Datos'!$A$1:$F$39,3,0),0)</f>
        <v>0</v>
      </c>
      <c r="AC40" s="462">
        <f t="shared" si="17"/>
        <v>1666940.38</v>
      </c>
      <c r="AD40" s="463">
        <f>(Z40-AC40)/Z40</f>
        <v>0</v>
      </c>
      <c r="AE40" s="20">
        <f>IFERROR(+VLOOKUP(A40,'Base de Datos'!$A$1:$F$37,6,0),0)</f>
        <v>1666940.38</v>
      </c>
      <c r="AF40" s="464">
        <f>AA40/Z40</f>
        <v>0</v>
      </c>
      <c r="AG40" s="1"/>
      <c r="AH40" s="376">
        <v>1617055.29</v>
      </c>
      <c r="AI40" s="371">
        <f t="shared" si="3"/>
        <v>49885.089999999851</v>
      </c>
      <c r="AJ40" s="371">
        <f t="shared" si="4"/>
        <v>49885.089999999851</v>
      </c>
    </row>
    <row r="41" spans="1:36" s="4" customFormat="1" ht="12" x14ac:dyDescent="0.25">
      <c r="A41" s="484" t="s">
        <v>495</v>
      </c>
      <c r="B41" s="451" t="s">
        <v>40</v>
      </c>
      <c r="C41" s="485">
        <v>7109843.6200000001</v>
      </c>
      <c r="D41" s="3">
        <v>0</v>
      </c>
      <c r="E41" s="470"/>
      <c r="F41" s="470"/>
      <c r="G41" s="470"/>
      <c r="H41" s="470"/>
      <c r="I41" s="452">
        <f t="shared" si="12"/>
        <v>7109843.6200000001</v>
      </c>
      <c r="J41" s="454"/>
      <c r="K41" s="455">
        <v>0</v>
      </c>
      <c r="L41" s="456">
        <v>0</v>
      </c>
      <c r="M41" s="457"/>
      <c r="N41" s="321">
        <v>0</v>
      </c>
      <c r="O41" s="455">
        <v>0</v>
      </c>
      <c r="P41" s="456">
        <v>0</v>
      </c>
      <c r="Q41" s="457">
        <v>0</v>
      </c>
      <c r="R41" s="321">
        <v>0</v>
      </c>
      <c r="S41" s="455">
        <v>0</v>
      </c>
      <c r="T41" s="456">
        <v>0</v>
      </c>
      <c r="U41" s="457">
        <v>0</v>
      </c>
      <c r="V41" s="458"/>
      <c r="W41" s="321">
        <v>0</v>
      </c>
      <c r="X41" s="459">
        <f t="shared" si="23"/>
        <v>0</v>
      </c>
      <c r="Y41" s="460">
        <f>K41+M41+O41+Q41+S41+U41+V41</f>
        <v>0</v>
      </c>
      <c r="Z41" s="461">
        <f t="shared" si="24"/>
        <v>7109843.6200000001</v>
      </c>
      <c r="AA41" s="166">
        <f>IFERROR(+VLOOKUP(A41,'Base de Datos'!$A$1:$E$39,4,0),0)</f>
        <v>0</v>
      </c>
      <c r="AB41" s="20">
        <f>IFERROR(+VLOOKUP(A41,'Base de Datos'!$A$1:$F$39,3,0),0)</f>
        <v>0</v>
      </c>
      <c r="AC41" s="462">
        <f t="shared" si="17"/>
        <v>7109843.6200000001</v>
      </c>
      <c r="AD41" s="463">
        <f t="shared" si="30"/>
        <v>0</v>
      </c>
      <c r="AE41" s="20">
        <f>IFERROR(+VLOOKUP(A41,'Base de Datos'!$A$1:$F$37,6,0),0)</f>
        <v>7109843.6200000001</v>
      </c>
      <c r="AF41" s="464">
        <f t="shared" si="22"/>
        <v>0</v>
      </c>
      <c r="AG41" s="1"/>
      <c r="AH41" s="376">
        <v>4334929.58</v>
      </c>
      <c r="AI41" s="371">
        <f t="shared" si="3"/>
        <v>2774914.04</v>
      </c>
      <c r="AJ41" s="371">
        <f t="shared" si="4"/>
        <v>2774914.04</v>
      </c>
    </row>
    <row r="42" spans="1:36" s="4" customFormat="1" ht="12" hidden="1" customHeight="1" x14ac:dyDescent="0.25">
      <c r="A42" s="450">
        <v>504</v>
      </c>
      <c r="B42" s="451" t="s">
        <v>41</v>
      </c>
      <c r="C42" s="452"/>
      <c r="D42" s="3"/>
      <c r="E42" s="470"/>
      <c r="F42" s="470"/>
      <c r="G42" s="470"/>
      <c r="H42" s="470"/>
      <c r="I42" s="452">
        <f t="shared" si="12"/>
        <v>0</v>
      </c>
      <c r="J42" s="454"/>
      <c r="K42" s="455"/>
      <c r="L42" s="456"/>
      <c r="M42" s="457"/>
      <c r="N42" s="321"/>
      <c r="O42" s="455"/>
      <c r="P42" s="456"/>
      <c r="Q42" s="457"/>
      <c r="R42" s="321"/>
      <c r="S42" s="455"/>
      <c r="T42" s="456"/>
      <c r="U42" s="457"/>
      <c r="V42" s="458"/>
      <c r="W42" s="321"/>
      <c r="X42" s="459">
        <f>J42+L42+N42+P42+R42+W42</f>
        <v>0</v>
      </c>
      <c r="Y42" s="460">
        <f t="shared" si="13"/>
        <v>0</v>
      </c>
      <c r="Z42" s="461">
        <f t="shared" si="24"/>
        <v>0</v>
      </c>
      <c r="AA42" s="489">
        <v>0</v>
      </c>
      <c r="AB42" s="20">
        <v>0</v>
      </c>
      <c r="AC42" s="490">
        <f t="shared" si="17"/>
        <v>0</v>
      </c>
      <c r="AD42" s="463" t="e">
        <f t="shared" si="30"/>
        <v>#DIV/0!</v>
      </c>
      <c r="AE42" s="20">
        <v>0</v>
      </c>
      <c r="AF42" s="464" t="e">
        <f t="shared" si="22"/>
        <v>#DIV/0!</v>
      </c>
      <c r="AG42" s="1"/>
      <c r="AH42" s="376"/>
      <c r="AI42" s="371">
        <f t="shared" si="3"/>
        <v>0</v>
      </c>
      <c r="AJ42" s="371">
        <f t="shared" si="4"/>
        <v>0</v>
      </c>
    </row>
    <row r="43" spans="1:36" s="4" customFormat="1" ht="16.5" hidden="1" customHeight="1" thickBot="1" x14ac:dyDescent="0.3">
      <c r="A43" s="450">
        <v>505</v>
      </c>
      <c r="B43" s="451" t="s">
        <v>42</v>
      </c>
      <c r="C43" s="452">
        <v>0</v>
      </c>
      <c r="D43" s="3">
        <v>0</v>
      </c>
      <c r="E43" s="470"/>
      <c r="F43" s="470"/>
      <c r="G43" s="470"/>
      <c r="H43" s="470"/>
      <c r="I43" s="452">
        <f t="shared" si="12"/>
        <v>0</v>
      </c>
      <c r="J43" s="454">
        <v>0</v>
      </c>
      <c r="K43" s="455">
        <v>0</v>
      </c>
      <c r="L43" s="456">
        <v>0</v>
      </c>
      <c r="M43" s="457">
        <v>0</v>
      </c>
      <c r="N43" s="321">
        <v>0</v>
      </c>
      <c r="O43" s="455">
        <v>0</v>
      </c>
      <c r="P43" s="456">
        <v>0</v>
      </c>
      <c r="Q43" s="457">
        <v>0</v>
      </c>
      <c r="R43" s="321">
        <v>0</v>
      </c>
      <c r="S43" s="455">
        <v>0</v>
      </c>
      <c r="T43" s="456">
        <v>0</v>
      </c>
      <c r="U43" s="457">
        <v>0</v>
      </c>
      <c r="V43" s="458"/>
      <c r="W43" s="321">
        <v>0</v>
      </c>
      <c r="X43" s="459">
        <f>J43+L43+N43+P43+R43+W43</f>
        <v>0</v>
      </c>
      <c r="Y43" s="460">
        <f t="shared" si="13"/>
        <v>0</v>
      </c>
      <c r="Z43" s="461">
        <f t="shared" si="24"/>
        <v>0</v>
      </c>
      <c r="AA43" s="489">
        <v>0</v>
      </c>
      <c r="AB43" s="20">
        <v>0</v>
      </c>
      <c r="AC43" s="490">
        <f t="shared" si="17"/>
        <v>0</v>
      </c>
      <c r="AD43" s="463" t="e">
        <f t="shared" si="30"/>
        <v>#DIV/0!</v>
      </c>
      <c r="AE43" s="20">
        <v>0</v>
      </c>
      <c r="AF43" s="464" t="e">
        <f t="shared" si="22"/>
        <v>#DIV/0!</v>
      </c>
      <c r="AG43" s="1"/>
      <c r="AH43" s="376"/>
      <c r="AI43" s="371">
        <f t="shared" si="3"/>
        <v>0</v>
      </c>
      <c r="AJ43" s="371">
        <f t="shared" si="4"/>
        <v>0</v>
      </c>
    </row>
    <row r="44" spans="1:36" s="14" customFormat="1" ht="12" hidden="1" customHeight="1" x14ac:dyDescent="0.25">
      <c r="A44" s="491">
        <v>99</v>
      </c>
      <c r="B44" s="492" t="s">
        <v>43</v>
      </c>
      <c r="C44" s="493">
        <f>SUM(C45:C46)</f>
        <v>0</v>
      </c>
      <c r="D44" s="494">
        <f>SUM(D45:D46)</f>
        <v>0</v>
      </c>
      <c r="E44" s="495">
        <f>SUM(E45:E46)</f>
        <v>0</v>
      </c>
      <c r="F44" s="495"/>
      <c r="G44" s="495"/>
      <c r="H44" s="495">
        <f>SUM(H45:H46)</f>
        <v>0</v>
      </c>
      <c r="I44" s="496">
        <f t="shared" si="12"/>
        <v>0</v>
      </c>
      <c r="J44" s="497">
        <f>SUM(J45:J46)</f>
        <v>0</v>
      </c>
      <c r="K44" s="498">
        <f t="shared" ref="K44:W44" si="32">SUM(K45:K46)</f>
        <v>0</v>
      </c>
      <c r="L44" s="499">
        <f t="shared" si="32"/>
        <v>0</v>
      </c>
      <c r="M44" s="500">
        <f t="shared" si="32"/>
        <v>0</v>
      </c>
      <c r="N44" s="501">
        <f t="shared" si="32"/>
        <v>0</v>
      </c>
      <c r="O44" s="498">
        <f t="shared" si="32"/>
        <v>0</v>
      </c>
      <c r="P44" s="499">
        <f t="shared" si="32"/>
        <v>0</v>
      </c>
      <c r="Q44" s="500">
        <f t="shared" si="32"/>
        <v>0</v>
      </c>
      <c r="R44" s="501">
        <f t="shared" si="32"/>
        <v>0</v>
      </c>
      <c r="S44" s="498">
        <f t="shared" si="32"/>
        <v>0</v>
      </c>
      <c r="T44" s="499">
        <f>SUM(T45:T46)</f>
        <v>0</v>
      </c>
      <c r="U44" s="500">
        <f>SUM(U45:U46)</f>
        <v>0</v>
      </c>
      <c r="V44" s="502"/>
      <c r="W44" s="501">
        <f t="shared" si="32"/>
        <v>0</v>
      </c>
      <c r="X44" s="503">
        <f t="shared" ref="X44:AC44" si="33">SUM(X45:X46)</f>
        <v>0</v>
      </c>
      <c r="Y44" s="504">
        <f t="shared" si="33"/>
        <v>0</v>
      </c>
      <c r="Z44" s="505">
        <f t="shared" si="33"/>
        <v>0</v>
      </c>
      <c r="AA44" s="506">
        <f t="shared" si="33"/>
        <v>0</v>
      </c>
      <c r="AB44" s="505">
        <f t="shared" si="33"/>
        <v>0</v>
      </c>
      <c r="AC44" s="507">
        <f t="shared" si="33"/>
        <v>0</v>
      </c>
      <c r="AD44" s="508">
        <v>0</v>
      </c>
      <c r="AE44" s="505">
        <f t="shared" ref="AE44" si="34">SUM(AE45:AE46)</f>
        <v>0</v>
      </c>
      <c r="AF44" s="509" t="s">
        <v>0</v>
      </c>
      <c r="AG44" s="1"/>
      <c r="AH44" s="376"/>
      <c r="AI44" s="371">
        <f t="shared" si="3"/>
        <v>0</v>
      </c>
      <c r="AJ44" s="371">
        <f t="shared" si="4"/>
        <v>0</v>
      </c>
    </row>
    <row r="45" spans="1:36" s="4" customFormat="1" ht="15" hidden="1" customHeight="1" x14ac:dyDescent="0.25">
      <c r="A45" s="450">
        <v>9901</v>
      </c>
      <c r="B45" s="451" t="s">
        <v>44</v>
      </c>
      <c r="C45" s="480"/>
      <c r="D45" s="471"/>
      <c r="E45" s="470"/>
      <c r="F45" s="470"/>
      <c r="G45" s="470"/>
      <c r="H45" s="470"/>
      <c r="I45" s="452">
        <f t="shared" si="12"/>
        <v>0</v>
      </c>
      <c r="J45" s="472"/>
      <c r="K45" s="473"/>
      <c r="L45" s="474"/>
      <c r="M45" s="475"/>
      <c r="N45" s="476"/>
      <c r="O45" s="473"/>
      <c r="P45" s="474"/>
      <c r="Q45" s="475"/>
      <c r="R45" s="476"/>
      <c r="S45" s="473"/>
      <c r="T45" s="474"/>
      <c r="U45" s="475"/>
      <c r="V45" s="477"/>
      <c r="W45" s="476"/>
      <c r="X45" s="459">
        <f>J45+L45+N45+P45+R45+W45</f>
        <v>0</v>
      </c>
      <c r="Y45" s="460">
        <f t="shared" si="13"/>
        <v>0</v>
      </c>
      <c r="Z45" s="20">
        <f>I45+X45-Y45</f>
        <v>0</v>
      </c>
      <c r="AA45" s="510"/>
      <c r="AB45" s="478">
        <v>0</v>
      </c>
      <c r="AC45" s="511">
        <f t="shared" si="17"/>
        <v>0</v>
      </c>
      <c r="AD45" s="482"/>
      <c r="AE45" s="478">
        <v>0</v>
      </c>
      <c r="AF45" s="509" t="s">
        <v>0</v>
      </c>
      <c r="AG45" s="1"/>
      <c r="AH45" s="376"/>
      <c r="AI45" s="371">
        <f t="shared" si="3"/>
        <v>0</v>
      </c>
      <c r="AJ45" s="371">
        <f t="shared" si="4"/>
        <v>0</v>
      </c>
    </row>
    <row r="46" spans="1:36" s="4" customFormat="1" ht="15" hidden="1" customHeight="1" thickBot="1" x14ac:dyDescent="0.3">
      <c r="A46" s="450">
        <v>9999</v>
      </c>
      <c r="B46" s="451" t="s">
        <v>45</v>
      </c>
      <c r="C46" s="480"/>
      <c r="D46" s="471"/>
      <c r="E46" s="470"/>
      <c r="F46" s="470"/>
      <c r="G46" s="470"/>
      <c r="H46" s="470"/>
      <c r="I46" s="452">
        <v>0</v>
      </c>
      <c r="J46" s="472"/>
      <c r="K46" s="473"/>
      <c r="L46" s="474"/>
      <c r="M46" s="475"/>
      <c r="N46" s="476"/>
      <c r="O46" s="473"/>
      <c r="P46" s="474"/>
      <c r="Q46" s="475"/>
      <c r="R46" s="476"/>
      <c r="S46" s="473"/>
      <c r="T46" s="474"/>
      <c r="U46" s="475"/>
      <c r="V46" s="477"/>
      <c r="W46" s="476"/>
      <c r="X46" s="459">
        <f>J46+L46+N46+P46+R46+W46</f>
        <v>0</v>
      </c>
      <c r="Y46" s="460">
        <f t="shared" si="13"/>
        <v>0</v>
      </c>
      <c r="Z46" s="20">
        <f>I46+X46-Y46</f>
        <v>0</v>
      </c>
      <c r="AA46" s="510"/>
      <c r="AB46" s="478"/>
      <c r="AC46" s="511">
        <f t="shared" si="17"/>
        <v>0</v>
      </c>
      <c r="AD46" s="482"/>
      <c r="AE46" s="478"/>
      <c r="AF46" s="509" t="s">
        <v>0</v>
      </c>
      <c r="AG46" s="1"/>
      <c r="AH46" s="376"/>
      <c r="AI46" s="371">
        <f t="shared" si="3"/>
        <v>0</v>
      </c>
      <c r="AJ46" s="371">
        <f t="shared" si="4"/>
        <v>0</v>
      </c>
    </row>
    <row r="47" spans="1:36" s="16" customFormat="1" ht="15.6" x14ac:dyDescent="0.25">
      <c r="A47" s="512">
        <v>1</v>
      </c>
      <c r="B47" s="513" t="s">
        <v>46</v>
      </c>
      <c r="C47" s="429">
        <f>+C48+C54+C60+C68+C76+C81+C85+C89+C99+C104</f>
        <v>90538501.950000003</v>
      </c>
      <c r="D47" s="430">
        <f>+D48+D54+D60+D68+D76+D81+D85+D89+D99+D104</f>
        <v>0</v>
      </c>
      <c r="E47" s="514">
        <f>+E48+E54+E60+E68+E76+E81+E85+E89+E99+E104</f>
        <v>0</v>
      </c>
      <c r="F47" s="514"/>
      <c r="G47" s="514"/>
      <c r="H47" s="514">
        <f>+H48+H54+H60+H68+H76+H81+H85+H89+H99+H104</f>
        <v>0</v>
      </c>
      <c r="I47" s="429">
        <f t="shared" si="12"/>
        <v>90538501.950000003</v>
      </c>
      <c r="J47" s="431">
        <f t="shared" ref="J47:W47" si="35">+J48+J54+J60+J68+J76+J81+J85+J89+J99+J104</f>
        <v>0</v>
      </c>
      <c r="K47" s="431">
        <f t="shared" si="35"/>
        <v>0</v>
      </c>
      <c r="L47" s="432">
        <f t="shared" si="35"/>
        <v>0</v>
      </c>
      <c r="M47" s="431">
        <f t="shared" si="35"/>
        <v>0</v>
      </c>
      <c r="N47" s="432">
        <f t="shared" si="35"/>
        <v>0</v>
      </c>
      <c r="O47" s="431">
        <f t="shared" si="35"/>
        <v>0</v>
      </c>
      <c r="P47" s="432">
        <f t="shared" si="35"/>
        <v>0</v>
      </c>
      <c r="Q47" s="431">
        <f t="shared" si="35"/>
        <v>0</v>
      </c>
      <c r="R47" s="432">
        <f t="shared" si="35"/>
        <v>0</v>
      </c>
      <c r="S47" s="431">
        <f t="shared" si="35"/>
        <v>0</v>
      </c>
      <c r="T47" s="432">
        <f>+T48+T54+T60+T68+T76+T81+T85+T89+T99+T104</f>
        <v>0</v>
      </c>
      <c r="U47" s="431">
        <f>+U48+U54+U60+U68+U76+U81+U85+U89+U99+U104</f>
        <v>0</v>
      </c>
      <c r="V47" s="433"/>
      <c r="W47" s="432">
        <f t="shared" si="35"/>
        <v>0</v>
      </c>
      <c r="X47" s="434">
        <f t="shared" ref="X47:AB47" si="36">+X48+X54+X60+X68+X76+X81+X85+X89+X99+X104</f>
        <v>0</v>
      </c>
      <c r="Y47" s="430">
        <f>+Y48+Y54+Y60+Y68+Y76+Y81+Y85+Y89+Y99+Y104</f>
        <v>0</v>
      </c>
      <c r="Z47" s="429">
        <f>+Z48+Z54+Z60+Z68+Z76+Z81+Z85+Z89+Z99+Z104</f>
        <v>90538501.950000003</v>
      </c>
      <c r="AA47" s="430">
        <f t="shared" si="36"/>
        <v>0</v>
      </c>
      <c r="AB47" s="429">
        <f t="shared" si="36"/>
        <v>0</v>
      </c>
      <c r="AC47" s="429">
        <f>+AC48+AC54+AC60+AC68+AC76+AC81+AC85+AC89+AC99+AC104</f>
        <v>90538501.950000003</v>
      </c>
      <c r="AD47" s="515">
        <f>(Z47-AC47)/Z47</f>
        <v>0</v>
      </c>
      <c r="AE47" s="429">
        <f t="shared" ref="AE47" si="37">+AE48+AE54+AE60+AE68+AE76+AE81+AE85+AE89+AE99+AE104</f>
        <v>90538501.950000003</v>
      </c>
      <c r="AF47" s="436">
        <f t="shared" ref="AF47:AF64" si="38">AA47/Z47</f>
        <v>0</v>
      </c>
      <c r="AG47" s="1"/>
      <c r="AH47" s="414">
        <v>395622433.05000001</v>
      </c>
      <c r="AI47" s="372">
        <f t="shared" si="3"/>
        <v>-305083931.10000002</v>
      </c>
      <c r="AJ47" s="371"/>
    </row>
    <row r="48" spans="1:36" s="4" customFormat="1" ht="14.4" hidden="1" customHeight="1" x14ac:dyDescent="0.25">
      <c r="A48" s="516">
        <v>101</v>
      </c>
      <c r="B48" s="517" t="s">
        <v>47</v>
      </c>
      <c r="C48" s="518">
        <f>SUM(C49:C53)</f>
        <v>0</v>
      </c>
      <c r="D48" s="519">
        <f>SUM(D49:D53)</f>
        <v>0</v>
      </c>
      <c r="E48" s="520">
        <f>SUM(E49:E53)</f>
        <v>0</v>
      </c>
      <c r="F48" s="520"/>
      <c r="G48" s="520"/>
      <c r="H48" s="520">
        <f>SUM(H49:H53)</f>
        <v>0</v>
      </c>
      <c r="I48" s="518">
        <f t="shared" si="12"/>
        <v>0</v>
      </c>
      <c r="J48" s="519">
        <f>SUM(J49:J53)</f>
        <v>0</v>
      </c>
      <c r="K48" s="521">
        <f t="shared" ref="K48:W48" si="39">SUM(K49:K53)</f>
        <v>0</v>
      </c>
      <c r="L48" s="522">
        <f t="shared" si="39"/>
        <v>0</v>
      </c>
      <c r="M48" s="521">
        <f t="shared" si="39"/>
        <v>0</v>
      </c>
      <c r="N48" s="522">
        <f t="shared" si="39"/>
        <v>0</v>
      </c>
      <c r="O48" s="521">
        <f t="shared" si="39"/>
        <v>0</v>
      </c>
      <c r="P48" s="522">
        <f t="shared" si="39"/>
        <v>0</v>
      </c>
      <c r="Q48" s="521">
        <f t="shared" si="39"/>
        <v>0</v>
      </c>
      <c r="R48" s="522">
        <f t="shared" si="39"/>
        <v>0</v>
      </c>
      <c r="S48" s="521">
        <f>SUM(S49:S53)</f>
        <v>0</v>
      </c>
      <c r="T48" s="522">
        <f>SUM(T49:T53)</f>
        <v>0</v>
      </c>
      <c r="U48" s="521">
        <f>SUM(U49:U53)</f>
        <v>0</v>
      </c>
      <c r="V48" s="523"/>
      <c r="W48" s="522">
        <f t="shared" si="39"/>
        <v>0</v>
      </c>
      <c r="X48" s="524">
        <f t="shared" ref="X48:AC48" si="40">SUM(X49:X53)</f>
        <v>0</v>
      </c>
      <c r="Y48" s="519">
        <f>SUM(Y49:Y53)</f>
        <v>0</v>
      </c>
      <c r="Z48" s="525">
        <f>SUM(Z49:Z53)</f>
        <v>0</v>
      </c>
      <c r="AA48" s="526">
        <f t="shared" si="40"/>
        <v>0</v>
      </c>
      <c r="AB48" s="525">
        <f t="shared" si="40"/>
        <v>0</v>
      </c>
      <c r="AC48" s="525">
        <f t="shared" si="40"/>
        <v>0</v>
      </c>
      <c r="AD48" s="527">
        <v>0</v>
      </c>
      <c r="AE48" s="525">
        <f t="shared" ref="AE48" si="41">SUM(AE49:AE53)</f>
        <v>0</v>
      </c>
      <c r="AF48" s="528">
        <v>0</v>
      </c>
      <c r="AG48" s="1"/>
      <c r="AH48" s="414"/>
      <c r="AI48" s="371">
        <f t="shared" si="3"/>
        <v>0</v>
      </c>
      <c r="AJ48" s="371">
        <f t="shared" si="4"/>
        <v>0</v>
      </c>
    </row>
    <row r="49" spans="1:36" ht="12" hidden="1" customHeight="1" x14ac:dyDescent="0.25">
      <c r="A49" s="529">
        <v>10101</v>
      </c>
      <c r="B49" s="530" t="s">
        <v>48</v>
      </c>
      <c r="C49" s="452"/>
      <c r="D49" s="3">
        <v>0</v>
      </c>
      <c r="I49" s="452">
        <f t="shared" si="12"/>
        <v>0</v>
      </c>
      <c r="J49" s="454">
        <v>0</v>
      </c>
      <c r="K49" s="455">
        <v>0</v>
      </c>
      <c r="L49" s="456">
        <v>0</v>
      </c>
      <c r="M49" s="457">
        <v>0</v>
      </c>
      <c r="N49" s="321">
        <v>0</v>
      </c>
      <c r="O49" s="455">
        <v>0</v>
      </c>
      <c r="P49" s="456">
        <v>0</v>
      </c>
      <c r="Q49" s="457">
        <v>0</v>
      </c>
      <c r="R49" s="321">
        <v>0</v>
      </c>
      <c r="S49" s="455">
        <v>0</v>
      </c>
      <c r="T49" s="456">
        <v>0</v>
      </c>
      <c r="U49" s="457">
        <v>0</v>
      </c>
      <c r="V49" s="458"/>
      <c r="W49" s="321">
        <v>0</v>
      </c>
      <c r="X49" s="459">
        <f>J49+L49+N49+P49+R49+T49+W49</f>
        <v>0</v>
      </c>
      <c r="Y49" s="460">
        <f>K49+M49+O49+Q49+S49+U49+V49</f>
        <v>0</v>
      </c>
      <c r="Z49" s="461">
        <f>C49+X49-Y49</f>
        <v>0</v>
      </c>
      <c r="AA49" s="166">
        <v>0</v>
      </c>
      <c r="AB49" s="20">
        <v>0</v>
      </c>
      <c r="AC49" s="462">
        <f t="shared" ref="AC49:AC110" si="42">Z49-AA49-AB49</f>
        <v>0</v>
      </c>
      <c r="AD49" s="463" t="e">
        <f>(Z49-AC49)/Z49</f>
        <v>#DIV/0!</v>
      </c>
      <c r="AE49" s="20">
        <v>0</v>
      </c>
      <c r="AF49" s="464" t="e">
        <f t="shared" si="38"/>
        <v>#DIV/0!</v>
      </c>
      <c r="AH49" s="376"/>
      <c r="AI49" s="372">
        <f t="shared" si="3"/>
        <v>0</v>
      </c>
      <c r="AJ49" s="371">
        <f t="shared" si="4"/>
        <v>0</v>
      </c>
    </row>
    <row r="50" spans="1:36" ht="12" hidden="1" customHeight="1" x14ac:dyDescent="0.25">
      <c r="A50" s="529">
        <v>10102</v>
      </c>
      <c r="B50" s="530" t="s">
        <v>49</v>
      </c>
      <c r="C50" s="452"/>
      <c r="D50" s="3">
        <v>0</v>
      </c>
      <c r="I50" s="452">
        <f t="shared" si="12"/>
        <v>0</v>
      </c>
      <c r="J50" s="454">
        <v>0</v>
      </c>
      <c r="K50" s="455">
        <v>0</v>
      </c>
      <c r="L50" s="456">
        <v>0</v>
      </c>
      <c r="M50" s="457">
        <v>0</v>
      </c>
      <c r="N50" s="321">
        <v>0</v>
      </c>
      <c r="O50" s="455">
        <v>0</v>
      </c>
      <c r="P50" s="456">
        <v>0</v>
      </c>
      <c r="Q50" s="457">
        <v>0</v>
      </c>
      <c r="R50" s="321">
        <v>0</v>
      </c>
      <c r="S50" s="455">
        <v>0</v>
      </c>
      <c r="T50" s="456">
        <v>0</v>
      </c>
      <c r="U50" s="457">
        <v>0</v>
      </c>
      <c r="V50" s="458"/>
      <c r="W50" s="321">
        <v>0</v>
      </c>
      <c r="X50" s="459">
        <f>J50+L50+N50+P50+R50+T50+W50</f>
        <v>0</v>
      </c>
      <c r="Y50" s="460">
        <f>K50+M50+O50+Q50+S50+V50</f>
        <v>0</v>
      </c>
      <c r="Z50" s="461">
        <f t="shared" ref="Z50:Z66" si="43">C50+X50-Y50</f>
        <v>0</v>
      </c>
      <c r="AA50" s="166">
        <v>0</v>
      </c>
      <c r="AB50" s="20">
        <v>0</v>
      </c>
      <c r="AC50" s="462">
        <f t="shared" si="42"/>
        <v>0</v>
      </c>
      <c r="AD50" s="463" t="e">
        <f>(Z50-AC50)/Z50</f>
        <v>#DIV/0!</v>
      </c>
      <c r="AE50" s="20">
        <v>0</v>
      </c>
      <c r="AF50" s="464" t="e">
        <f t="shared" si="38"/>
        <v>#DIV/0!</v>
      </c>
      <c r="AH50" s="376"/>
      <c r="AI50" s="372">
        <f t="shared" si="3"/>
        <v>0</v>
      </c>
      <c r="AJ50" s="371">
        <f t="shared" si="4"/>
        <v>0</v>
      </c>
    </row>
    <row r="51" spans="1:36" ht="12" hidden="1" customHeight="1" x14ac:dyDescent="0.25">
      <c r="A51" s="529">
        <v>10103</v>
      </c>
      <c r="B51" s="530" t="s">
        <v>50</v>
      </c>
      <c r="C51" s="452">
        <v>0</v>
      </c>
      <c r="D51" s="3">
        <v>0</v>
      </c>
      <c r="I51" s="452">
        <f t="shared" si="12"/>
        <v>0</v>
      </c>
      <c r="J51" s="454">
        <v>0</v>
      </c>
      <c r="K51" s="455">
        <v>0</v>
      </c>
      <c r="L51" s="456">
        <v>0</v>
      </c>
      <c r="M51" s="457">
        <v>0</v>
      </c>
      <c r="N51" s="321">
        <v>0</v>
      </c>
      <c r="O51" s="455">
        <v>0</v>
      </c>
      <c r="P51" s="456">
        <v>0</v>
      </c>
      <c r="Q51" s="457">
        <v>0</v>
      </c>
      <c r="R51" s="321">
        <v>0</v>
      </c>
      <c r="S51" s="455">
        <v>0</v>
      </c>
      <c r="T51" s="456">
        <v>0</v>
      </c>
      <c r="U51" s="457">
        <v>0</v>
      </c>
      <c r="V51" s="458"/>
      <c r="W51" s="321">
        <v>0</v>
      </c>
      <c r="X51" s="459">
        <f>J51+L51+N51+P51+R51+T51+W51</f>
        <v>0</v>
      </c>
      <c r="Y51" s="460">
        <f>K51+M51+O51+Q51+S51+U51+V51</f>
        <v>0</v>
      </c>
      <c r="Z51" s="461">
        <f t="shared" si="43"/>
        <v>0</v>
      </c>
      <c r="AA51" s="166">
        <v>0</v>
      </c>
      <c r="AB51" s="20">
        <v>0</v>
      </c>
      <c r="AC51" s="462">
        <f t="shared" si="42"/>
        <v>0</v>
      </c>
      <c r="AD51" s="466">
        <v>0</v>
      </c>
      <c r="AE51" s="20">
        <v>0</v>
      </c>
      <c r="AF51" s="464">
        <v>0</v>
      </c>
      <c r="AH51" s="376"/>
      <c r="AI51" s="372">
        <f t="shared" si="3"/>
        <v>0</v>
      </c>
      <c r="AJ51" s="371">
        <f t="shared" si="4"/>
        <v>0</v>
      </c>
    </row>
    <row r="52" spans="1:36" ht="12" hidden="1" customHeight="1" x14ac:dyDescent="0.25">
      <c r="A52" s="529">
        <v>10104</v>
      </c>
      <c r="B52" s="530" t="s">
        <v>51</v>
      </c>
      <c r="C52" s="452">
        <v>0</v>
      </c>
      <c r="D52" s="3">
        <v>0</v>
      </c>
      <c r="I52" s="452">
        <f t="shared" si="12"/>
        <v>0</v>
      </c>
      <c r="J52" s="454">
        <v>0</v>
      </c>
      <c r="K52" s="455">
        <v>0</v>
      </c>
      <c r="L52" s="456">
        <v>0</v>
      </c>
      <c r="M52" s="457">
        <v>0</v>
      </c>
      <c r="N52" s="321">
        <v>0</v>
      </c>
      <c r="O52" s="455">
        <v>0</v>
      </c>
      <c r="P52" s="456">
        <v>0</v>
      </c>
      <c r="Q52" s="457">
        <v>0</v>
      </c>
      <c r="R52" s="321">
        <v>0</v>
      </c>
      <c r="S52" s="455">
        <v>0</v>
      </c>
      <c r="T52" s="456">
        <v>0</v>
      </c>
      <c r="U52" s="457">
        <v>0</v>
      </c>
      <c r="V52" s="458"/>
      <c r="W52" s="321">
        <v>0</v>
      </c>
      <c r="X52" s="459">
        <f>J52+L52+N52+P52+R52+W52</f>
        <v>0</v>
      </c>
      <c r="Y52" s="460">
        <f>K52+M52+O52+Q52+S52+X52</f>
        <v>0</v>
      </c>
      <c r="Z52" s="461">
        <f t="shared" si="43"/>
        <v>0</v>
      </c>
      <c r="AA52" s="166">
        <v>0</v>
      </c>
      <c r="AB52" s="20">
        <v>0</v>
      </c>
      <c r="AC52" s="462">
        <f t="shared" si="42"/>
        <v>0</v>
      </c>
      <c r="AD52" s="463">
        <v>0</v>
      </c>
      <c r="AE52" s="20">
        <v>0</v>
      </c>
      <c r="AF52" s="464">
        <v>0</v>
      </c>
      <c r="AH52" s="376"/>
      <c r="AI52" s="372">
        <f t="shared" si="3"/>
        <v>0</v>
      </c>
      <c r="AJ52" s="371">
        <f t="shared" si="4"/>
        <v>0</v>
      </c>
    </row>
    <row r="53" spans="1:36" ht="12.75" hidden="1" customHeight="1" thickBot="1" x14ac:dyDescent="0.3">
      <c r="A53" s="529">
        <v>10199</v>
      </c>
      <c r="B53" s="530" t="s">
        <v>52</v>
      </c>
      <c r="C53" s="452">
        <v>0</v>
      </c>
      <c r="D53" s="3">
        <v>0</v>
      </c>
      <c r="I53" s="452">
        <f t="shared" si="12"/>
        <v>0</v>
      </c>
      <c r="J53" s="454">
        <v>0</v>
      </c>
      <c r="K53" s="455">
        <v>0</v>
      </c>
      <c r="L53" s="456">
        <v>0</v>
      </c>
      <c r="M53" s="457">
        <v>0</v>
      </c>
      <c r="N53" s="321">
        <v>0</v>
      </c>
      <c r="O53" s="455">
        <v>0</v>
      </c>
      <c r="P53" s="456">
        <v>0</v>
      </c>
      <c r="Q53" s="457">
        <v>0</v>
      </c>
      <c r="R53" s="321">
        <v>0</v>
      </c>
      <c r="S53" s="455">
        <v>0</v>
      </c>
      <c r="T53" s="456">
        <v>0</v>
      </c>
      <c r="U53" s="457">
        <v>0</v>
      </c>
      <c r="V53" s="458"/>
      <c r="W53" s="321">
        <v>0</v>
      </c>
      <c r="X53" s="459">
        <f>J53+L53+N53+P53+R53+W53</f>
        <v>0</v>
      </c>
      <c r="Y53" s="460">
        <f>K53+M53+O53+Q53+S53+V53</f>
        <v>0</v>
      </c>
      <c r="Z53" s="461">
        <f t="shared" si="43"/>
        <v>0</v>
      </c>
      <c r="AA53" s="166">
        <v>0</v>
      </c>
      <c r="AB53" s="20">
        <v>0</v>
      </c>
      <c r="AC53" s="462">
        <f t="shared" si="42"/>
        <v>0</v>
      </c>
      <c r="AD53" s="463">
        <v>0</v>
      </c>
      <c r="AE53" s="20">
        <v>0</v>
      </c>
      <c r="AF53" s="464">
        <v>0</v>
      </c>
      <c r="AH53" s="376"/>
      <c r="AI53" s="372">
        <f t="shared" si="3"/>
        <v>0</v>
      </c>
      <c r="AJ53" s="371">
        <f t="shared" si="4"/>
        <v>0</v>
      </c>
    </row>
    <row r="54" spans="1:36" s="14" customFormat="1" ht="13.5" hidden="1" customHeight="1" x14ac:dyDescent="0.25">
      <c r="A54" s="531">
        <v>102</v>
      </c>
      <c r="B54" s="532" t="s">
        <v>53</v>
      </c>
      <c r="C54" s="493">
        <f>SUM(C55:C59)</f>
        <v>0</v>
      </c>
      <c r="D54" s="494">
        <f>SUM(D55:D59)</f>
        <v>0</v>
      </c>
      <c r="E54" s="533">
        <f>SUM(E55:E59)</f>
        <v>0</v>
      </c>
      <c r="F54" s="533"/>
      <c r="G54" s="533"/>
      <c r="H54" s="533">
        <f>SUM(H55:H59)</f>
        <v>0</v>
      </c>
      <c r="I54" s="496">
        <f t="shared" si="12"/>
        <v>0</v>
      </c>
      <c r="J54" s="497">
        <f>SUM(J55:J59)</f>
        <v>0</v>
      </c>
      <c r="K54" s="498">
        <f t="shared" ref="K54:W54" si="44">SUM(K55:K59)</f>
        <v>0</v>
      </c>
      <c r="L54" s="499">
        <f t="shared" si="44"/>
        <v>0</v>
      </c>
      <c r="M54" s="500">
        <f t="shared" si="44"/>
        <v>0</v>
      </c>
      <c r="N54" s="501">
        <f t="shared" si="44"/>
        <v>0</v>
      </c>
      <c r="O54" s="498">
        <f t="shared" si="44"/>
        <v>0</v>
      </c>
      <c r="P54" s="499">
        <f t="shared" si="44"/>
        <v>0</v>
      </c>
      <c r="Q54" s="500">
        <f t="shared" si="44"/>
        <v>0</v>
      </c>
      <c r="R54" s="501">
        <f t="shared" si="44"/>
        <v>0</v>
      </c>
      <c r="S54" s="498">
        <f t="shared" si="44"/>
        <v>0</v>
      </c>
      <c r="T54" s="499">
        <f>SUM(T55:T59)</f>
        <v>0</v>
      </c>
      <c r="U54" s="500">
        <f>SUM(U55:U59)</f>
        <v>0</v>
      </c>
      <c r="V54" s="502"/>
      <c r="W54" s="501">
        <f t="shared" si="44"/>
        <v>0</v>
      </c>
      <c r="X54" s="503">
        <f t="shared" ref="X54:AC54" si="45">SUM(X55:X59)</f>
        <v>0</v>
      </c>
      <c r="Y54" s="504">
        <f>SUM(Y55:Y59)</f>
        <v>0</v>
      </c>
      <c r="Z54" s="505">
        <f>SUM(Z55:Z59)</f>
        <v>0</v>
      </c>
      <c r="AA54" s="534">
        <f t="shared" si="45"/>
        <v>0</v>
      </c>
      <c r="AB54" s="505">
        <f t="shared" si="45"/>
        <v>0</v>
      </c>
      <c r="AC54" s="535">
        <f t="shared" si="45"/>
        <v>0</v>
      </c>
      <c r="AD54" s="508">
        <v>0</v>
      </c>
      <c r="AE54" s="505">
        <f t="shared" ref="AE54" si="46">SUM(AE55:AE59)</f>
        <v>0</v>
      </c>
      <c r="AF54" s="464">
        <v>0</v>
      </c>
      <c r="AG54" s="1"/>
      <c r="AH54" s="376"/>
      <c r="AI54" s="372">
        <f t="shared" si="3"/>
        <v>0</v>
      </c>
      <c r="AJ54" s="371">
        <f t="shared" si="4"/>
        <v>0</v>
      </c>
    </row>
    <row r="55" spans="1:36" ht="12" hidden="1" customHeight="1" x14ac:dyDescent="0.25">
      <c r="A55" s="529">
        <v>10201</v>
      </c>
      <c r="B55" s="530" t="s">
        <v>54</v>
      </c>
      <c r="C55" s="452"/>
      <c r="D55" s="3">
        <v>0</v>
      </c>
      <c r="I55" s="452">
        <f t="shared" si="12"/>
        <v>0</v>
      </c>
      <c r="J55" s="454">
        <v>0</v>
      </c>
      <c r="K55" s="455">
        <v>0</v>
      </c>
      <c r="L55" s="456">
        <v>0</v>
      </c>
      <c r="M55" s="457">
        <v>0</v>
      </c>
      <c r="N55" s="321">
        <v>0</v>
      </c>
      <c r="O55" s="455">
        <v>0</v>
      </c>
      <c r="P55" s="456">
        <v>0</v>
      </c>
      <c r="Q55" s="457">
        <v>0</v>
      </c>
      <c r="R55" s="321">
        <v>0</v>
      </c>
      <c r="S55" s="455">
        <v>0</v>
      </c>
      <c r="T55" s="456">
        <v>0</v>
      </c>
      <c r="U55" s="457">
        <v>0</v>
      </c>
      <c r="V55" s="458"/>
      <c r="W55" s="321">
        <v>0</v>
      </c>
      <c r="X55" s="459">
        <f>J55+L55+N55+P55+R55+T55+W55</f>
        <v>0</v>
      </c>
      <c r="Y55" s="460">
        <f>K55+M55+O55+Q55+S55+U55+V55</f>
        <v>0</v>
      </c>
      <c r="Z55" s="461">
        <f t="shared" si="43"/>
        <v>0</v>
      </c>
      <c r="AA55" s="166"/>
      <c r="AB55" s="20"/>
      <c r="AC55" s="462">
        <f t="shared" si="42"/>
        <v>0</v>
      </c>
      <c r="AD55" s="463" t="e">
        <f>(Z55-AC55)/Z55</f>
        <v>#DIV/0!</v>
      </c>
      <c r="AE55" s="20"/>
      <c r="AF55" s="464" t="e">
        <f t="shared" si="38"/>
        <v>#DIV/0!</v>
      </c>
      <c r="AH55" s="376"/>
      <c r="AI55" s="372">
        <f t="shared" si="3"/>
        <v>0</v>
      </c>
      <c r="AJ55" s="371">
        <f t="shared" si="4"/>
        <v>0</v>
      </c>
    </row>
    <row r="56" spans="1:36" ht="12" hidden="1" customHeight="1" x14ac:dyDescent="0.25">
      <c r="A56" s="529">
        <v>10202</v>
      </c>
      <c r="B56" s="530" t="s">
        <v>55</v>
      </c>
      <c r="C56" s="452"/>
      <c r="D56" s="3">
        <v>0</v>
      </c>
      <c r="I56" s="452">
        <f t="shared" si="12"/>
        <v>0</v>
      </c>
      <c r="J56" s="454">
        <v>0</v>
      </c>
      <c r="K56" s="455">
        <v>0</v>
      </c>
      <c r="L56" s="456">
        <v>0</v>
      </c>
      <c r="M56" s="457">
        <v>0</v>
      </c>
      <c r="N56" s="321">
        <v>0</v>
      </c>
      <c r="O56" s="455">
        <v>0</v>
      </c>
      <c r="P56" s="456">
        <v>0</v>
      </c>
      <c r="Q56" s="457">
        <v>0</v>
      </c>
      <c r="R56" s="321">
        <v>0</v>
      </c>
      <c r="S56" s="455">
        <v>0</v>
      </c>
      <c r="T56" s="456">
        <v>0</v>
      </c>
      <c r="U56" s="457">
        <v>0</v>
      </c>
      <c r="V56" s="458"/>
      <c r="W56" s="321">
        <v>0</v>
      </c>
      <c r="X56" s="459">
        <f>J56+L56+N56+P56+R56+T56+W56</f>
        <v>0</v>
      </c>
      <c r="Y56" s="460">
        <f>K56+M56+O56+Q56+S56+U56+V56</f>
        <v>0</v>
      </c>
      <c r="Z56" s="467">
        <f t="shared" si="43"/>
        <v>0</v>
      </c>
      <c r="AA56" s="166"/>
      <c r="AB56" s="20"/>
      <c r="AC56" s="462">
        <f t="shared" si="42"/>
        <v>0</v>
      </c>
      <c r="AD56" s="463" t="e">
        <f>(Z56-AC56)/Z56</f>
        <v>#DIV/0!</v>
      </c>
      <c r="AE56" s="20"/>
      <c r="AF56" s="464" t="e">
        <f t="shared" si="38"/>
        <v>#DIV/0!</v>
      </c>
      <c r="AH56" s="376"/>
      <c r="AI56" s="372">
        <f t="shared" si="3"/>
        <v>0</v>
      </c>
      <c r="AJ56" s="371">
        <f t="shared" si="4"/>
        <v>0</v>
      </c>
    </row>
    <row r="57" spans="1:36" ht="12" hidden="1" customHeight="1" x14ac:dyDescent="0.25">
      <c r="A57" s="529">
        <v>10203</v>
      </c>
      <c r="B57" s="530" t="s">
        <v>56</v>
      </c>
      <c r="C57" s="536"/>
      <c r="D57" s="3">
        <v>0</v>
      </c>
      <c r="I57" s="452">
        <f t="shared" si="12"/>
        <v>0</v>
      </c>
      <c r="J57" s="454">
        <v>0</v>
      </c>
      <c r="K57" s="455">
        <v>0</v>
      </c>
      <c r="L57" s="456">
        <v>0</v>
      </c>
      <c r="M57" s="457">
        <v>0</v>
      </c>
      <c r="N57" s="321">
        <v>0</v>
      </c>
      <c r="O57" s="455">
        <v>0</v>
      </c>
      <c r="P57" s="456">
        <v>0</v>
      </c>
      <c r="Q57" s="457">
        <v>0</v>
      </c>
      <c r="R57" s="321">
        <v>0</v>
      </c>
      <c r="S57" s="455">
        <v>0</v>
      </c>
      <c r="T57" s="456">
        <v>0</v>
      </c>
      <c r="U57" s="457">
        <v>0</v>
      </c>
      <c r="V57" s="458"/>
      <c r="W57" s="321">
        <v>0</v>
      </c>
      <c r="X57" s="459">
        <f>J57+L57+N57+P57+R57+T57+W57</f>
        <v>0</v>
      </c>
      <c r="Y57" s="460">
        <f>K57+M57+O57+Q57+S57+U57+V57</f>
        <v>0</v>
      </c>
      <c r="Z57" s="461">
        <f t="shared" si="43"/>
        <v>0</v>
      </c>
      <c r="AA57" s="166"/>
      <c r="AB57" s="20"/>
      <c r="AC57" s="462">
        <f t="shared" si="42"/>
        <v>0</v>
      </c>
      <c r="AD57" s="463">
        <v>0</v>
      </c>
      <c r="AE57" s="20"/>
      <c r="AF57" s="464">
        <v>0</v>
      </c>
      <c r="AH57" s="376"/>
      <c r="AI57" s="372">
        <f t="shared" si="3"/>
        <v>0</v>
      </c>
      <c r="AJ57" s="371">
        <f t="shared" si="4"/>
        <v>0</v>
      </c>
    </row>
    <row r="58" spans="1:36" ht="12" hidden="1" customHeight="1" x14ac:dyDescent="0.25">
      <c r="A58" s="529">
        <v>10204</v>
      </c>
      <c r="B58" s="530" t="s">
        <v>57</v>
      </c>
      <c r="C58" s="536"/>
      <c r="D58" s="3">
        <v>0</v>
      </c>
      <c r="I58" s="452">
        <f t="shared" si="12"/>
        <v>0</v>
      </c>
      <c r="J58" s="454">
        <v>0</v>
      </c>
      <c r="K58" s="455">
        <v>0</v>
      </c>
      <c r="L58" s="456">
        <v>0</v>
      </c>
      <c r="M58" s="457">
        <v>0</v>
      </c>
      <c r="N58" s="321">
        <v>0</v>
      </c>
      <c r="O58" s="455">
        <v>0</v>
      </c>
      <c r="P58" s="456">
        <v>0</v>
      </c>
      <c r="Q58" s="457">
        <v>0</v>
      </c>
      <c r="R58" s="321">
        <v>0</v>
      </c>
      <c r="S58" s="455">
        <v>0</v>
      </c>
      <c r="T58" s="456">
        <v>0</v>
      </c>
      <c r="U58" s="457">
        <v>0</v>
      </c>
      <c r="V58" s="458"/>
      <c r="W58" s="321">
        <v>0</v>
      </c>
      <c r="X58" s="459">
        <f>J58+L58+N58+P58+R58+T58+W58</f>
        <v>0</v>
      </c>
      <c r="Y58" s="460">
        <f>K58+M58+O58+Q58+S58+U58+V58</f>
        <v>0</v>
      </c>
      <c r="Z58" s="461">
        <f t="shared" si="43"/>
        <v>0</v>
      </c>
      <c r="AA58" s="166"/>
      <c r="AB58" s="20"/>
      <c r="AC58" s="462">
        <f t="shared" si="42"/>
        <v>0</v>
      </c>
      <c r="AD58" s="463" t="e">
        <f>(Z58-AC58)/Z58</f>
        <v>#DIV/0!</v>
      </c>
      <c r="AE58" s="20"/>
      <c r="AF58" s="464" t="e">
        <f t="shared" si="38"/>
        <v>#DIV/0!</v>
      </c>
      <c r="AH58" s="376"/>
      <c r="AI58" s="372">
        <f t="shared" si="3"/>
        <v>0</v>
      </c>
      <c r="AJ58" s="371">
        <f t="shared" si="4"/>
        <v>0</v>
      </c>
    </row>
    <row r="59" spans="1:36" ht="12.75" hidden="1" customHeight="1" thickBot="1" x14ac:dyDescent="0.3">
      <c r="A59" s="529">
        <v>10299</v>
      </c>
      <c r="B59" s="530" t="s">
        <v>58</v>
      </c>
      <c r="C59" s="536"/>
      <c r="D59" s="3">
        <v>0</v>
      </c>
      <c r="I59" s="452">
        <f t="shared" si="12"/>
        <v>0</v>
      </c>
      <c r="J59" s="454">
        <v>0</v>
      </c>
      <c r="K59" s="455">
        <v>0</v>
      </c>
      <c r="L59" s="456">
        <v>0</v>
      </c>
      <c r="M59" s="457">
        <v>0</v>
      </c>
      <c r="N59" s="321">
        <v>0</v>
      </c>
      <c r="O59" s="455">
        <v>0</v>
      </c>
      <c r="P59" s="456">
        <v>0</v>
      </c>
      <c r="Q59" s="457">
        <v>0</v>
      </c>
      <c r="R59" s="321">
        <v>0</v>
      </c>
      <c r="S59" s="455">
        <v>0</v>
      </c>
      <c r="T59" s="456">
        <v>0</v>
      </c>
      <c r="U59" s="457">
        <v>0</v>
      </c>
      <c r="V59" s="458"/>
      <c r="W59" s="321">
        <v>0</v>
      </c>
      <c r="X59" s="459">
        <f>J59+L59+N59+P59+R59+T59+W59</f>
        <v>0</v>
      </c>
      <c r="Y59" s="460">
        <f>K59+M59+O59+Q59+S59+U59+V59</f>
        <v>0</v>
      </c>
      <c r="Z59" s="461">
        <f t="shared" si="43"/>
        <v>0</v>
      </c>
      <c r="AA59" s="166">
        <v>0</v>
      </c>
      <c r="AB59" s="20">
        <v>0</v>
      </c>
      <c r="AC59" s="462">
        <f t="shared" si="42"/>
        <v>0</v>
      </c>
      <c r="AD59" s="463">
        <v>0</v>
      </c>
      <c r="AE59" s="20">
        <v>0</v>
      </c>
      <c r="AF59" s="464">
        <v>0</v>
      </c>
      <c r="AH59" s="376"/>
      <c r="AI59" s="372">
        <f t="shared" si="3"/>
        <v>0</v>
      </c>
      <c r="AJ59" s="371">
        <f t="shared" si="4"/>
        <v>0</v>
      </c>
    </row>
    <row r="60" spans="1:36" s="4" customFormat="1" ht="12" x14ac:dyDescent="0.25">
      <c r="A60" s="437">
        <v>103</v>
      </c>
      <c r="B60" s="438" t="s">
        <v>59</v>
      </c>
      <c r="C60" s="439">
        <f>SUM(C61:C67)</f>
        <v>2500000</v>
      </c>
      <c r="D60" s="440">
        <f>SUM(D61:D67)</f>
        <v>0</v>
      </c>
      <c r="E60" s="441">
        <f>SUM(E61:E67)</f>
        <v>0</v>
      </c>
      <c r="F60" s="441"/>
      <c r="G60" s="441"/>
      <c r="H60" s="441">
        <f>SUM(H61:H67)</f>
        <v>0</v>
      </c>
      <c r="I60" s="439">
        <f t="shared" si="12"/>
        <v>2500000</v>
      </c>
      <c r="J60" s="440">
        <f t="shared" ref="J60:W60" si="47">SUM(J61:J67)</f>
        <v>0</v>
      </c>
      <c r="K60" s="442">
        <f t="shared" si="47"/>
        <v>0</v>
      </c>
      <c r="L60" s="443">
        <f t="shared" si="47"/>
        <v>0</v>
      </c>
      <c r="M60" s="442">
        <f t="shared" si="47"/>
        <v>0</v>
      </c>
      <c r="N60" s="443">
        <f t="shared" si="47"/>
        <v>0</v>
      </c>
      <c r="O60" s="442">
        <f t="shared" si="47"/>
        <v>0</v>
      </c>
      <c r="P60" s="443">
        <f t="shared" si="47"/>
        <v>0</v>
      </c>
      <c r="Q60" s="442">
        <f t="shared" si="47"/>
        <v>0</v>
      </c>
      <c r="R60" s="443">
        <f t="shared" si="47"/>
        <v>0</v>
      </c>
      <c r="S60" s="442">
        <f t="shared" si="47"/>
        <v>0</v>
      </c>
      <c r="T60" s="443">
        <f>SUM(T61:T67)</f>
        <v>0</v>
      </c>
      <c r="U60" s="442">
        <f>SUM(U61:U67)</f>
        <v>0</v>
      </c>
      <c r="V60" s="444"/>
      <c r="W60" s="443">
        <f t="shared" si="47"/>
        <v>0</v>
      </c>
      <c r="X60" s="445">
        <f t="shared" ref="X60:AC60" si="48">SUM(X61:X67)</f>
        <v>0</v>
      </c>
      <c r="Y60" s="440">
        <f>SUM(Y61:Y67)</f>
        <v>0</v>
      </c>
      <c r="Z60" s="446">
        <f>SUM(Z61:Z67)</f>
        <v>2500000</v>
      </c>
      <c r="AA60" s="447">
        <f t="shared" si="48"/>
        <v>0</v>
      </c>
      <c r="AB60" s="446">
        <f t="shared" si="48"/>
        <v>0</v>
      </c>
      <c r="AC60" s="446">
        <f t="shared" si="48"/>
        <v>2500000</v>
      </c>
      <c r="AD60" s="448">
        <v>0</v>
      </c>
      <c r="AE60" s="446">
        <f t="shared" ref="AE60" si="49">SUM(AE61:AE67)</f>
        <v>2500000</v>
      </c>
      <c r="AF60" s="449">
        <v>0</v>
      </c>
      <c r="AG60" s="1"/>
      <c r="AH60" s="414"/>
      <c r="AI60" s="371">
        <f t="shared" si="3"/>
        <v>2500000</v>
      </c>
      <c r="AJ60" s="371">
        <f t="shared" si="4"/>
        <v>2500000</v>
      </c>
    </row>
    <row r="61" spans="1:36" ht="15" customHeight="1" x14ac:dyDescent="0.25">
      <c r="A61" s="529" t="s">
        <v>514</v>
      </c>
      <c r="B61" s="530" t="s">
        <v>60</v>
      </c>
      <c r="C61" s="536">
        <v>2500000</v>
      </c>
      <c r="D61" s="3">
        <v>0</v>
      </c>
      <c r="I61" s="452">
        <f t="shared" si="12"/>
        <v>2500000</v>
      </c>
      <c r="J61" s="454">
        <v>0</v>
      </c>
      <c r="K61" s="455">
        <v>0</v>
      </c>
      <c r="L61" s="456"/>
      <c r="M61" s="457">
        <v>0</v>
      </c>
      <c r="N61" s="321">
        <v>0</v>
      </c>
      <c r="O61" s="455">
        <v>0</v>
      </c>
      <c r="P61" s="456">
        <v>0</v>
      </c>
      <c r="Q61" s="457">
        <v>0</v>
      </c>
      <c r="R61" s="321">
        <v>0</v>
      </c>
      <c r="S61" s="455">
        <v>0</v>
      </c>
      <c r="T61" s="456">
        <v>0</v>
      </c>
      <c r="U61" s="457">
        <v>0</v>
      </c>
      <c r="V61" s="458"/>
      <c r="W61" s="321">
        <v>0</v>
      </c>
      <c r="X61" s="459">
        <f>J61+L61+N61+P61+R61+T61+W61</f>
        <v>0</v>
      </c>
      <c r="Y61" s="460">
        <f>K61+M61+O61+Q61+S61+U61+V61</f>
        <v>0</v>
      </c>
      <c r="Z61" s="467">
        <f t="shared" si="43"/>
        <v>2500000</v>
      </c>
      <c r="AA61" s="166">
        <f>IFERROR(+VLOOKUP(A61,'Base de Datos'!$A$1:$E$39,4,0),0)</f>
        <v>0</v>
      </c>
      <c r="AB61" s="20">
        <f>IFERROR(+VLOOKUP(A61,'Base de Datos'!$A$1:$F$39,3,0),0)</f>
        <v>0</v>
      </c>
      <c r="AC61" s="462">
        <f t="shared" si="42"/>
        <v>2500000</v>
      </c>
      <c r="AD61" s="463">
        <f>(Z61-AC61)/Z61</f>
        <v>0</v>
      </c>
      <c r="AE61" s="20">
        <f>IFERROR(+VLOOKUP(A61,'Base de Datos'!$A$1:$F$37,6,0),0)</f>
        <v>2500000</v>
      </c>
      <c r="AF61" s="464">
        <f t="shared" si="38"/>
        <v>0</v>
      </c>
      <c r="AH61" s="376"/>
      <c r="AI61" s="372">
        <f t="shared" si="3"/>
        <v>2500000</v>
      </c>
      <c r="AJ61" s="371">
        <f t="shared" si="4"/>
        <v>2500000</v>
      </c>
    </row>
    <row r="62" spans="1:36" ht="15" hidden="1" customHeight="1" x14ac:dyDescent="0.25">
      <c r="A62" s="529">
        <v>10302</v>
      </c>
      <c r="B62" s="530" t="s">
        <v>61</v>
      </c>
      <c r="C62" s="536"/>
      <c r="D62" s="3">
        <v>0</v>
      </c>
      <c r="I62" s="452">
        <f t="shared" si="12"/>
        <v>0</v>
      </c>
      <c r="J62" s="454">
        <v>0</v>
      </c>
      <c r="K62" s="455">
        <v>0</v>
      </c>
      <c r="L62" s="456">
        <v>0</v>
      </c>
      <c r="M62" s="457">
        <v>0</v>
      </c>
      <c r="N62" s="321">
        <v>0</v>
      </c>
      <c r="O62" s="455">
        <v>0</v>
      </c>
      <c r="P62" s="456">
        <v>0</v>
      </c>
      <c r="Q62" s="457">
        <v>0</v>
      </c>
      <c r="R62" s="321">
        <v>0</v>
      </c>
      <c r="S62" s="455">
        <v>0</v>
      </c>
      <c r="T62" s="456">
        <v>0</v>
      </c>
      <c r="U62" s="457">
        <v>0</v>
      </c>
      <c r="V62" s="458"/>
      <c r="W62" s="321">
        <v>0</v>
      </c>
      <c r="X62" s="459">
        <f>J62+L62+N62+P62+R62+T62+W62</f>
        <v>0</v>
      </c>
      <c r="Y62" s="460">
        <f>K62+M62+O62+Q62+S62+U62+V62</f>
        <v>0</v>
      </c>
      <c r="Z62" s="467">
        <f t="shared" si="43"/>
        <v>0</v>
      </c>
      <c r="AA62" s="166">
        <v>0</v>
      </c>
      <c r="AB62" s="20">
        <v>0</v>
      </c>
      <c r="AC62" s="462">
        <f t="shared" si="42"/>
        <v>0</v>
      </c>
      <c r="AD62" s="463">
        <v>0</v>
      </c>
      <c r="AE62" s="20">
        <v>0</v>
      </c>
      <c r="AF62" s="464">
        <v>0</v>
      </c>
      <c r="AH62" s="376"/>
      <c r="AI62" s="372">
        <f t="shared" si="3"/>
        <v>0</v>
      </c>
      <c r="AJ62" s="371">
        <f t="shared" si="4"/>
        <v>0</v>
      </c>
    </row>
    <row r="63" spans="1:36" ht="15" hidden="1" customHeight="1" x14ac:dyDescent="0.25">
      <c r="A63" s="529">
        <v>10303</v>
      </c>
      <c r="B63" s="530" t="s">
        <v>62</v>
      </c>
      <c r="C63" s="536"/>
      <c r="D63" s="3">
        <v>0</v>
      </c>
      <c r="I63" s="452">
        <f t="shared" si="12"/>
        <v>0</v>
      </c>
      <c r="J63" s="454">
        <v>0</v>
      </c>
      <c r="K63" s="455">
        <v>0</v>
      </c>
      <c r="L63" s="456">
        <v>0</v>
      </c>
      <c r="M63" s="457">
        <v>0</v>
      </c>
      <c r="N63" s="321">
        <v>0</v>
      </c>
      <c r="O63" s="455">
        <v>0</v>
      </c>
      <c r="P63" s="456">
        <v>0</v>
      </c>
      <c r="Q63" s="457">
        <v>0</v>
      </c>
      <c r="R63" s="321">
        <v>0</v>
      </c>
      <c r="S63" s="455">
        <v>0</v>
      </c>
      <c r="T63" s="456">
        <v>0</v>
      </c>
      <c r="U63" s="457">
        <v>0</v>
      </c>
      <c r="V63" s="458"/>
      <c r="W63" s="321">
        <v>0</v>
      </c>
      <c r="X63" s="459">
        <f>J63+L63+N63+P63+R63+T63+W63</f>
        <v>0</v>
      </c>
      <c r="Y63" s="460">
        <f>K63+M63+O63+Q63+S63+U63+V63</f>
        <v>0</v>
      </c>
      <c r="Z63" s="467">
        <f t="shared" si="43"/>
        <v>0</v>
      </c>
      <c r="AA63" s="166">
        <v>0</v>
      </c>
      <c r="AB63" s="20">
        <v>0</v>
      </c>
      <c r="AC63" s="462">
        <f t="shared" si="42"/>
        <v>0</v>
      </c>
      <c r="AD63" s="463" t="e">
        <f>(Z63-AC63)/Z63</f>
        <v>#DIV/0!</v>
      </c>
      <c r="AE63" s="20">
        <v>0</v>
      </c>
      <c r="AF63" s="464" t="e">
        <f t="shared" si="38"/>
        <v>#DIV/0!</v>
      </c>
      <c r="AH63" s="376"/>
      <c r="AI63" s="372">
        <f t="shared" si="3"/>
        <v>0</v>
      </c>
      <c r="AJ63" s="371">
        <f t="shared" si="4"/>
        <v>0</v>
      </c>
    </row>
    <row r="64" spans="1:36" ht="15" hidden="1" customHeight="1" x14ac:dyDescent="0.25">
      <c r="A64" s="529">
        <v>10304</v>
      </c>
      <c r="B64" s="530" t="s">
        <v>63</v>
      </c>
      <c r="C64" s="536">
        <v>0</v>
      </c>
      <c r="D64" s="3">
        <v>0</v>
      </c>
      <c r="I64" s="452">
        <f t="shared" si="12"/>
        <v>0</v>
      </c>
      <c r="J64" s="454">
        <v>0</v>
      </c>
      <c r="K64" s="455">
        <v>0</v>
      </c>
      <c r="L64" s="456">
        <v>0</v>
      </c>
      <c r="M64" s="457">
        <v>0</v>
      </c>
      <c r="N64" s="321">
        <v>0</v>
      </c>
      <c r="O64" s="455">
        <v>0</v>
      </c>
      <c r="P64" s="456">
        <v>0</v>
      </c>
      <c r="Q64" s="457">
        <v>0</v>
      </c>
      <c r="R64" s="321">
        <v>0</v>
      </c>
      <c r="S64" s="455">
        <v>0</v>
      </c>
      <c r="T64" s="456">
        <v>0</v>
      </c>
      <c r="U64" s="457">
        <v>0</v>
      </c>
      <c r="V64" s="458"/>
      <c r="W64" s="321">
        <v>0</v>
      </c>
      <c r="X64" s="459">
        <f>J64+L64+N64+P64+R64+W64</f>
        <v>0</v>
      </c>
      <c r="Y64" s="460">
        <f>K64+M64+O64+Q64+S64+V64</f>
        <v>0</v>
      </c>
      <c r="Z64" s="467">
        <f t="shared" si="43"/>
        <v>0</v>
      </c>
      <c r="AA64" s="166">
        <v>0</v>
      </c>
      <c r="AB64" s="20">
        <v>0</v>
      </c>
      <c r="AC64" s="462">
        <f t="shared" si="42"/>
        <v>0</v>
      </c>
      <c r="AD64" s="463" t="e">
        <f>(Z64-AC64)/Z64</f>
        <v>#DIV/0!</v>
      </c>
      <c r="AE64" s="20">
        <v>0</v>
      </c>
      <c r="AF64" s="464" t="e">
        <f t="shared" si="38"/>
        <v>#DIV/0!</v>
      </c>
      <c r="AH64" s="376"/>
      <c r="AI64" s="372">
        <f t="shared" si="3"/>
        <v>0</v>
      </c>
      <c r="AJ64" s="371">
        <f t="shared" si="4"/>
        <v>0</v>
      </c>
    </row>
    <row r="65" spans="1:36" ht="15" hidden="1" customHeight="1" x14ac:dyDescent="0.25">
      <c r="A65" s="529">
        <v>10305</v>
      </c>
      <c r="B65" s="530" t="s">
        <v>64</v>
      </c>
      <c r="C65" s="536">
        <v>0</v>
      </c>
      <c r="D65" s="3">
        <v>0</v>
      </c>
      <c r="I65" s="452">
        <f t="shared" si="12"/>
        <v>0</v>
      </c>
      <c r="J65" s="454">
        <v>0</v>
      </c>
      <c r="K65" s="455">
        <v>0</v>
      </c>
      <c r="L65" s="456">
        <v>0</v>
      </c>
      <c r="M65" s="457">
        <v>0</v>
      </c>
      <c r="N65" s="321">
        <v>0</v>
      </c>
      <c r="O65" s="455">
        <v>0</v>
      </c>
      <c r="P65" s="456">
        <v>0</v>
      </c>
      <c r="Q65" s="457">
        <v>0</v>
      </c>
      <c r="R65" s="321">
        <v>0</v>
      </c>
      <c r="S65" s="455">
        <v>0</v>
      </c>
      <c r="T65" s="456">
        <v>0</v>
      </c>
      <c r="U65" s="457">
        <v>0</v>
      </c>
      <c r="V65" s="458"/>
      <c r="W65" s="321">
        <v>0</v>
      </c>
      <c r="X65" s="459">
        <f>J65+L65+N65+P65+R65+W65</f>
        <v>0</v>
      </c>
      <c r="Y65" s="460">
        <f>K65+M65+O65+Q65+S65+V65</f>
        <v>0</v>
      </c>
      <c r="Z65" s="467">
        <f t="shared" si="43"/>
        <v>0</v>
      </c>
      <c r="AA65" s="166">
        <v>0</v>
      </c>
      <c r="AB65" s="20">
        <v>0</v>
      </c>
      <c r="AC65" s="462">
        <f t="shared" si="42"/>
        <v>0</v>
      </c>
      <c r="AD65" s="463">
        <v>0</v>
      </c>
      <c r="AE65" s="20">
        <v>0</v>
      </c>
      <c r="AF65" s="464" t="s">
        <v>0</v>
      </c>
      <c r="AH65" s="376"/>
      <c r="AI65" s="372">
        <f t="shared" si="3"/>
        <v>0</v>
      </c>
      <c r="AJ65" s="371">
        <f t="shared" si="4"/>
        <v>0</v>
      </c>
    </row>
    <row r="66" spans="1:36" ht="15" hidden="1" customHeight="1" x14ac:dyDescent="0.25">
      <c r="A66" s="529">
        <v>10306</v>
      </c>
      <c r="B66" s="530" t="s">
        <v>65</v>
      </c>
      <c r="C66" s="452">
        <v>0</v>
      </c>
      <c r="D66" s="3">
        <v>0</v>
      </c>
      <c r="I66" s="452">
        <f t="shared" si="12"/>
        <v>0</v>
      </c>
      <c r="J66" s="454">
        <v>0</v>
      </c>
      <c r="K66" s="455">
        <v>0</v>
      </c>
      <c r="L66" s="456">
        <v>0</v>
      </c>
      <c r="M66" s="457">
        <v>0</v>
      </c>
      <c r="N66" s="321">
        <v>0</v>
      </c>
      <c r="O66" s="455">
        <v>0</v>
      </c>
      <c r="P66" s="456">
        <v>0</v>
      </c>
      <c r="Q66" s="457">
        <v>0</v>
      </c>
      <c r="R66" s="321">
        <v>0</v>
      </c>
      <c r="S66" s="455">
        <v>0</v>
      </c>
      <c r="T66" s="456">
        <v>0</v>
      </c>
      <c r="U66" s="457">
        <v>0</v>
      </c>
      <c r="V66" s="458"/>
      <c r="W66" s="321">
        <v>0</v>
      </c>
      <c r="X66" s="459">
        <f>J66+L66+N66+P66+R66+W66</f>
        <v>0</v>
      </c>
      <c r="Y66" s="460">
        <f>K66+M66+O66+Q66+S66+V66</f>
        <v>0</v>
      </c>
      <c r="Z66" s="467">
        <f t="shared" si="43"/>
        <v>0</v>
      </c>
      <c r="AA66" s="166">
        <v>0</v>
      </c>
      <c r="AB66" s="20">
        <v>0</v>
      </c>
      <c r="AC66" s="462">
        <f t="shared" si="42"/>
        <v>0</v>
      </c>
      <c r="AD66" s="463" t="e">
        <f>(Z66-AC66)/Z66</f>
        <v>#DIV/0!</v>
      </c>
      <c r="AE66" s="20">
        <v>0</v>
      </c>
      <c r="AF66" s="464" t="e">
        <f>AA66/Z66</f>
        <v>#DIV/0!</v>
      </c>
      <c r="AH66" s="376"/>
      <c r="AI66" s="372">
        <f t="shared" si="3"/>
        <v>0</v>
      </c>
      <c r="AJ66" s="371">
        <f t="shared" si="4"/>
        <v>0</v>
      </c>
    </row>
    <row r="67" spans="1:36" ht="15" hidden="1" customHeight="1" thickBot="1" x14ac:dyDescent="0.3">
      <c r="A67" s="529">
        <v>10307</v>
      </c>
      <c r="B67" s="530" t="s">
        <v>66</v>
      </c>
      <c r="C67" s="452">
        <v>0</v>
      </c>
      <c r="D67" s="3">
        <v>0</v>
      </c>
      <c r="I67" s="452">
        <f t="shared" si="12"/>
        <v>0</v>
      </c>
      <c r="J67" s="454">
        <v>0</v>
      </c>
      <c r="K67" s="455">
        <v>0</v>
      </c>
      <c r="L67" s="456">
        <v>0</v>
      </c>
      <c r="M67" s="457">
        <v>0</v>
      </c>
      <c r="N67" s="321">
        <v>0</v>
      </c>
      <c r="O67" s="455">
        <v>0</v>
      </c>
      <c r="P67" s="456">
        <v>0</v>
      </c>
      <c r="Q67" s="457">
        <v>0</v>
      </c>
      <c r="R67" s="321">
        <v>0</v>
      </c>
      <c r="S67" s="455">
        <v>0</v>
      </c>
      <c r="T67" s="456">
        <v>0</v>
      </c>
      <c r="U67" s="457">
        <v>0</v>
      </c>
      <c r="V67" s="458"/>
      <c r="W67" s="321">
        <v>0</v>
      </c>
      <c r="X67" s="459">
        <f>J67+L67+N67+P67+R67+W67</f>
        <v>0</v>
      </c>
      <c r="Y67" s="460">
        <f>K67+M67+O67+Q67+S67+V67</f>
        <v>0</v>
      </c>
      <c r="Z67" s="467">
        <f>I67+X67-Y67</f>
        <v>0</v>
      </c>
      <c r="AA67" s="166">
        <v>0</v>
      </c>
      <c r="AB67" s="20">
        <v>0</v>
      </c>
      <c r="AC67" s="462">
        <f t="shared" si="42"/>
        <v>0</v>
      </c>
      <c r="AD67" s="463">
        <v>0</v>
      </c>
      <c r="AE67" s="20">
        <v>0</v>
      </c>
      <c r="AF67" s="464" t="s">
        <v>0</v>
      </c>
      <c r="AH67" s="376"/>
      <c r="AI67" s="372">
        <f t="shared" si="3"/>
        <v>0</v>
      </c>
      <c r="AJ67" s="371">
        <f t="shared" si="4"/>
        <v>0</v>
      </c>
    </row>
    <row r="68" spans="1:36" s="4" customFormat="1" ht="12" x14ac:dyDescent="0.25">
      <c r="A68" s="437">
        <v>104</v>
      </c>
      <c r="B68" s="438" t="s">
        <v>67</v>
      </c>
      <c r="C68" s="439">
        <f>SUM(C69:C75)</f>
        <v>86873501.950000003</v>
      </c>
      <c r="D68" s="440">
        <f>SUM(D69:D75)</f>
        <v>0</v>
      </c>
      <c r="E68" s="441">
        <f>SUM(E69:E75)</f>
        <v>0</v>
      </c>
      <c r="F68" s="441"/>
      <c r="G68" s="441"/>
      <c r="H68" s="441">
        <f>SUM(H69:H75)</f>
        <v>0</v>
      </c>
      <c r="I68" s="439">
        <f t="shared" si="12"/>
        <v>86873501.950000003</v>
      </c>
      <c r="J68" s="440">
        <f>SUM(J69:J75)</f>
        <v>0</v>
      </c>
      <c r="K68" s="442">
        <f t="shared" ref="K68:W68" si="50">SUM(K69:K75)</f>
        <v>0</v>
      </c>
      <c r="L68" s="443">
        <f t="shared" si="50"/>
        <v>0</v>
      </c>
      <c r="M68" s="442">
        <f t="shared" si="50"/>
        <v>0</v>
      </c>
      <c r="N68" s="443">
        <f t="shared" si="50"/>
        <v>0</v>
      </c>
      <c r="O68" s="442">
        <f t="shared" si="50"/>
        <v>0</v>
      </c>
      <c r="P68" s="443">
        <f t="shared" si="50"/>
        <v>0</v>
      </c>
      <c r="Q68" s="442">
        <f t="shared" si="50"/>
        <v>0</v>
      </c>
      <c r="R68" s="443">
        <f t="shared" si="50"/>
        <v>0</v>
      </c>
      <c r="S68" s="442">
        <f>SUM(S69:S75)</f>
        <v>0</v>
      </c>
      <c r="T68" s="443">
        <f>SUM(T69:T75)</f>
        <v>0</v>
      </c>
      <c r="U68" s="442">
        <f>SUM(U69:U75)</f>
        <v>0</v>
      </c>
      <c r="V68" s="444"/>
      <c r="W68" s="443">
        <f t="shared" si="50"/>
        <v>0</v>
      </c>
      <c r="X68" s="445">
        <f t="shared" ref="X68:AC68" si="51">SUM(X69:X75)</f>
        <v>0</v>
      </c>
      <c r="Y68" s="440">
        <f t="shared" si="51"/>
        <v>0</v>
      </c>
      <c r="Z68" s="446">
        <f>SUM(Z69:Z75)</f>
        <v>86873501.950000003</v>
      </c>
      <c r="AA68" s="447">
        <f t="shared" si="51"/>
        <v>0</v>
      </c>
      <c r="AB68" s="446">
        <f t="shared" si="51"/>
        <v>0</v>
      </c>
      <c r="AC68" s="446">
        <f t="shared" si="51"/>
        <v>86873501.950000003</v>
      </c>
      <c r="AD68" s="448">
        <f>(Z68-AC68)/Z68</f>
        <v>0</v>
      </c>
      <c r="AE68" s="446">
        <f t="shared" ref="AE68" si="52">SUM(AE69:AE75)</f>
        <v>86873501.950000003</v>
      </c>
      <c r="AF68" s="449">
        <f t="shared" ref="AF68:AF78" si="53">AA68/Z68</f>
        <v>0</v>
      </c>
      <c r="AG68" s="1"/>
      <c r="AH68" s="414">
        <v>395622433.05000001</v>
      </c>
      <c r="AI68" s="371">
        <f t="shared" si="3"/>
        <v>-308748931.10000002</v>
      </c>
      <c r="AJ68" s="371"/>
    </row>
    <row r="69" spans="1:36" ht="12" hidden="1" customHeight="1" x14ac:dyDescent="0.25">
      <c r="A69" s="529">
        <v>10401</v>
      </c>
      <c r="B69" s="530" t="s">
        <v>68</v>
      </c>
      <c r="C69" s="452">
        <v>0</v>
      </c>
      <c r="D69" s="3">
        <v>0</v>
      </c>
      <c r="I69" s="452">
        <f t="shared" si="12"/>
        <v>0</v>
      </c>
      <c r="J69" s="454">
        <v>0</v>
      </c>
      <c r="K69" s="455">
        <v>0</v>
      </c>
      <c r="L69" s="456">
        <v>0</v>
      </c>
      <c r="M69" s="457">
        <v>0</v>
      </c>
      <c r="N69" s="321">
        <v>0</v>
      </c>
      <c r="O69" s="455">
        <v>0</v>
      </c>
      <c r="P69" s="456">
        <v>0</v>
      </c>
      <c r="Q69" s="457">
        <v>0</v>
      </c>
      <c r="R69" s="321">
        <v>0</v>
      </c>
      <c r="S69" s="455">
        <v>0</v>
      </c>
      <c r="T69" s="456">
        <v>0</v>
      </c>
      <c r="U69" s="457">
        <v>0</v>
      </c>
      <c r="V69" s="458"/>
      <c r="W69" s="321">
        <v>0</v>
      </c>
      <c r="X69" s="459">
        <f>J69+L69+N69+P69+R69+W69</f>
        <v>0</v>
      </c>
      <c r="Y69" s="460">
        <f>K69+M69+O69+Q69+S69+V69</f>
        <v>0</v>
      </c>
      <c r="Z69" s="467">
        <f t="shared" ref="Z69:Z80" si="54">C69+X69-Y69</f>
        <v>0</v>
      </c>
      <c r="AA69" s="166">
        <v>0</v>
      </c>
      <c r="AB69" s="20">
        <v>0</v>
      </c>
      <c r="AC69" s="462">
        <f t="shared" si="42"/>
        <v>0</v>
      </c>
      <c r="AD69" s="463" t="e">
        <f t="shared" ref="AD69:AD78" si="55">(Z69-AC69)/Z69</f>
        <v>#DIV/0!</v>
      </c>
      <c r="AE69" s="20">
        <v>0</v>
      </c>
      <c r="AF69" s="464" t="e">
        <f t="shared" si="53"/>
        <v>#DIV/0!</v>
      </c>
      <c r="AH69" s="376"/>
      <c r="AI69" s="372">
        <f t="shared" si="3"/>
        <v>0</v>
      </c>
      <c r="AJ69" s="371">
        <f t="shared" si="4"/>
        <v>0</v>
      </c>
    </row>
    <row r="70" spans="1:36" ht="12" hidden="1" customHeight="1" x14ac:dyDescent="0.25">
      <c r="A70" s="529">
        <v>10402</v>
      </c>
      <c r="B70" s="530" t="s">
        <v>69</v>
      </c>
      <c r="C70" s="452">
        <v>0</v>
      </c>
      <c r="D70" s="3">
        <v>0</v>
      </c>
      <c r="I70" s="452">
        <f t="shared" si="12"/>
        <v>0</v>
      </c>
      <c r="J70" s="454">
        <v>0</v>
      </c>
      <c r="K70" s="455">
        <v>0</v>
      </c>
      <c r="L70" s="456">
        <v>0</v>
      </c>
      <c r="M70" s="457">
        <v>0</v>
      </c>
      <c r="N70" s="321">
        <v>0</v>
      </c>
      <c r="O70" s="455">
        <v>0</v>
      </c>
      <c r="P70" s="456">
        <v>0</v>
      </c>
      <c r="Q70" s="457">
        <v>0</v>
      </c>
      <c r="R70" s="321">
        <v>0</v>
      </c>
      <c r="S70" s="455">
        <v>0</v>
      </c>
      <c r="T70" s="456">
        <v>0</v>
      </c>
      <c r="U70" s="457">
        <v>0</v>
      </c>
      <c r="V70" s="458"/>
      <c r="W70" s="321">
        <v>0</v>
      </c>
      <c r="X70" s="459">
        <f>J70+L70+N70+P70+R70+T70+W70</f>
        <v>0</v>
      </c>
      <c r="Y70" s="460">
        <f>K70+M70+O70+Q70+S70+U70+V70</f>
        <v>0</v>
      </c>
      <c r="Z70" s="467">
        <f t="shared" si="54"/>
        <v>0</v>
      </c>
      <c r="AA70" s="166">
        <v>0</v>
      </c>
      <c r="AB70" s="20">
        <v>0</v>
      </c>
      <c r="AC70" s="462">
        <f t="shared" si="42"/>
        <v>0</v>
      </c>
      <c r="AD70" s="463">
        <v>0</v>
      </c>
      <c r="AE70" s="20">
        <v>0</v>
      </c>
      <c r="AF70" s="464">
        <v>0</v>
      </c>
      <c r="AH70" s="376"/>
      <c r="AI70" s="372">
        <f t="shared" si="3"/>
        <v>0</v>
      </c>
      <c r="AJ70" s="371">
        <f t="shared" si="4"/>
        <v>0</v>
      </c>
    </row>
    <row r="71" spans="1:36" ht="1.5" customHeight="1" x14ac:dyDescent="0.25">
      <c r="A71" s="529">
        <v>10403</v>
      </c>
      <c r="B71" s="537" t="s">
        <v>70</v>
      </c>
      <c r="C71" s="452">
        <v>0</v>
      </c>
      <c r="D71" s="3">
        <v>0</v>
      </c>
      <c r="I71" s="452">
        <f t="shared" si="12"/>
        <v>0</v>
      </c>
      <c r="J71" s="454">
        <v>0</v>
      </c>
      <c r="K71" s="455">
        <v>0</v>
      </c>
      <c r="L71" s="456">
        <v>0</v>
      </c>
      <c r="M71" s="457">
        <v>0</v>
      </c>
      <c r="N71" s="321">
        <v>0</v>
      </c>
      <c r="O71" s="455">
        <v>0</v>
      </c>
      <c r="P71" s="456">
        <v>0</v>
      </c>
      <c r="Q71" s="457">
        <v>0</v>
      </c>
      <c r="R71" s="321">
        <v>0</v>
      </c>
      <c r="S71" s="455">
        <v>0</v>
      </c>
      <c r="T71" s="456">
        <v>0</v>
      </c>
      <c r="U71" s="457">
        <v>0</v>
      </c>
      <c r="V71" s="458"/>
      <c r="W71" s="321">
        <v>0</v>
      </c>
      <c r="X71" s="459">
        <f>J71+L71+N71+P71+R71+T71+W71</f>
        <v>0</v>
      </c>
      <c r="Y71" s="460">
        <f>K71+M71+O71+Q71+S71+U71+V71</f>
        <v>0</v>
      </c>
      <c r="Z71" s="467">
        <f>C71+X71-Y71</f>
        <v>0</v>
      </c>
      <c r="AA71" s="166">
        <v>0</v>
      </c>
      <c r="AB71" s="20">
        <v>0</v>
      </c>
      <c r="AC71" s="462">
        <f t="shared" si="42"/>
        <v>0</v>
      </c>
      <c r="AD71" s="463">
        <v>0</v>
      </c>
      <c r="AE71" s="20">
        <v>0</v>
      </c>
      <c r="AF71" s="464">
        <v>0</v>
      </c>
      <c r="AH71" s="376"/>
      <c r="AI71" s="372">
        <f t="shared" si="3"/>
        <v>0</v>
      </c>
      <c r="AJ71" s="371">
        <f t="shared" si="4"/>
        <v>0</v>
      </c>
    </row>
    <row r="72" spans="1:36" ht="12" x14ac:dyDescent="0.25">
      <c r="A72" s="529" t="s">
        <v>475</v>
      </c>
      <c r="B72" s="530" t="s">
        <v>71</v>
      </c>
      <c r="C72" s="485">
        <v>86873501.950000003</v>
      </c>
      <c r="D72" s="3">
        <v>0</v>
      </c>
      <c r="I72" s="452">
        <f t="shared" si="12"/>
        <v>86873501.950000003</v>
      </c>
      <c r="J72" s="455"/>
      <c r="K72" s="455"/>
      <c r="L72" s="456"/>
      <c r="M72" s="457"/>
      <c r="N72" s="321">
        <v>0</v>
      </c>
      <c r="O72" s="455">
        <v>0</v>
      </c>
      <c r="P72" s="456">
        <v>0</v>
      </c>
      <c r="Q72" s="457">
        <v>0</v>
      </c>
      <c r="R72" s="321">
        <v>0</v>
      </c>
      <c r="S72" s="455">
        <v>0</v>
      </c>
      <c r="T72" s="456"/>
      <c r="U72" s="457">
        <v>0</v>
      </c>
      <c r="V72" s="458"/>
      <c r="W72" s="321">
        <v>0</v>
      </c>
      <c r="X72" s="459">
        <f>J72+L72+N72+P72+R72+T72+W72</f>
        <v>0</v>
      </c>
      <c r="Y72" s="460">
        <f>K72+M72+O72+Q72+S72+U72+V72</f>
        <v>0</v>
      </c>
      <c r="Z72" s="467">
        <f>C72+X72-Y72</f>
        <v>86873501.950000003</v>
      </c>
      <c r="AA72" s="166">
        <f>IFERROR(+VLOOKUP(A72,'Base de Datos'!$A$1:$E$39,4,0),0)</f>
        <v>0</v>
      </c>
      <c r="AB72" s="20">
        <f>IFERROR(+VLOOKUP(A72,'Base de Datos'!$A$1:$F$39,3,0),0)</f>
        <v>0</v>
      </c>
      <c r="AC72" s="462">
        <f>Z72-AA72-AB72</f>
        <v>86873501.950000003</v>
      </c>
      <c r="AD72" s="463">
        <f>(Z72-AC72)/Z72</f>
        <v>0</v>
      </c>
      <c r="AE72" s="20">
        <f>IFERROR(+VLOOKUP(A72,'Base de Datos'!$A$1:$F$37,6,0),0)</f>
        <v>86873501.950000003</v>
      </c>
      <c r="AF72" s="464">
        <f>AA72/Z72</f>
        <v>0</v>
      </c>
      <c r="AH72" s="414">
        <v>357122433.05000001</v>
      </c>
      <c r="AI72" s="372">
        <f t="shared" si="3"/>
        <v>-270248931.10000002</v>
      </c>
      <c r="AJ72" s="371">
        <f t="shared" si="4"/>
        <v>-270248931.10000002</v>
      </c>
    </row>
    <row r="73" spans="1:36" ht="17.25" hidden="1" customHeight="1" x14ac:dyDescent="0.25">
      <c r="A73" s="529" t="s">
        <v>476</v>
      </c>
      <c r="B73" s="538" t="s">
        <v>72</v>
      </c>
      <c r="C73" s="485"/>
      <c r="D73" s="3">
        <v>0</v>
      </c>
      <c r="I73" s="452">
        <f t="shared" si="12"/>
        <v>0</v>
      </c>
      <c r="J73" s="454"/>
      <c r="K73" s="455">
        <v>0</v>
      </c>
      <c r="L73" s="456"/>
      <c r="M73" s="457"/>
      <c r="N73" s="321">
        <v>0</v>
      </c>
      <c r="O73" s="455">
        <v>0</v>
      </c>
      <c r="P73" s="456">
        <v>0</v>
      </c>
      <c r="Q73" s="457">
        <v>0</v>
      </c>
      <c r="R73" s="321">
        <v>0</v>
      </c>
      <c r="S73" s="455">
        <v>0</v>
      </c>
      <c r="T73" s="456">
        <v>0</v>
      </c>
      <c r="U73" s="457">
        <v>0</v>
      </c>
      <c r="V73" s="458"/>
      <c r="W73" s="321">
        <v>0</v>
      </c>
      <c r="X73" s="459">
        <f>J73+L73+N73+P73+R73+T73+W73</f>
        <v>0</v>
      </c>
      <c r="Y73" s="460">
        <f>K73+M73+O73+Q73+S73+U73+V73</f>
        <v>0</v>
      </c>
      <c r="Z73" s="467">
        <f>C73+X73-Y73</f>
        <v>0</v>
      </c>
      <c r="AA73" s="166">
        <f>IFERROR(+VLOOKUP(A73,'Base de Datos'!$A$1:$E$37,4,0),0)</f>
        <v>0</v>
      </c>
      <c r="AB73" s="20">
        <f>IFERROR(+VLOOKUP(A73,'Base de Datos'!$A$1:$E$37,3,0),0)</f>
        <v>0</v>
      </c>
      <c r="AC73" s="462">
        <f t="shared" si="42"/>
        <v>0</v>
      </c>
      <c r="AD73" s="463" t="e">
        <f>(Z73-AC73)/Z73</f>
        <v>#DIV/0!</v>
      </c>
      <c r="AE73" s="20">
        <f>IFERROR(+VLOOKUP(A73,'Base de Datos'!$A$1:$F$37,6,0),0)</f>
        <v>0</v>
      </c>
      <c r="AF73" s="464" t="e">
        <f t="shared" si="53"/>
        <v>#DIV/0!</v>
      </c>
      <c r="AH73" s="376">
        <v>38500000</v>
      </c>
      <c r="AI73" s="371">
        <f t="shared" si="3"/>
        <v>-38500000</v>
      </c>
      <c r="AJ73" s="371">
        <f t="shared" si="4"/>
        <v>-38500000</v>
      </c>
    </row>
    <row r="74" spans="1:36" ht="12.75" hidden="1" customHeight="1" thickBot="1" x14ac:dyDescent="0.3">
      <c r="A74" s="529">
        <v>10406</v>
      </c>
      <c r="B74" s="530" t="s">
        <v>73</v>
      </c>
      <c r="C74" s="20"/>
      <c r="D74" s="5">
        <v>0</v>
      </c>
      <c r="E74" s="8"/>
      <c r="F74" s="8"/>
      <c r="G74" s="8"/>
      <c r="H74" s="8"/>
      <c r="I74" s="20">
        <f t="shared" si="12"/>
        <v>0</v>
      </c>
      <c r="J74" s="454">
        <v>0</v>
      </c>
      <c r="K74" s="455">
        <v>0</v>
      </c>
      <c r="L74" s="13">
        <v>0</v>
      </c>
      <c r="M74" s="320">
        <v>0</v>
      </c>
      <c r="N74" s="321">
        <v>0</v>
      </c>
      <c r="O74" s="455">
        <v>0</v>
      </c>
      <c r="P74" s="13">
        <v>0</v>
      </c>
      <c r="Q74" s="320">
        <v>0</v>
      </c>
      <c r="R74" s="321">
        <v>0</v>
      </c>
      <c r="S74" s="455">
        <v>0</v>
      </c>
      <c r="T74" s="13">
        <v>0</v>
      </c>
      <c r="U74" s="320">
        <v>0</v>
      </c>
      <c r="V74" s="539"/>
      <c r="W74" s="321">
        <v>0</v>
      </c>
      <c r="X74" s="459">
        <f>J74+L74+N74+P74+R74+T74+W74</f>
        <v>0</v>
      </c>
      <c r="Y74" s="460">
        <f>K74+M74+O74+Q74+S74+U74+V74</f>
        <v>0</v>
      </c>
      <c r="Z74" s="467">
        <f t="shared" si="54"/>
        <v>0</v>
      </c>
      <c r="AA74" s="489">
        <v>0</v>
      </c>
      <c r="AB74" s="20"/>
      <c r="AC74" s="490">
        <f>Z74-AA74-AB74</f>
        <v>0</v>
      </c>
      <c r="AD74" s="463" t="e">
        <f t="shared" si="55"/>
        <v>#DIV/0!</v>
      </c>
      <c r="AE74" s="20"/>
      <c r="AF74" s="464" t="e">
        <f t="shared" si="53"/>
        <v>#DIV/0!</v>
      </c>
      <c r="AH74" s="376"/>
      <c r="AI74" s="371">
        <f t="shared" si="3"/>
        <v>0</v>
      </c>
      <c r="AJ74" s="371">
        <f t="shared" si="4"/>
        <v>0</v>
      </c>
    </row>
    <row r="75" spans="1:36" ht="12.75" hidden="1" customHeight="1" thickBot="1" x14ac:dyDescent="0.3">
      <c r="A75" s="529">
        <v>10499</v>
      </c>
      <c r="B75" s="530" t="s">
        <v>74</v>
      </c>
      <c r="C75" s="452">
        <v>0</v>
      </c>
      <c r="D75" s="3">
        <v>0</v>
      </c>
      <c r="I75" s="452">
        <f t="shared" si="12"/>
        <v>0</v>
      </c>
      <c r="J75" s="454">
        <v>0</v>
      </c>
      <c r="K75" s="455">
        <v>0</v>
      </c>
      <c r="L75" s="456">
        <v>0</v>
      </c>
      <c r="M75" s="457">
        <v>0</v>
      </c>
      <c r="N75" s="321">
        <v>0</v>
      </c>
      <c r="O75" s="455">
        <v>0</v>
      </c>
      <c r="P75" s="456">
        <v>0</v>
      </c>
      <c r="Q75" s="457">
        <v>0</v>
      </c>
      <c r="R75" s="321">
        <v>0</v>
      </c>
      <c r="S75" s="455">
        <v>0</v>
      </c>
      <c r="T75" s="456">
        <v>0</v>
      </c>
      <c r="U75" s="457">
        <v>0</v>
      </c>
      <c r="V75" s="458"/>
      <c r="W75" s="321">
        <v>0</v>
      </c>
      <c r="X75" s="459">
        <f>J75+L75+N75+P75+R75+W75</f>
        <v>0</v>
      </c>
      <c r="Y75" s="460">
        <f>K75+M75+O75+Q75+S75+V75</f>
        <v>0</v>
      </c>
      <c r="Z75" s="540">
        <f t="shared" si="54"/>
        <v>0</v>
      </c>
      <c r="AA75" s="489">
        <v>0</v>
      </c>
      <c r="AB75" s="20">
        <v>0</v>
      </c>
      <c r="AC75" s="490">
        <f t="shared" si="42"/>
        <v>0</v>
      </c>
      <c r="AD75" s="463">
        <v>0</v>
      </c>
      <c r="AE75" s="20">
        <v>0</v>
      </c>
      <c r="AF75" s="464">
        <v>0</v>
      </c>
      <c r="AH75" s="376"/>
      <c r="AI75" s="371">
        <f t="shared" si="3"/>
        <v>0</v>
      </c>
      <c r="AJ75" s="371">
        <f t="shared" si="4"/>
        <v>0</v>
      </c>
    </row>
    <row r="76" spans="1:36" s="4" customFormat="1" ht="12" x14ac:dyDescent="0.25">
      <c r="A76" s="437">
        <v>105</v>
      </c>
      <c r="B76" s="438" t="s">
        <v>75</v>
      </c>
      <c r="C76" s="439">
        <f>SUM(C77:C80)</f>
        <v>1165000</v>
      </c>
      <c r="D76" s="440">
        <f>SUM(D77:D80)</f>
        <v>0</v>
      </c>
      <c r="E76" s="441">
        <f>SUM(E77:E80)</f>
        <v>0</v>
      </c>
      <c r="F76" s="441"/>
      <c r="G76" s="441"/>
      <c r="H76" s="441">
        <f>SUM(H77:H80)</f>
        <v>0</v>
      </c>
      <c r="I76" s="439">
        <f t="shared" si="12"/>
        <v>1165000</v>
      </c>
      <c r="J76" s="440">
        <f>SUM(J77:J80)</f>
        <v>0</v>
      </c>
      <c r="K76" s="442">
        <f t="shared" ref="K76:W76" si="56">SUM(K77:K80)</f>
        <v>0</v>
      </c>
      <c r="L76" s="443">
        <f t="shared" si="56"/>
        <v>0</v>
      </c>
      <c r="M76" s="442">
        <f t="shared" si="56"/>
        <v>0</v>
      </c>
      <c r="N76" s="443">
        <f t="shared" si="56"/>
        <v>0</v>
      </c>
      <c r="O76" s="442">
        <f t="shared" si="56"/>
        <v>0</v>
      </c>
      <c r="P76" s="443">
        <f t="shared" si="56"/>
        <v>0</v>
      </c>
      <c r="Q76" s="442">
        <f t="shared" si="56"/>
        <v>0</v>
      </c>
      <c r="R76" s="443">
        <f t="shared" si="56"/>
        <v>0</v>
      </c>
      <c r="S76" s="442">
        <f t="shared" si="56"/>
        <v>0</v>
      </c>
      <c r="T76" s="443">
        <f>SUM(T77:T80)</f>
        <v>0</v>
      </c>
      <c r="U76" s="442">
        <f>SUM(U77:U80)</f>
        <v>0</v>
      </c>
      <c r="V76" s="444"/>
      <c r="W76" s="443">
        <f t="shared" si="56"/>
        <v>0</v>
      </c>
      <c r="X76" s="445">
        <f t="shared" ref="X76:AC76" si="57">SUM(X77:X80)</f>
        <v>0</v>
      </c>
      <c r="Y76" s="440">
        <f t="shared" si="57"/>
        <v>0</v>
      </c>
      <c r="Z76" s="446">
        <f>SUM(Z77:Z80)</f>
        <v>1165000</v>
      </c>
      <c r="AA76" s="447">
        <f t="shared" si="57"/>
        <v>0</v>
      </c>
      <c r="AB76" s="446">
        <f t="shared" si="57"/>
        <v>0</v>
      </c>
      <c r="AC76" s="446">
        <f t="shared" si="57"/>
        <v>1165000</v>
      </c>
      <c r="AD76" s="448">
        <f t="shared" si="55"/>
        <v>0</v>
      </c>
      <c r="AE76" s="446">
        <f t="shared" ref="AE76" si="58">SUM(AE77:AE80)</f>
        <v>1165000</v>
      </c>
      <c r="AF76" s="449">
        <f t="shared" si="53"/>
        <v>0</v>
      </c>
      <c r="AG76" s="1"/>
      <c r="AH76" s="414">
        <v>0</v>
      </c>
      <c r="AI76" s="371">
        <f t="shared" ref="AI76:AI139" si="59">+AC76-AH76</f>
        <v>1165000</v>
      </c>
      <c r="AJ76" s="371">
        <f t="shared" ref="AJ76:AJ139" si="60">+AI76</f>
        <v>1165000</v>
      </c>
    </row>
    <row r="77" spans="1:36" ht="12" hidden="1" customHeight="1" x14ac:dyDescent="0.25">
      <c r="A77" s="529">
        <v>10501</v>
      </c>
      <c r="B77" s="530" t="s">
        <v>76</v>
      </c>
      <c r="C77" s="452"/>
      <c r="D77" s="3">
        <v>0</v>
      </c>
      <c r="I77" s="452">
        <f t="shared" si="12"/>
        <v>0</v>
      </c>
      <c r="J77" s="454">
        <v>0</v>
      </c>
      <c r="K77" s="455">
        <v>0</v>
      </c>
      <c r="L77" s="456">
        <v>0</v>
      </c>
      <c r="M77" s="457">
        <v>0</v>
      </c>
      <c r="N77" s="321">
        <v>0</v>
      </c>
      <c r="O77" s="455">
        <v>0</v>
      </c>
      <c r="P77" s="456">
        <v>0</v>
      </c>
      <c r="Q77" s="457">
        <v>0</v>
      </c>
      <c r="R77" s="321">
        <v>0</v>
      </c>
      <c r="S77" s="455">
        <v>0</v>
      </c>
      <c r="T77" s="456">
        <v>0</v>
      </c>
      <c r="U77" s="457">
        <v>0</v>
      </c>
      <c r="V77" s="458"/>
      <c r="W77" s="321">
        <v>0</v>
      </c>
      <c r="X77" s="459">
        <f>J77+L77+N77+P77+R77+T77+W77</f>
        <v>0</v>
      </c>
      <c r="Y77" s="460">
        <f>K77+M77+O77+Q77+S77+U77+V77</f>
        <v>0</v>
      </c>
      <c r="Z77" s="461">
        <f t="shared" si="54"/>
        <v>0</v>
      </c>
      <c r="AA77" s="489">
        <v>0</v>
      </c>
      <c r="AB77" s="20"/>
      <c r="AC77" s="462">
        <f t="shared" si="42"/>
        <v>0</v>
      </c>
      <c r="AD77" s="463" t="e">
        <f t="shared" si="55"/>
        <v>#DIV/0!</v>
      </c>
      <c r="AE77" s="20"/>
      <c r="AF77" s="464" t="e">
        <f t="shared" si="53"/>
        <v>#DIV/0!</v>
      </c>
      <c r="AH77" s="376"/>
      <c r="AI77" s="371">
        <f t="shared" si="59"/>
        <v>0</v>
      </c>
      <c r="AJ77" s="371">
        <f t="shared" si="60"/>
        <v>0</v>
      </c>
    </row>
    <row r="78" spans="1:36" ht="12" x14ac:dyDescent="0.25">
      <c r="A78" s="529" t="s">
        <v>508</v>
      </c>
      <c r="B78" s="530" t="s">
        <v>77</v>
      </c>
      <c r="C78" s="452">
        <v>1165000</v>
      </c>
      <c r="D78" s="3">
        <v>0</v>
      </c>
      <c r="I78" s="452">
        <f t="shared" si="12"/>
        <v>1165000</v>
      </c>
      <c r="J78" s="454"/>
      <c r="K78" s="455">
        <v>0</v>
      </c>
      <c r="L78" s="456">
        <v>0</v>
      </c>
      <c r="M78" s="457">
        <v>0</v>
      </c>
      <c r="N78" s="321">
        <v>0</v>
      </c>
      <c r="O78" s="455">
        <v>0</v>
      </c>
      <c r="P78" s="456">
        <v>0</v>
      </c>
      <c r="Q78" s="457">
        <v>0</v>
      </c>
      <c r="R78" s="321">
        <v>0</v>
      </c>
      <c r="S78" s="455">
        <v>0</v>
      </c>
      <c r="T78" s="456">
        <v>0</v>
      </c>
      <c r="U78" s="457">
        <v>0</v>
      </c>
      <c r="V78" s="458"/>
      <c r="W78" s="321">
        <v>0</v>
      </c>
      <c r="X78" s="459">
        <f>J78+L78+N78+P78+R78+T78+W78</f>
        <v>0</v>
      </c>
      <c r="Y78" s="460">
        <f>K78+M78+O78+Q78+S78+U78+V78</f>
        <v>0</v>
      </c>
      <c r="Z78" s="461">
        <f t="shared" si="54"/>
        <v>1165000</v>
      </c>
      <c r="AA78" s="166">
        <f>IFERROR(+VLOOKUP(A78,'Base de Datos'!$A$1:$E$39,4,0),0)</f>
        <v>0</v>
      </c>
      <c r="AB78" s="20">
        <f>IFERROR(+VLOOKUP(A78,'Base de Datos'!$A$1:$F$39,3,0),0)</f>
        <v>0</v>
      </c>
      <c r="AC78" s="462">
        <f t="shared" si="42"/>
        <v>1165000</v>
      </c>
      <c r="AD78" s="463">
        <f t="shared" si="55"/>
        <v>0</v>
      </c>
      <c r="AE78" s="20">
        <f>IFERROR(+VLOOKUP(A78,'Base de Datos'!$A$1:$F$37,6,0),0)</f>
        <v>1165000</v>
      </c>
      <c r="AF78" s="464">
        <f t="shared" si="53"/>
        <v>0</v>
      </c>
      <c r="AH78" s="376">
        <v>0</v>
      </c>
      <c r="AI78" s="371">
        <f t="shared" si="59"/>
        <v>1165000</v>
      </c>
      <c r="AJ78" s="371">
        <f t="shared" si="60"/>
        <v>1165000</v>
      </c>
    </row>
    <row r="79" spans="1:36" ht="12" hidden="1" customHeight="1" x14ac:dyDescent="0.25">
      <c r="A79" s="529">
        <v>10503</v>
      </c>
      <c r="B79" s="530" t="s">
        <v>78</v>
      </c>
      <c r="C79" s="452"/>
      <c r="D79" s="3">
        <v>0</v>
      </c>
      <c r="I79" s="452">
        <f t="shared" si="12"/>
        <v>0</v>
      </c>
      <c r="J79" s="454">
        <v>0</v>
      </c>
      <c r="K79" s="455">
        <v>0</v>
      </c>
      <c r="L79" s="456">
        <v>0</v>
      </c>
      <c r="M79" s="457">
        <v>0</v>
      </c>
      <c r="N79" s="321">
        <v>0</v>
      </c>
      <c r="O79" s="455">
        <v>0</v>
      </c>
      <c r="P79" s="456">
        <v>0</v>
      </c>
      <c r="Q79" s="457">
        <v>0</v>
      </c>
      <c r="R79" s="321">
        <v>0</v>
      </c>
      <c r="S79" s="455">
        <v>0</v>
      </c>
      <c r="T79" s="456">
        <v>0</v>
      </c>
      <c r="U79" s="457">
        <v>0</v>
      </c>
      <c r="V79" s="458"/>
      <c r="W79" s="321">
        <v>0</v>
      </c>
      <c r="X79" s="459">
        <f>J79+L79+N79+P79+R79+T79+W79</f>
        <v>0</v>
      </c>
      <c r="Y79" s="460">
        <f>K79+M79+O79+Q79+S79+U79+V79</f>
        <v>0</v>
      </c>
      <c r="Z79" s="461">
        <f t="shared" si="54"/>
        <v>0</v>
      </c>
      <c r="AA79" s="489"/>
      <c r="AB79" s="20"/>
      <c r="AC79" s="490">
        <f t="shared" si="42"/>
        <v>0</v>
      </c>
      <c r="AD79" s="463">
        <f>IF(Z79=0,0,(Z79-AC79)/Z79)</f>
        <v>0</v>
      </c>
      <c r="AE79" s="20"/>
      <c r="AF79" s="464">
        <f>IF(Z79=0,0,AA79/Z79)</f>
        <v>0</v>
      </c>
      <c r="AH79" s="376"/>
      <c r="AI79" s="371">
        <f t="shared" si="59"/>
        <v>0</v>
      </c>
      <c r="AJ79" s="371">
        <f t="shared" si="60"/>
        <v>0</v>
      </c>
    </row>
    <row r="80" spans="1:36" ht="12.75" hidden="1" customHeight="1" x14ac:dyDescent="0.25">
      <c r="A80" s="529">
        <v>10504</v>
      </c>
      <c r="B80" s="530" t="s">
        <v>79</v>
      </c>
      <c r="C80" s="452"/>
      <c r="D80" s="3">
        <v>0</v>
      </c>
      <c r="I80" s="452">
        <f t="shared" ref="I80:I143" si="61">SUM(C80:D80)</f>
        <v>0</v>
      </c>
      <c r="J80" s="454">
        <v>0</v>
      </c>
      <c r="K80" s="455">
        <v>0</v>
      </c>
      <c r="L80" s="456">
        <v>0</v>
      </c>
      <c r="M80" s="457">
        <v>0</v>
      </c>
      <c r="N80" s="321">
        <v>0</v>
      </c>
      <c r="O80" s="455">
        <v>0</v>
      </c>
      <c r="P80" s="456">
        <v>0</v>
      </c>
      <c r="Q80" s="457">
        <v>0</v>
      </c>
      <c r="R80" s="321">
        <v>0</v>
      </c>
      <c r="S80" s="455">
        <v>0</v>
      </c>
      <c r="T80" s="456">
        <v>0</v>
      </c>
      <c r="U80" s="457">
        <v>0</v>
      </c>
      <c r="V80" s="458"/>
      <c r="W80" s="321">
        <v>0</v>
      </c>
      <c r="X80" s="459">
        <f>J80+L80+N80+P80+R80+T80+W80</f>
        <v>0</v>
      </c>
      <c r="Y80" s="460">
        <f>K80+M80+O80+Q80+S80+U80+V80</f>
        <v>0</v>
      </c>
      <c r="Z80" s="461">
        <f t="shared" si="54"/>
        <v>0</v>
      </c>
      <c r="AA80" s="489"/>
      <c r="AB80" s="20"/>
      <c r="AC80" s="490">
        <f t="shared" si="42"/>
        <v>0</v>
      </c>
      <c r="AD80" s="463">
        <f>IF(Z80=0,0,(Z80-AC80)/Z80)</f>
        <v>0</v>
      </c>
      <c r="AE80" s="20"/>
      <c r="AF80" s="464">
        <f>IF(Z80=0,0,AA80/Z80)</f>
        <v>0</v>
      </c>
      <c r="AH80" s="376"/>
      <c r="AI80" s="371">
        <f t="shared" si="59"/>
        <v>0</v>
      </c>
      <c r="AJ80" s="371">
        <f t="shared" si="60"/>
        <v>0</v>
      </c>
    </row>
    <row r="81" spans="1:36" s="14" customFormat="1" ht="12" hidden="1" customHeight="1" x14ac:dyDescent="0.25">
      <c r="A81" s="531">
        <v>106</v>
      </c>
      <c r="B81" s="532" t="s">
        <v>80</v>
      </c>
      <c r="C81" s="493">
        <f>SUM(C82:C84)</f>
        <v>0</v>
      </c>
      <c r="D81" s="494">
        <f>SUM(D82:D84)</f>
        <v>0</v>
      </c>
      <c r="E81" s="533">
        <f>SUM(E82:E84)</f>
        <v>0</v>
      </c>
      <c r="F81" s="533"/>
      <c r="G81" s="533"/>
      <c r="H81" s="533">
        <f>SUM(H82:H84)</f>
        <v>0</v>
      </c>
      <c r="I81" s="496">
        <f t="shared" si="61"/>
        <v>0</v>
      </c>
      <c r="J81" s="497">
        <f>SUM(J82:J84)</f>
        <v>0</v>
      </c>
      <c r="K81" s="498">
        <f t="shared" ref="K81:W81" si="62">SUM(K82:K84)</f>
        <v>0</v>
      </c>
      <c r="L81" s="499">
        <f t="shared" si="62"/>
        <v>0</v>
      </c>
      <c r="M81" s="500">
        <f t="shared" si="62"/>
        <v>0</v>
      </c>
      <c r="N81" s="501">
        <f t="shared" si="62"/>
        <v>0</v>
      </c>
      <c r="O81" s="498">
        <f t="shared" si="62"/>
        <v>0</v>
      </c>
      <c r="P81" s="499">
        <f t="shared" si="62"/>
        <v>0</v>
      </c>
      <c r="Q81" s="500">
        <f t="shared" si="62"/>
        <v>0</v>
      </c>
      <c r="R81" s="501">
        <f t="shared" si="62"/>
        <v>0</v>
      </c>
      <c r="S81" s="498">
        <f t="shared" si="62"/>
        <v>0</v>
      </c>
      <c r="T81" s="499">
        <f>SUM(T82:T84)</f>
        <v>0</v>
      </c>
      <c r="U81" s="500">
        <f>SUM(U82:U84)</f>
        <v>0</v>
      </c>
      <c r="V81" s="502"/>
      <c r="W81" s="501">
        <f t="shared" si="62"/>
        <v>0</v>
      </c>
      <c r="X81" s="503">
        <f t="shared" ref="X81:AC81" si="63">SUM(X82:X84)</f>
        <v>0</v>
      </c>
      <c r="Y81" s="504">
        <f t="shared" si="63"/>
        <v>0</v>
      </c>
      <c r="Z81" s="505">
        <f>SUM(Z82:Z84)</f>
        <v>0</v>
      </c>
      <c r="AA81" s="506">
        <f t="shared" si="63"/>
        <v>0</v>
      </c>
      <c r="AB81" s="505">
        <f t="shared" si="63"/>
        <v>0</v>
      </c>
      <c r="AC81" s="507">
        <f t="shared" si="63"/>
        <v>0</v>
      </c>
      <c r="AD81" s="508">
        <f t="shared" ref="AD81:AD144" si="64">IF(Z81=0,0,(Z81-AC81)/Z81)</f>
        <v>0</v>
      </c>
      <c r="AE81" s="505"/>
      <c r="AF81" s="464">
        <f t="shared" ref="AF81:AF144" si="65">IF(Z81=0,0,AA81/Z81)</f>
        <v>0</v>
      </c>
      <c r="AG81" s="1"/>
      <c r="AH81" s="376"/>
      <c r="AI81" s="371">
        <f t="shared" si="59"/>
        <v>0</v>
      </c>
      <c r="AJ81" s="371">
        <f t="shared" si="60"/>
        <v>0</v>
      </c>
    </row>
    <row r="82" spans="1:36" ht="12" hidden="1" customHeight="1" x14ac:dyDescent="0.25">
      <c r="A82" s="529">
        <v>10601</v>
      </c>
      <c r="B82" s="530" t="s">
        <v>81</v>
      </c>
      <c r="C82" s="452"/>
      <c r="D82" s="3">
        <v>0</v>
      </c>
      <c r="I82" s="452">
        <f t="shared" si="61"/>
        <v>0</v>
      </c>
      <c r="J82" s="454">
        <v>0</v>
      </c>
      <c r="K82" s="455">
        <v>0</v>
      </c>
      <c r="L82" s="456">
        <v>0</v>
      </c>
      <c r="M82" s="457">
        <v>0</v>
      </c>
      <c r="N82" s="321">
        <v>0</v>
      </c>
      <c r="O82" s="455">
        <v>0</v>
      </c>
      <c r="P82" s="456">
        <v>0</v>
      </c>
      <c r="Q82" s="457">
        <v>0</v>
      </c>
      <c r="R82" s="321">
        <v>0</v>
      </c>
      <c r="S82" s="455">
        <v>0</v>
      </c>
      <c r="T82" s="456">
        <v>0</v>
      </c>
      <c r="U82" s="457">
        <v>0</v>
      </c>
      <c r="V82" s="458"/>
      <c r="W82" s="321">
        <v>0</v>
      </c>
      <c r="X82" s="459">
        <f>J82+L82+N82+P82+R82+T82+W82</f>
        <v>0</v>
      </c>
      <c r="Y82" s="460">
        <f>K82+M82+O82+Q82+S82+U82+V82</f>
        <v>0</v>
      </c>
      <c r="Z82" s="467">
        <f>C82+X82-Y82</f>
        <v>0</v>
      </c>
      <c r="AA82" s="489">
        <v>0</v>
      </c>
      <c r="AB82" s="20">
        <v>0</v>
      </c>
      <c r="AC82" s="490">
        <f t="shared" si="42"/>
        <v>0</v>
      </c>
      <c r="AD82" s="463">
        <f t="shared" si="64"/>
        <v>0</v>
      </c>
      <c r="AE82" s="20"/>
      <c r="AF82" s="464">
        <f t="shared" si="65"/>
        <v>0</v>
      </c>
      <c r="AH82" s="376"/>
      <c r="AI82" s="371">
        <f t="shared" si="59"/>
        <v>0</v>
      </c>
      <c r="AJ82" s="371">
        <f t="shared" si="60"/>
        <v>0</v>
      </c>
    </row>
    <row r="83" spans="1:36" ht="12" hidden="1" customHeight="1" x14ac:dyDescent="0.25">
      <c r="A83" s="529">
        <v>10602</v>
      </c>
      <c r="B83" s="530" t="s">
        <v>82</v>
      </c>
      <c r="C83" s="452">
        <v>0</v>
      </c>
      <c r="D83" s="3">
        <v>0</v>
      </c>
      <c r="I83" s="452">
        <f t="shared" si="61"/>
        <v>0</v>
      </c>
      <c r="J83" s="454">
        <v>0</v>
      </c>
      <c r="K83" s="455">
        <v>0</v>
      </c>
      <c r="L83" s="456">
        <v>0</v>
      </c>
      <c r="M83" s="457">
        <v>0</v>
      </c>
      <c r="N83" s="321">
        <v>0</v>
      </c>
      <c r="O83" s="455">
        <v>0</v>
      </c>
      <c r="P83" s="456">
        <v>0</v>
      </c>
      <c r="Q83" s="457">
        <v>0</v>
      </c>
      <c r="R83" s="321">
        <v>0</v>
      </c>
      <c r="S83" s="455">
        <v>0</v>
      </c>
      <c r="T83" s="456">
        <v>0</v>
      </c>
      <c r="U83" s="457">
        <v>0</v>
      </c>
      <c r="V83" s="458"/>
      <c r="W83" s="321">
        <v>0</v>
      </c>
      <c r="X83" s="459">
        <f>J83+L83+N83+P83+R83+W83</f>
        <v>0</v>
      </c>
      <c r="Y83" s="460">
        <f>K83+M83+O83+Q83+S83+V83</f>
        <v>0</v>
      </c>
      <c r="Z83" s="20">
        <f>I83+X83-Y83</f>
        <v>0</v>
      </c>
      <c r="AA83" s="489">
        <v>0</v>
      </c>
      <c r="AB83" s="20">
        <v>0</v>
      </c>
      <c r="AC83" s="490">
        <f t="shared" si="42"/>
        <v>0</v>
      </c>
      <c r="AD83" s="463">
        <f t="shared" si="64"/>
        <v>0</v>
      </c>
      <c r="AE83" s="20"/>
      <c r="AF83" s="464">
        <f t="shared" si="65"/>
        <v>0</v>
      </c>
      <c r="AH83" s="376"/>
      <c r="AI83" s="371">
        <f t="shared" si="59"/>
        <v>0</v>
      </c>
      <c r="AJ83" s="371">
        <f t="shared" si="60"/>
        <v>0</v>
      </c>
    </row>
    <row r="84" spans="1:36" ht="12.75" hidden="1" customHeight="1" x14ac:dyDescent="0.25">
      <c r="A84" s="529">
        <v>10603</v>
      </c>
      <c r="B84" s="530" t="s">
        <v>83</v>
      </c>
      <c r="C84" s="452">
        <v>0</v>
      </c>
      <c r="D84" s="3">
        <v>0</v>
      </c>
      <c r="I84" s="452">
        <f t="shared" si="61"/>
        <v>0</v>
      </c>
      <c r="J84" s="454">
        <v>0</v>
      </c>
      <c r="K84" s="455">
        <v>0</v>
      </c>
      <c r="L84" s="456">
        <v>0</v>
      </c>
      <c r="M84" s="457">
        <v>0</v>
      </c>
      <c r="N84" s="321">
        <v>0</v>
      </c>
      <c r="O84" s="455">
        <v>0</v>
      </c>
      <c r="P84" s="456">
        <v>0</v>
      </c>
      <c r="Q84" s="457">
        <v>0</v>
      </c>
      <c r="R84" s="321">
        <v>0</v>
      </c>
      <c r="S84" s="455">
        <v>0</v>
      </c>
      <c r="T84" s="456">
        <v>0</v>
      </c>
      <c r="U84" s="457">
        <v>0</v>
      </c>
      <c r="V84" s="458"/>
      <c r="W84" s="321">
        <v>0</v>
      </c>
      <c r="X84" s="459">
        <f>J84+L84+N84+P84+R84+W84</f>
        <v>0</v>
      </c>
      <c r="Y84" s="460">
        <f>K84+M84+O84+Q84+S84+V84</f>
        <v>0</v>
      </c>
      <c r="Z84" s="20">
        <f>I84+X84-Y84</f>
        <v>0</v>
      </c>
      <c r="AA84" s="489">
        <v>0</v>
      </c>
      <c r="AB84" s="20">
        <v>0</v>
      </c>
      <c r="AC84" s="490">
        <f t="shared" si="42"/>
        <v>0</v>
      </c>
      <c r="AD84" s="463">
        <f t="shared" si="64"/>
        <v>0</v>
      </c>
      <c r="AE84" s="20"/>
      <c r="AF84" s="464">
        <f t="shared" si="65"/>
        <v>0</v>
      </c>
      <c r="AH84" s="376"/>
      <c r="AI84" s="371">
        <f t="shared" si="59"/>
        <v>0</v>
      </c>
      <c r="AJ84" s="371">
        <f t="shared" si="60"/>
        <v>0</v>
      </c>
    </row>
    <row r="85" spans="1:36" s="14" customFormat="1" ht="12" hidden="1" customHeight="1" x14ac:dyDescent="0.25">
      <c r="A85" s="531">
        <v>107</v>
      </c>
      <c r="B85" s="532" t="s">
        <v>84</v>
      </c>
      <c r="C85" s="493">
        <f>SUM(C86:C88)</f>
        <v>0</v>
      </c>
      <c r="D85" s="494">
        <f>SUM(D86:D88)</f>
        <v>0</v>
      </c>
      <c r="E85" s="533">
        <f>SUM(E86:E88)</f>
        <v>0</v>
      </c>
      <c r="F85" s="533"/>
      <c r="G85" s="533"/>
      <c r="H85" s="533">
        <f>SUM(H86:H88)</f>
        <v>0</v>
      </c>
      <c r="I85" s="496">
        <f t="shared" si="61"/>
        <v>0</v>
      </c>
      <c r="J85" s="497">
        <f>SUM(J86:J88)</f>
        <v>0</v>
      </c>
      <c r="K85" s="498">
        <f t="shared" ref="K85:W85" si="66">SUM(K86:K88)</f>
        <v>0</v>
      </c>
      <c r="L85" s="499">
        <f t="shared" si="66"/>
        <v>0</v>
      </c>
      <c r="M85" s="500">
        <f t="shared" si="66"/>
        <v>0</v>
      </c>
      <c r="N85" s="501">
        <f t="shared" si="66"/>
        <v>0</v>
      </c>
      <c r="O85" s="498">
        <f t="shared" si="66"/>
        <v>0</v>
      </c>
      <c r="P85" s="499">
        <f t="shared" si="66"/>
        <v>0</v>
      </c>
      <c r="Q85" s="500">
        <f t="shared" si="66"/>
        <v>0</v>
      </c>
      <c r="R85" s="501">
        <f t="shared" si="66"/>
        <v>0</v>
      </c>
      <c r="S85" s="498">
        <f t="shared" si="66"/>
        <v>0</v>
      </c>
      <c r="T85" s="499">
        <f>SUM(T86:T88)</f>
        <v>0</v>
      </c>
      <c r="U85" s="500">
        <f>SUM(U86:U88)</f>
        <v>0</v>
      </c>
      <c r="V85" s="502"/>
      <c r="W85" s="501">
        <f t="shared" si="66"/>
        <v>0</v>
      </c>
      <c r="X85" s="503">
        <f t="shared" ref="X85:AC85" si="67">SUM(X86:X88)</f>
        <v>0</v>
      </c>
      <c r="Y85" s="504">
        <f t="shared" si="67"/>
        <v>0</v>
      </c>
      <c r="Z85" s="505">
        <f>SUM(Z86:Z88)</f>
        <v>0</v>
      </c>
      <c r="AA85" s="506">
        <f t="shared" si="67"/>
        <v>0</v>
      </c>
      <c r="AB85" s="505">
        <f t="shared" si="67"/>
        <v>0</v>
      </c>
      <c r="AC85" s="507">
        <f t="shared" si="67"/>
        <v>0</v>
      </c>
      <c r="AD85" s="508">
        <f t="shared" si="64"/>
        <v>0</v>
      </c>
      <c r="AE85" s="505"/>
      <c r="AF85" s="464">
        <f t="shared" si="65"/>
        <v>0</v>
      </c>
      <c r="AG85" s="1"/>
      <c r="AH85" s="376"/>
      <c r="AI85" s="371">
        <f t="shared" si="59"/>
        <v>0</v>
      </c>
      <c r="AJ85" s="371">
        <f t="shared" si="60"/>
        <v>0</v>
      </c>
    </row>
    <row r="86" spans="1:36" ht="12" hidden="1" customHeight="1" x14ac:dyDescent="0.25">
      <c r="A86" s="529">
        <v>10701</v>
      </c>
      <c r="B86" s="530" t="s">
        <v>85</v>
      </c>
      <c r="C86" s="452"/>
      <c r="D86" s="3">
        <v>0</v>
      </c>
      <c r="I86" s="452">
        <f t="shared" si="61"/>
        <v>0</v>
      </c>
      <c r="J86" s="454">
        <v>0</v>
      </c>
      <c r="K86" s="455">
        <v>0</v>
      </c>
      <c r="L86" s="456">
        <v>0</v>
      </c>
      <c r="M86" s="457">
        <v>0</v>
      </c>
      <c r="N86" s="321">
        <v>0</v>
      </c>
      <c r="O86" s="455">
        <v>0</v>
      </c>
      <c r="P86" s="456">
        <v>0</v>
      </c>
      <c r="Q86" s="457">
        <v>0</v>
      </c>
      <c r="R86" s="321">
        <v>0</v>
      </c>
      <c r="S86" s="455">
        <v>0</v>
      </c>
      <c r="T86" s="456">
        <v>0</v>
      </c>
      <c r="U86" s="457">
        <v>0</v>
      </c>
      <c r="V86" s="458"/>
      <c r="W86" s="321">
        <v>0</v>
      </c>
      <c r="X86" s="459">
        <f>J86+L86+N86+P86+R86+T86+W86</f>
        <v>0</v>
      </c>
      <c r="Y86" s="460">
        <f>K86+M86+O86+Q86+S86+U86+V86</f>
        <v>0</v>
      </c>
      <c r="Z86" s="467">
        <f>C86+X86-Y86</f>
        <v>0</v>
      </c>
      <c r="AA86" s="489">
        <v>0</v>
      </c>
      <c r="AB86" s="20">
        <v>0</v>
      </c>
      <c r="AC86" s="490">
        <f t="shared" si="42"/>
        <v>0</v>
      </c>
      <c r="AD86" s="463">
        <f t="shared" si="64"/>
        <v>0</v>
      </c>
      <c r="AE86" s="20"/>
      <c r="AF86" s="464">
        <f t="shared" si="65"/>
        <v>0</v>
      </c>
      <c r="AH86" s="376"/>
      <c r="AI86" s="371">
        <f t="shared" si="59"/>
        <v>0</v>
      </c>
      <c r="AJ86" s="371">
        <f t="shared" si="60"/>
        <v>0</v>
      </c>
    </row>
    <row r="87" spans="1:36" ht="12" hidden="1" customHeight="1" x14ac:dyDescent="0.25">
      <c r="A87" s="529">
        <v>10702</v>
      </c>
      <c r="B87" s="530" t="s">
        <v>86</v>
      </c>
      <c r="C87" s="452"/>
      <c r="D87" s="3">
        <v>0</v>
      </c>
      <c r="I87" s="452">
        <f t="shared" si="61"/>
        <v>0</v>
      </c>
      <c r="J87" s="454">
        <v>0</v>
      </c>
      <c r="K87" s="455">
        <v>0</v>
      </c>
      <c r="L87" s="456">
        <v>0</v>
      </c>
      <c r="M87" s="457">
        <v>0</v>
      </c>
      <c r="N87" s="321">
        <v>0</v>
      </c>
      <c r="O87" s="455">
        <v>0</v>
      </c>
      <c r="P87" s="456">
        <v>0</v>
      </c>
      <c r="Q87" s="457">
        <v>0</v>
      </c>
      <c r="R87" s="321">
        <v>0</v>
      </c>
      <c r="S87" s="455">
        <v>0</v>
      </c>
      <c r="T87" s="456">
        <v>0</v>
      </c>
      <c r="U87" s="457">
        <v>0</v>
      </c>
      <c r="V87" s="458"/>
      <c r="W87" s="321">
        <v>0</v>
      </c>
      <c r="X87" s="459">
        <f>J87+L87+N87+P87+R87+T87+W87</f>
        <v>0</v>
      </c>
      <c r="Y87" s="460">
        <f>K87+M87+O87+Q87+S87+U87+V87</f>
        <v>0</v>
      </c>
      <c r="Z87" s="467">
        <f t="shared" ref="Z87:Z98" si="68">C87+X87-Y87</f>
        <v>0</v>
      </c>
      <c r="AA87" s="489">
        <v>0</v>
      </c>
      <c r="AB87" s="20">
        <v>0</v>
      </c>
      <c r="AC87" s="490">
        <f t="shared" si="42"/>
        <v>0</v>
      </c>
      <c r="AD87" s="463">
        <f t="shared" si="64"/>
        <v>0</v>
      </c>
      <c r="AE87" s="20"/>
      <c r="AF87" s="464">
        <f t="shared" si="65"/>
        <v>0</v>
      </c>
      <c r="AH87" s="376"/>
      <c r="AI87" s="371">
        <f t="shared" si="59"/>
        <v>0</v>
      </c>
      <c r="AJ87" s="371">
        <f t="shared" si="60"/>
        <v>0</v>
      </c>
    </row>
    <row r="88" spans="1:36" ht="12.75" hidden="1" customHeight="1" x14ac:dyDescent="0.25">
      <c r="A88" s="529">
        <v>10703</v>
      </c>
      <c r="B88" s="530" t="s">
        <v>87</v>
      </c>
      <c r="C88" s="452"/>
      <c r="D88" s="3">
        <v>0</v>
      </c>
      <c r="I88" s="452">
        <f t="shared" si="61"/>
        <v>0</v>
      </c>
      <c r="J88" s="454">
        <v>0</v>
      </c>
      <c r="K88" s="455">
        <v>0</v>
      </c>
      <c r="L88" s="456">
        <v>0</v>
      </c>
      <c r="M88" s="457">
        <v>0</v>
      </c>
      <c r="N88" s="321">
        <v>0</v>
      </c>
      <c r="O88" s="455">
        <v>0</v>
      </c>
      <c r="P88" s="456">
        <v>0</v>
      </c>
      <c r="Q88" s="457">
        <v>0</v>
      </c>
      <c r="R88" s="321">
        <v>0</v>
      </c>
      <c r="S88" s="455">
        <v>0</v>
      </c>
      <c r="T88" s="456">
        <v>0</v>
      </c>
      <c r="U88" s="457">
        <v>0</v>
      </c>
      <c r="V88" s="458"/>
      <c r="W88" s="321">
        <v>0</v>
      </c>
      <c r="X88" s="459">
        <f>J88+L88+N88+P88+R88+T88+W88</f>
        <v>0</v>
      </c>
      <c r="Y88" s="460">
        <f>K88+M88+O88+Q88+S88+U88+V88</f>
        <v>0</v>
      </c>
      <c r="Z88" s="467">
        <f t="shared" si="68"/>
        <v>0</v>
      </c>
      <c r="AA88" s="489">
        <v>0</v>
      </c>
      <c r="AB88" s="20"/>
      <c r="AC88" s="490">
        <f t="shared" si="42"/>
        <v>0</v>
      </c>
      <c r="AD88" s="463">
        <f t="shared" si="64"/>
        <v>0</v>
      </c>
      <c r="AE88" s="20"/>
      <c r="AF88" s="464">
        <f t="shared" si="65"/>
        <v>0</v>
      </c>
      <c r="AH88" s="376"/>
      <c r="AI88" s="371">
        <f t="shared" si="59"/>
        <v>0</v>
      </c>
      <c r="AJ88" s="371">
        <f t="shared" si="60"/>
        <v>0</v>
      </c>
    </row>
    <row r="89" spans="1:36" s="14" customFormat="1" ht="12" hidden="1" customHeight="1" x14ac:dyDescent="0.25">
      <c r="A89" s="531">
        <v>108</v>
      </c>
      <c r="B89" s="532" t="s">
        <v>88</v>
      </c>
      <c r="C89" s="493">
        <f>SUM(C90:C98)</f>
        <v>0</v>
      </c>
      <c r="D89" s="494">
        <f>SUM(D90:D98)</f>
        <v>0</v>
      </c>
      <c r="E89" s="533">
        <f>SUM(E90:E98)</f>
        <v>0</v>
      </c>
      <c r="F89" s="533"/>
      <c r="G89" s="533"/>
      <c r="H89" s="533">
        <f>SUM(H90:H98)</f>
        <v>0</v>
      </c>
      <c r="I89" s="496">
        <f t="shared" si="61"/>
        <v>0</v>
      </c>
      <c r="J89" s="497">
        <f>SUM(J90:J98)</f>
        <v>0</v>
      </c>
      <c r="K89" s="498">
        <f t="shared" ref="K89:W89" si="69">SUM(K90:K98)</f>
        <v>0</v>
      </c>
      <c r="L89" s="499">
        <f t="shared" si="69"/>
        <v>0</v>
      </c>
      <c r="M89" s="500">
        <f t="shared" si="69"/>
        <v>0</v>
      </c>
      <c r="N89" s="501">
        <f t="shared" si="69"/>
        <v>0</v>
      </c>
      <c r="O89" s="498">
        <f t="shared" si="69"/>
        <v>0</v>
      </c>
      <c r="P89" s="499">
        <f t="shared" si="69"/>
        <v>0</v>
      </c>
      <c r="Q89" s="500">
        <f t="shared" si="69"/>
        <v>0</v>
      </c>
      <c r="R89" s="501">
        <f t="shared" si="69"/>
        <v>0</v>
      </c>
      <c r="S89" s="498">
        <f t="shared" si="69"/>
        <v>0</v>
      </c>
      <c r="T89" s="499">
        <f>SUM(T90:T98)</f>
        <v>0</v>
      </c>
      <c r="U89" s="500">
        <f>SUM(U90:U98)</f>
        <v>0</v>
      </c>
      <c r="V89" s="502"/>
      <c r="W89" s="501">
        <f t="shared" si="69"/>
        <v>0</v>
      </c>
      <c r="X89" s="503">
        <f t="shared" ref="X89:AC89" si="70">SUM(X90:X98)</f>
        <v>0</v>
      </c>
      <c r="Y89" s="504">
        <f>SUM(Y90:Y98)</f>
        <v>0</v>
      </c>
      <c r="Z89" s="505">
        <f>SUM(Z90:Z98)</f>
        <v>0</v>
      </c>
      <c r="AA89" s="506">
        <f t="shared" si="70"/>
        <v>0</v>
      </c>
      <c r="AB89" s="505">
        <f t="shared" si="70"/>
        <v>0</v>
      </c>
      <c r="AC89" s="507">
        <f t="shared" si="70"/>
        <v>0</v>
      </c>
      <c r="AD89" s="508">
        <f t="shared" si="64"/>
        <v>0</v>
      </c>
      <c r="AE89" s="505"/>
      <c r="AF89" s="464">
        <f t="shared" si="65"/>
        <v>0</v>
      </c>
      <c r="AG89" s="1"/>
      <c r="AH89" s="376"/>
      <c r="AI89" s="371">
        <f t="shared" si="59"/>
        <v>0</v>
      </c>
      <c r="AJ89" s="371">
        <f t="shared" si="60"/>
        <v>0</v>
      </c>
    </row>
    <row r="90" spans="1:36" ht="12" hidden="1" customHeight="1" x14ac:dyDescent="0.25">
      <c r="A90" s="529">
        <v>10801</v>
      </c>
      <c r="B90" s="530" t="s">
        <v>89</v>
      </c>
      <c r="C90" s="452"/>
      <c r="D90" s="3">
        <v>0</v>
      </c>
      <c r="I90" s="452">
        <f t="shared" si="61"/>
        <v>0</v>
      </c>
      <c r="J90" s="454">
        <v>0</v>
      </c>
      <c r="K90" s="455">
        <v>0</v>
      </c>
      <c r="L90" s="456">
        <v>0</v>
      </c>
      <c r="M90" s="457">
        <v>0</v>
      </c>
      <c r="N90" s="321">
        <v>0</v>
      </c>
      <c r="O90" s="455">
        <v>0</v>
      </c>
      <c r="P90" s="456">
        <v>0</v>
      </c>
      <c r="Q90" s="457">
        <v>0</v>
      </c>
      <c r="R90" s="321">
        <v>0</v>
      </c>
      <c r="S90" s="455">
        <v>0</v>
      </c>
      <c r="T90" s="456">
        <v>0</v>
      </c>
      <c r="U90" s="457">
        <v>0</v>
      </c>
      <c r="V90" s="458"/>
      <c r="W90" s="321">
        <v>0</v>
      </c>
      <c r="X90" s="459">
        <f t="shared" ref="X90:X98" si="71">J90+L90+N90+P90+R90+T90+W90</f>
        <v>0</v>
      </c>
      <c r="Y90" s="460">
        <f>K90+M90+O90+Q90+S90+U90+V90</f>
        <v>0</v>
      </c>
      <c r="Z90" s="461">
        <f t="shared" si="68"/>
        <v>0</v>
      </c>
      <c r="AA90" s="489">
        <v>0</v>
      </c>
      <c r="AB90" s="452">
        <v>0</v>
      </c>
      <c r="AC90" s="490">
        <f t="shared" si="42"/>
        <v>0</v>
      </c>
      <c r="AD90" s="463">
        <f t="shared" si="64"/>
        <v>0</v>
      </c>
      <c r="AE90" s="452"/>
      <c r="AF90" s="464">
        <f t="shared" si="65"/>
        <v>0</v>
      </c>
      <c r="AH90" s="376"/>
      <c r="AI90" s="371">
        <f t="shared" si="59"/>
        <v>0</v>
      </c>
      <c r="AJ90" s="371">
        <f t="shared" si="60"/>
        <v>0</v>
      </c>
    </row>
    <row r="91" spans="1:36" ht="12" hidden="1" customHeight="1" x14ac:dyDescent="0.25">
      <c r="A91" s="529">
        <v>10802</v>
      </c>
      <c r="B91" s="530" t="s">
        <v>90</v>
      </c>
      <c r="C91" s="452"/>
      <c r="D91" s="3">
        <v>0</v>
      </c>
      <c r="I91" s="452">
        <f t="shared" si="61"/>
        <v>0</v>
      </c>
      <c r="J91" s="454">
        <v>0</v>
      </c>
      <c r="K91" s="455">
        <v>0</v>
      </c>
      <c r="L91" s="456">
        <v>0</v>
      </c>
      <c r="M91" s="457">
        <v>0</v>
      </c>
      <c r="N91" s="321">
        <v>0</v>
      </c>
      <c r="O91" s="455">
        <v>0</v>
      </c>
      <c r="P91" s="456">
        <v>0</v>
      </c>
      <c r="Q91" s="457">
        <v>0</v>
      </c>
      <c r="R91" s="321">
        <v>0</v>
      </c>
      <c r="S91" s="455">
        <v>0</v>
      </c>
      <c r="T91" s="456">
        <v>0</v>
      </c>
      <c r="U91" s="457">
        <v>0</v>
      </c>
      <c r="V91" s="458"/>
      <c r="W91" s="321">
        <v>0</v>
      </c>
      <c r="X91" s="459">
        <f t="shared" si="71"/>
        <v>0</v>
      </c>
      <c r="Y91" s="460">
        <f t="shared" ref="Y91:Y110" si="72">K91+M91+O91+Q91+S91+V91</f>
        <v>0</v>
      </c>
      <c r="Z91" s="461">
        <f t="shared" si="68"/>
        <v>0</v>
      </c>
      <c r="AA91" s="489">
        <v>0</v>
      </c>
      <c r="AB91" s="20">
        <v>0</v>
      </c>
      <c r="AC91" s="490">
        <f t="shared" si="42"/>
        <v>0</v>
      </c>
      <c r="AD91" s="463">
        <f t="shared" si="64"/>
        <v>0</v>
      </c>
      <c r="AE91" s="20"/>
      <c r="AF91" s="464">
        <f t="shared" si="65"/>
        <v>0</v>
      </c>
      <c r="AH91" s="376"/>
      <c r="AI91" s="371">
        <f t="shared" si="59"/>
        <v>0</v>
      </c>
      <c r="AJ91" s="371">
        <f t="shared" si="60"/>
        <v>0</v>
      </c>
    </row>
    <row r="92" spans="1:36" ht="12" hidden="1" customHeight="1" x14ac:dyDescent="0.25">
      <c r="A92" s="529">
        <v>10803</v>
      </c>
      <c r="B92" s="530" t="s">
        <v>91</v>
      </c>
      <c r="C92" s="452"/>
      <c r="D92" s="3">
        <v>0</v>
      </c>
      <c r="I92" s="452">
        <f t="shared" si="61"/>
        <v>0</v>
      </c>
      <c r="J92" s="454">
        <v>0</v>
      </c>
      <c r="K92" s="455">
        <v>0</v>
      </c>
      <c r="L92" s="456">
        <v>0</v>
      </c>
      <c r="M92" s="457">
        <v>0</v>
      </c>
      <c r="N92" s="321">
        <v>0</v>
      </c>
      <c r="O92" s="455">
        <v>0</v>
      </c>
      <c r="P92" s="456">
        <v>0</v>
      </c>
      <c r="Q92" s="457">
        <v>0</v>
      </c>
      <c r="R92" s="321">
        <v>0</v>
      </c>
      <c r="S92" s="455">
        <v>0</v>
      </c>
      <c r="T92" s="456">
        <v>0</v>
      </c>
      <c r="U92" s="457">
        <v>0</v>
      </c>
      <c r="V92" s="458"/>
      <c r="W92" s="321">
        <v>0</v>
      </c>
      <c r="X92" s="459">
        <f t="shared" si="71"/>
        <v>0</v>
      </c>
      <c r="Y92" s="460">
        <f t="shared" si="72"/>
        <v>0</v>
      </c>
      <c r="Z92" s="461">
        <f t="shared" si="68"/>
        <v>0</v>
      </c>
      <c r="AA92" s="489">
        <v>0</v>
      </c>
      <c r="AB92" s="20">
        <v>0</v>
      </c>
      <c r="AC92" s="490">
        <f t="shared" si="42"/>
        <v>0</v>
      </c>
      <c r="AD92" s="463">
        <f t="shared" si="64"/>
        <v>0</v>
      </c>
      <c r="AE92" s="20"/>
      <c r="AF92" s="464">
        <f t="shared" si="65"/>
        <v>0</v>
      </c>
      <c r="AH92" s="376"/>
      <c r="AI92" s="371">
        <f t="shared" si="59"/>
        <v>0</v>
      </c>
      <c r="AJ92" s="371">
        <f t="shared" si="60"/>
        <v>0</v>
      </c>
    </row>
    <row r="93" spans="1:36" ht="12" hidden="1" customHeight="1" x14ac:dyDescent="0.25">
      <c r="A93" s="529">
        <v>10804</v>
      </c>
      <c r="B93" s="530" t="s">
        <v>92</v>
      </c>
      <c r="C93" s="452"/>
      <c r="D93" s="3">
        <v>0</v>
      </c>
      <c r="I93" s="452">
        <f t="shared" si="61"/>
        <v>0</v>
      </c>
      <c r="J93" s="454">
        <v>0</v>
      </c>
      <c r="K93" s="455">
        <v>0</v>
      </c>
      <c r="L93" s="456">
        <v>0</v>
      </c>
      <c r="M93" s="457">
        <v>0</v>
      </c>
      <c r="N93" s="321">
        <v>0</v>
      </c>
      <c r="O93" s="455">
        <v>0</v>
      </c>
      <c r="P93" s="456">
        <v>0</v>
      </c>
      <c r="Q93" s="457">
        <v>0</v>
      </c>
      <c r="R93" s="321">
        <v>0</v>
      </c>
      <c r="S93" s="455">
        <v>0</v>
      </c>
      <c r="T93" s="456">
        <v>0</v>
      </c>
      <c r="U93" s="457">
        <v>0</v>
      </c>
      <c r="V93" s="458"/>
      <c r="W93" s="321">
        <v>0</v>
      </c>
      <c r="X93" s="459">
        <f t="shared" si="71"/>
        <v>0</v>
      </c>
      <c r="Y93" s="460">
        <f t="shared" si="72"/>
        <v>0</v>
      </c>
      <c r="Z93" s="461">
        <f t="shared" si="68"/>
        <v>0</v>
      </c>
      <c r="AA93" s="489">
        <v>0</v>
      </c>
      <c r="AB93" s="20">
        <v>0</v>
      </c>
      <c r="AC93" s="490">
        <f t="shared" si="42"/>
        <v>0</v>
      </c>
      <c r="AD93" s="463">
        <f t="shared" si="64"/>
        <v>0</v>
      </c>
      <c r="AE93" s="20"/>
      <c r="AF93" s="464">
        <f t="shared" si="65"/>
        <v>0</v>
      </c>
      <c r="AH93" s="376"/>
      <c r="AI93" s="371">
        <f t="shared" si="59"/>
        <v>0</v>
      </c>
      <c r="AJ93" s="371">
        <f t="shared" si="60"/>
        <v>0</v>
      </c>
    </row>
    <row r="94" spans="1:36" ht="12" hidden="1" customHeight="1" x14ac:dyDescent="0.25">
      <c r="A94" s="529">
        <v>10805</v>
      </c>
      <c r="B94" s="530" t="s">
        <v>93</v>
      </c>
      <c r="C94" s="452"/>
      <c r="D94" s="3">
        <v>0</v>
      </c>
      <c r="I94" s="452">
        <f t="shared" si="61"/>
        <v>0</v>
      </c>
      <c r="J94" s="454">
        <v>0</v>
      </c>
      <c r="K94" s="455">
        <v>0</v>
      </c>
      <c r="L94" s="456">
        <v>0</v>
      </c>
      <c r="M94" s="457">
        <v>0</v>
      </c>
      <c r="N94" s="321">
        <v>0</v>
      </c>
      <c r="O94" s="455">
        <v>0</v>
      </c>
      <c r="P94" s="456">
        <v>0</v>
      </c>
      <c r="Q94" s="457">
        <v>0</v>
      </c>
      <c r="R94" s="321">
        <v>0</v>
      </c>
      <c r="S94" s="455">
        <v>0</v>
      </c>
      <c r="T94" s="456">
        <v>0</v>
      </c>
      <c r="U94" s="457">
        <v>0</v>
      </c>
      <c r="V94" s="458"/>
      <c r="W94" s="321">
        <v>0</v>
      </c>
      <c r="X94" s="459">
        <f t="shared" si="71"/>
        <v>0</v>
      </c>
      <c r="Y94" s="460">
        <f>K94+M94+O94+Q94+S94+U94+V94</f>
        <v>0</v>
      </c>
      <c r="Z94" s="461">
        <f t="shared" si="68"/>
        <v>0</v>
      </c>
      <c r="AA94" s="489">
        <v>0</v>
      </c>
      <c r="AB94" s="20">
        <v>0</v>
      </c>
      <c r="AC94" s="490">
        <f t="shared" si="42"/>
        <v>0</v>
      </c>
      <c r="AD94" s="463">
        <f t="shared" si="64"/>
        <v>0</v>
      </c>
      <c r="AE94" s="20"/>
      <c r="AF94" s="464">
        <f t="shared" si="65"/>
        <v>0</v>
      </c>
      <c r="AH94" s="376"/>
      <c r="AI94" s="371">
        <f t="shared" si="59"/>
        <v>0</v>
      </c>
      <c r="AJ94" s="371">
        <f t="shared" si="60"/>
        <v>0</v>
      </c>
    </row>
    <row r="95" spans="1:36" ht="12" hidden="1" customHeight="1" x14ac:dyDescent="0.25">
      <c r="A95" s="529">
        <v>10806</v>
      </c>
      <c r="B95" s="530" t="s">
        <v>94</v>
      </c>
      <c r="C95" s="452"/>
      <c r="D95" s="3">
        <v>0</v>
      </c>
      <c r="I95" s="452">
        <f t="shared" si="61"/>
        <v>0</v>
      </c>
      <c r="J95" s="454">
        <v>0</v>
      </c>
      <c r="K95" s="455">
        <v>0</v>
      </c>
      <c r="L95" s="456">
        <v>0</v>
      </c>
      <c r="M95" s="457">
        <v>0</v>
      </c>
      <c r="N95" s="321">
        <v>0</v>
      </c>
      <c r="O95" s="455">
        <v>0</v>
      </c>
      <c r="P95" s="456">
        <v>0</v>
      </c>
      <c r="Q95" s="457">
        <v>0</v>
      </c>
      <c r="R95" s="321">
        <v>0</v>
      </c>
      <c r="S95" s="455">
        <v>0</v>
      </c>
      <c r="T95" s="456">
        <v>0</v>
      </c>
      <c r="U95" s="457">
        <v>0</v>
      </c>
      <c r="V95" s="458"/>
      <c r="W95" s="321">
        <v>0</v>
      </c>
      <c r="X95" s="459">
        <f t="shared" si="71"/>
        <v>0</v>
      </c>
      <c r="Y95" s="460">
        <f>K95+M95+O95+Q95+S95+U95+V95</f>
        <v>0</v>
      </c>
      <c r="Z95" s="461">
        <f t="shared" si="68"/>
        <v>0</v>
      </c>
      <c r="AA95" s="489">
        <v>0</v>
      </c>
      <c r="AB95" s="20">
        <v>0</v>
      </c>
      <c r="AC95" s="490">
        <f t="shared" si="42"/>
        <v>0</v>
      </c>
      <c r="AD95" s="463">
        <f t="shared" si="64"/>
        <v>0</v>
      </c>
      <c r="AE95" s="20"/>
      <c r="AF95" s="464">
        <f t="shared" si="65"/>
        <v>0</v>
      </c>
      <c r="AH95" s="376"/>
      <c r="AI95" s="371">
        <f t="shared" si="59"/>
        <v>0</v>
      </c>
      <c r="AJ95" s="371">
        <f t="shared" si="60"/>
        <v>0</v>
      </c>
    </row>
    <row r="96" spans="1:36" ht="12" hidden="1" customHeight="1" x14ac:dyDescent="0.25">
      <c r="A96" s="529">
        <v>10807</v>
      </c>
      <c r="B96" s="530" t="s">
        <v>95</v>
      </c>
      <c r="C96" s="452"/>
      <c r="D96" s="3">
        <v>0</v>
      </c>
      <c r="I96" s="452">
        <f t="shared" si="61"/>
        <v>0</v>
      </c>
      <c r="J96" s="454">
        <v>0</v>
      </c>
      <c r="K96" s="455">
        <v>0</v>
      </c>
      <c r="L96" s="456">
        <v>0</v>
      </c>
      <c r="M96" s="457">
        <v>0</v>
      </c>
      <c r="N96" s="321">
        <v>0</v>
      </c>
      <c r="O96" s="455">
        <v>0</v>
      </c>
      <c r="P96" s="456">
        <v>0</v>
      </c>
      <c r="Q96" s="457">
        <v>0</v>
      </c>
      <c r="R96" s="321">
        <v>0</v>
      </c>
      <c r="S96" s="455">
        <v>0</v>
      </c>
      <c r="T96" s="456">
        <v>0</v>
      </c>
      <c r="U96" s="457">
        <v>0</v>
      </c>
      <c r="V96" s="458"/>
      <c r="W96" s="321">
        <v>0</v>
      </c>
      <c r="X96" s="459">
        <f t="shared" si="71"/>
        <v>0</v>
      </c>
      <c r="Y96" s="460">
        <f>K96+M96+O96+Q96+S96+U96+V96</f>
        <v>0</v>
      </c>
      <c r="Z96" s="461">
        <f t="shared" si="68"/>
        <v>0</v>
      </c>
      <c r="AA96" s="489">
        <v>0</v>
      </c>
      <c r="AB96" s="20">
        <v>0</v>
      </c>
      <c r="AC96" s="490">
        <f t="shared" si="42"/>
        <v>0</v>
      </c>
      <c r="AD96" s="463">
        <f t="shared" si="64"/>
        <v>0</v>
      </c>
      <c r="AE96" s="20"/>
      <c r="AF96" s="464">
        <f t="shared" si="65"/>
        <v>0</v>
      </c>
      <c r="AH96" s="376"/>
      <c r="AI96" s="371">
        <f t="shared" si="59"/>
        <v>0</v>
      </c>
      <c r="AJ96" s="371">
        <f t="shared" si="60"/>
        <v>0</v>
      </c>
    </row>
    <row r="97" spans="1:36" ht="12" hidden="1" customHeight="1" x14ac:dyDescent="0.25">
      <c r="A97" s="529">
        <v>10808</v>
      </c>
      <c r="B97" s="530" t="s">
        <v>96</v>
      </c>
      <c r="C97" s="452"/>
      <c r="D97" s="3">
        <v>0</v>
      </c>
      <c r="I97" s="452">
        <f t="shared" si="61"/>
        <v>0</v>
      </c>
      <c r="J97" s="454">
        <v>0</v>
      </c>
      <c r="K97" s="455">
        <v>0</v>
      </c>
      <c r="L97" s="456">
        <v>0</v>
      </c>
      <c r="M97" s="457">
        <v>0</v>
      </c>
      <c r="N97" s="321">
        <v>0</v>
      </c>
      <c r="O97" s="455">
        <v>0</v>
      </c>
      <c r="P97" s="456">
        <v>0</v>
      </c>
      <c r="Q97" s="457">
        <v>0</v>
      </c>
      <c r="R97" s="321">
        <v>0</v>
      </c>
      <c r="S97" s="455">
        <v>0</v>
      </c>
      <c r="T97" s="456">
        <v>0</v>
      </c>
      <c r="U97" s="457">
        <v>0</v>
      </c>
      <c r="V97" s="458"/>
      <c r="W97" s="321">
        <v>0</v>
      </c>
      <c r="X97" s="459">
        <f t="shared" si="71"/>
        <v>0</v>
      </c>
      <c r="Y97" s="460">
        <f>K97+M97+O97+Q97+S97+U97+V97</f>
        <v>0</v>
      </c>
      <c r="Z97" s="461">
        <f t="shared" si="68"/>
        <v>0</v>
      </c>
      <c r="AA97" s="489">
        <v>0</v>
      </c>
      <c r="AB97" s="20">
        <v>0</v>
      </c>
      <c r="AC97" s="490">
        <f t="shared" si="42"/>
        <v>0</v>
      </c>
      <c r="AD97" s="463">
        <f t="shared" si="64"/>
        <v>0</v>
      </c>
      <c r="AE97" s="20"/>
      <c r="AF97" s="464">
        <f t="shared" si="65"/>
        <v>0</v>
      </c>
      <c r="AH97" s="376"/>
      <c r="AI97" s="371">
        <f t="shared" si="59"/>
        <v>0</v>
      </c>
      <c r="AJ97" s="371">
        <f t="shared" si="60"/>
        <v>0</v>
      </c>
    </row>
    <row r="98" spans="1:36" ht="12.75" hidden="1" customHeight="1" x14ac:dyDescent="0.25">
      <c r="A98" s="529">
        <v>10899</v>
      </c>
      <c r="B98" s="530" t="s">
        <v>432</v>
      </c>
      <c r="C98" s="452"/>
      <c r="D98" s="3">
        <v>0</v>
      </c>
      <c r="I98" s="452">
        <f t="shared" si="61"/>
        <v>0</v>
      </c>
      <c r="J98" s="454">
        <v>0</v>
      </c>
      <c r="K98" s="455">
        <v>0</v>
      </c>
      <c r="L98" s="456">
        <v>0</v>
      </c>
      <c r="M98" s="457">
        <v>0</v>
      </c>
      <c r="N98" s="321">
        <v>0</v>
      </c>
      <c r="O98" s="455">
        <v>0</v>
      </c>
      <c r="P98" s="456">
        <v>0</v>
      </c>
      <c r="Q98" s="457">
        <v>0</v>
      </c>
      <c r="R98" s="321">
        <v>0</v>
      </c>
      <c r="S98" s="455">
        <v>0</v>
      </c>
      <c r="T98" s="456">
        <v>0</v>
      </c>
      <c r="U98" s="457">
        <v>0</v>
      </c>
      <c r="V98" s="458"/>
      <c r="W98" s="321">
        <v>0</v>
      </c>
      <c r="X98" s="459">
        <f t="shared" si="71"/>
        <v>0</v>
      </c>
      <c r="Y98" s="460">
        <f>K98+M98+O98+Q98+S98+U98+V98</f>
        <v>0</v>
      </c>
      <c r="Z98" s="461">
        <f t="shared" si="68"/>
        <v>0</v>
      </c>
      <c r="AA98" s="489">
        <v>0</v>
      </c>
      <c r="AB98" s="20">
        <v>0</v>
      </c>
      <c r="AC98" s="490">
        <f t="shared" si="42"/>
        <v>0</v>
      </c>
      <c r="AD98" s="463">
        <f t="shared" si="64"/>
        <v>0</v>
      </c>
      <c r="AE98" s="20"/>
      <c r="AF98" s="464">
        <f t="shared" si="65"/>
        <v>0</v>
      </c>
      <c r="AH98" s="376"/>
      <c r="AI98" s="371">
        <f t="shared" si="59"/>
        <v>0</v>
      </c>
      <c r="AJ98" s="371">
        <f t="shared" si="60"/>
        <v>0</v>
      </c>
    </row>
    <row r="99" spans="1:36" s="14" customFormat="1" ht="12" hidden="1" customHeight="1" x14ac:dyDescent="0.25">
      <c r="A99" s="531">
        <v>109</v>
      </c>
      <c r="B99" s="532" t="s">
        <v>97</v>
      </c>
      <c r="C99" s="493">
        <f>SUM(C100:C103)</f>
        <v>0</v>
      </c>
      <c r="D99" s="494">
        <f>SUM(D100:D103)</f>
        <v>0</v>
      </c>
      <c r="E99" s="533">
        <f>SUM(E100:E103)</f>
        <v>0</v>
      </c>
      <c r="F99" s="533"/>
      <c r="G99" s="533"/>
      <c r="H99" s="533">
        <f>SUM(H100:H103)</f>
        <v>0</v>
      </c>
      <c r="I99" s="496">
        <f t="shared" si="61"/>
        <v>0</v>
      </c>
      <c r="J99" s="497">
        <f>SUM(J100:J103)</f>
        <v>0</v>
      </c>
      <c r="K99" s="498">
        <f t="shared" ref="K99:W99" si="73">SUM(K100:K103)</f>
        <v>0</v>
      </c>
      <c r="L99" s="499">
        <f t="shared" si="73"/>
        <v>0</v>
      </c>
      <c r="M99" s="500">
        <f t="shared" si="73"/>
        <v>0</v>
      </c>
      <c r="N99" s="501">
        <f t="shared" si="73"/>
        <v>0</v>
      </c>
      <c r="O99" s="498">
        <f t="shared" si="73"/>
        <v>0</v>
      </c>
      <c r="P99" s="499">
        <f t="shared" si="73"/>
        <v>0</v>
      </c>
      <c r="Q99" s="500">
        <f t="shared" si="73"/>
        <v>0</v>
      </c>
      <c r="R99" s="501">
        <f t="shared" si="73"/>
        <v>0</v>
      </c>
      <c r="S99" s="498">
        <f t="shared" si="73"/>
        <v>0</v>
      </c>
      <c r="T99" s="499">
        <f>SUM(T100:T103)</f>
        <v>0</v>
      </c>
      <c r="U99" s="500">
        <f>SUM(U100:U103)</f>
        <v>0</v>
      </c>
      <c r="V99" s="502"/>
      <c r="W99" s="501">
        <f t="shared" si="73"/>
        <v>0</v>
      </c>
      <c r="X99" s="503">
        <f t="shared" ref="X99:AC99" si="74">SUM(X100:X103)</f>
        <v>0</v>
      </c>
      <c r="Y99" s="504">
        <f t="shared" si="74"/>
        <v>0</v>
      </c>
      <c r="Z99" s="505">
        <f>SUM(Z100:Z103)</f>
        <v>0</v>
      </c>
      <c r="AA99" s="506">
        <f t="shared" si="74"/>
        <v>0</v>
      </c>
      <c r="AB99" s="505">
        <f t="shared" si="74"/>
        <v>0</v>
      </c>
      <c r="AC99" s="507">
        <f t="shared" si="74"/>
        <v>0</v>
      </c>
      <c r="AD99" s="508">
        <f t="shared" si="64"/>
        <v>0</v>
      </c>
      <c r="AE99" s="505"/>
      <c r="AF99" s="464">
        <f t="shared" si="65"/>
        <v>0</v>
      </c>
      <c r="AG99" s="1"/>
      <c r="AH99" s="376"/>
      <c r="AI99" s="371">
        <f t="shared" si="59"/>
        <v>0</v>
      </c>
      <c r="AJ99" s="371">
        <f t="shared" si="60"/>
        <v>0</v>
      </c>
    </row>
    <row r="100" spans="1:36" ht="12" hidden="1" customHeight="1" x14ac:dyDescent="0.25">
      <c r="A100" s="529">
        <v>10901</v>
      </c>
      <c r="B100" s="530" t="s">
        <v>98</v>
      </c>
      <c r="C100" s="452">
        <v>0</v>
      </c>
      <c r="D100" s="3">
        <v>0</v>
      </c>
      <c r="I100" s="452">
        <f t="shared" si="61"/>
        <v>0</v>
      </c>
      <c r="J100" s="454">
        <v>0</v>
      </c>
      <c r="K100" s="455">
        <v>0</v>
      </c>
      <c r="L100" s="456">
        <v>0</v>
      </c>
      <c r="M100" s="457">
        <v>0</v>
      </c>
      <c r="N100" s="321">
        <v>0</v>
      </c>
      <c r="O100" s="455">
        <v>0</v>
      </c>
      <c r="P100" s="456">
        <v>0</v>
      </c>
      <c r="Q100" s="457">
        <v>0</v>
      </c>
      <c r="R100" s="321">
        <v>0</v>
      </c>
      <c r="S100" s="455">
        <v>0</v>
      </c>
      <c r="T100" s="456">
        <v>0</v>
      </c>
      <c r="U100" s="457">
        <v>0</v>
      </c>
      <c r="V100" s="458"/>
      <c r="W100" s="321">
        <v>0</v>
      </c>
      <c r="X100" s="459">
        <f>J100+L100+N100+P100+R100+W100</f>
        <v>0</v>
      </c>
      <c r="Y100" s="460">
        <f t="shared" si="72"/>
        <v>0</v>
      </c>
      <c r="Z100" s="20">
        <f>I100+X100-Y100</f>
        <v>0</v>
      </c>
      <c r="AA100" s="489">
        <v>0</v>
      </c>
      <c r="AB100" s="20">
        <v>0</v>
      </c>
      <c r="AC100" s="490">
        <f t="shared" si="42"/>
        <v>0</v>
      </c>
      <c r="AD100" s="466">
        <f t="shared" si="64"/>
        <v>0</v>
      </c>
      <c r="AE100" s="20"/>
      <c r="AF100" s="464">
        <f t="shared" si="65"/>
        <v>0</v>
      </c>
      <c r="AH100" s="376"/>
      <c r="AI100" s="371">
        <f t="shared" si="59"/>
        <v>0</v>
      </c>
      <c r="AJ100" s="371">
        <f t="shared" si="60"/>
        <v>0</v>
      </c>
    </row>
    <row r="101" spans="1:36" ht="12" hidden="1" customHeight="1" x14ac:dyDescent="0.25">
      <c r="A101" s="529">
        <v>10902</v>
      </c>
      <c r="B101" s="530" t="s">
        <v>99</v>
      </c>
      <c r="C101" s="452">
        <v>0</v>
      </c>
      <c r="D101" s="3">
        <v>0</v>
      </c>
      <c r="I101" s="452">
        <f t="shared" si="61"/>
        <v>0</v>
      </c>
      <c r="J101" s="454">
        <v>0</v>
      </c>
      <c r="K101" s="455">
        <v>0</v>
      </c>
      <c r="L101" s="456">
        <v>0</v>
      </c>
      <c r="M101" s="457">
        <v>0</v>
      </c>
      <c r="N101" s="321">
        <v>0</v>
      </c>
      <c r="O101" s="455">
        <v>0</v>
      </c>
      <c r="P101" s="456">
        <v>0</v>
      </c>
      <c r="Q101" s="457">
        <v>0</v>
      </c>
      <c r="R101" s="321">
        <v>0</v>
      </c>
      <c r="S101" s="455">
        <v>0</v>
      </c>
      <c r="T101" s="456">
        <v>0</v>
      </c>
      <c r="U101" s="457">
        <v>0</v>
      </c>
      <c r="V101" s="458"/>
      <c r="W101" s="321">
        <v>0</v>
      </c>
      <c r="X101" s="459">
        <f>J101+L101+N101+P101+R101+W101</f>
        <v>0</v>
      </c>
      <c r="Y101" s="460">
        <f t="shared" si="72"/>
        <v>0</v>
      </c>
      <c r="Z101" s="20">
        <f>I101+X101-Y101</f>
        <v>0</v>
      </c>
      <c r="AA101" s="489">
        <v>0</v>
      </c>
      <c r="AB101" s="20">
        <v>0</v>
      </c>
      <c r="AC101" s="490">
        <f t="shared" si="42"/>
        <v>0</v>
      </c>
      <c r="AD101" s="466">
        <f t="shared" si="64"/>
        <v>0</v>
      </c>
      <c r="AE101" s="20"/>
      <c r="AF101" s="464">
        <f t="shared" si="65"/>
        <v>0</v>
      </c>
      <c r="AH101" s="376"/>
      <c r="AI101" s="371">
        <f t="shared" si="59"/>
        <v>0</v>
      </c>
      <c r="AJ101" s="371">
        <f t="shared" si="60"/>
        <v>0</v>
      </c>
    </row>
    <row r="102" spans="1:36" ht="12" hidden="1" customHeight="1" x14ac:dyDescent="0.25">
      <c r="A102" s="529">
        <v>10903</v>
      </c>
      <c r="B102" s="530" t="s">
        <v>100</v>
      </c>
      <c r="C102" s="452">
        <v>0</v>
      </c>
      <c r="D102" s="3">
        <v>0</v>
      </c>
      <c r="I102" s="452">
        <f t="shared" si="61"/>
        <v>0</v>
      </c>
      <c r="J102" s="454">
        <v>0</v>
      </c>
      <c r="K102" s="455">
        <v>0</v>
      </c>
      <c r="L102" s="456">
        <v>0</v>
      </c>
      <c r="M102" s="457">
        <v>0</v>
      </c>
      <c r="N102" s="321">
        <v>0</v>
      </c>
      <c r="O102" s="455">
        <v>0</v>
      </c>
      <c r="P102" s="456">
        <v>0</v>
      </c>
      <c r="Q102" s="457">
        <v>0</v>
      </c>
      <c r="R102" s="321">
        <v>0</v>
      </c>
      <c r="S102" s="455">
        <v>0</v>
      </c>
      <c r="T102" s="456">
        <v>0</v>
      </c>
      <c r="U102" s="457">
        <v>0</v>
      </c>
      <c r="V102" s="458"/>
      <c r="W102" s="321">
        <v>0</v>
      </c>
      <c r="X102" s="459">
        <f>J102+L102+N102+P102+R102+W102</f>
        <v>0</v>
      </c>
      <c r="Y102" s="460">
        <f t="shared" si="72"/>
        <v>0</v>
      </c>
      <c r="Z102" s="20">
        <f>I102+X102-Y102</f>
        <v>0</v>
      </c>
      <c r="AA102" s="489">
        <v>0</v>
      </c>
      <c r="AB102" s="20">
        <v>0</v>
      </c>
      <c r="AC102" s="490">
        <f t="shared" si="42"/>
        <v>0</v>
      </c>
      <c r="AD102" s="466">
        <f t="shared" si="64"/>
        <v>0</v>
      </c>
      <c r="AE102" s="20"/>
      <c r="AF102" s="464">
        <f t="shared" si="65"/>
        <v>0</v>
      </c>
      <c r="AH102" s="376"/>
      <c r="AI102" s="371">
        <f t="shared" si="59"/>
        <v>0</v>
      </c>
      <c r="AJ102" s="371">
        <f t="shared" si="60"/>
        <v>0</v>
      </c>
    </row>
    <row r="103" spans="1:36" ht="12.75" hidden="1" customHeight="1" x14ac:dyDescent="0.25">
      <c r="A103" s="541">
        <v>10999</v>
      </c>
      <c r="B103" s="537" t="s">
        <v>101</v>
      </c>
      <c r="C103" s="20"/>
      <c r="D103" s="5">
        <v>0</v>
      </c>
      <c r="E103" s="8"/>
      <c r="F103" s="8"/>
      <c r="G103" s="8"/>
      <c r="H103" s="8"/>
      <c r="I103" s="20">
        <f t="shared" si="61"/>
        <v>0</v>
      </c>
      <c r="J103" s="454">
        <v>0</v>
      </c>
      <c r="K103" s="455">
        <v>0</v>
      </c>
      <c r="L103" s="13">
        <v>0</v>
      </c>
      <c r="M103" s="320">
        <v>0</v>
      </c>
      <c r="N103" s="321">
        <v>0</v>
      </c>
      <c r="O103" s="455">
        <v>0</v>
      </c>
      <c r="P103" s="13">
        <v>0</v>
      </c>
      <c r="Q103" s="320">
        <v>0</v>
      </c>
      <c r="R103" s="321">
        <v>0</v>
      </c>
      <c r="S103" s="455">
        <v>0</v>
      </c>
      <c r="T103" s="13">
        <v>0</v>
      </c>
      <c r="U103" s="320">
        <v>0</v>
      </c>
      <c r="V103" s="539"/>
      <c r="W103" s="321">
        <v>0</v>
      </c>
      <c r="X103" s="459">
        <f>J103+L103+N103+P103+R103+T103+W103</f>
        <v>0</v>
      </c>
      <c r="Y103" s="460">
        <f>K103+M103+O103+Q103+S103+U103+V103</f>
        <v>0</v>
      </c>
      <c r="Z103" s="461">
        <f>C103+X103-Y103</f>
        <v>0</v>
      </c>
      <c r="AA103" s="489">
        <v>0</v>
      </c>
      <c r="AB103" s="20">
        <v>0</v>
      </c>
      <c r="AC103" s="490">
        <f t="shared" si="42"/>
        <v>0</v>
      </c>
      <c r="AD103" s="463">
        <f t="shared" si="64"/>
        <v>0</v>
      </c>
      <c r="AE103" s="20"/>
      <c r="AF103" s="464">
        <f t="shared" si="65"/>
        <v>0</v>
      </c>
      <c r="AH103" s="376"/>
      <c r="AI103" s="371">
        <f t="shared" si="59"/>
        <v>0</v>
      </c>
      <c r="AJ103" s="371">
        <f t="shared" si="60"/>
        <v>0</v>
      </c>
    </row>
    <row r="104" spans="1:36" s="14" customFormat="1" ht="12" hidden="1" customHeight="1" x14ac:dyDescent="0.25">
      <c r="A104" s="531">
        <v>199</v>
      </c>
      <c r="B104" s="532" t="s">
        <v>102</v>
      </c>
      <c r="C104" s="493">
        <f>SUM(C105:C110)</f>
        <v>0</v>
      </c>
      <c r="D104" s="494">
        <f>SUM(D105:D110)</f>
        <v>0</v>
      </c>
      <c r="E104" s="533">
        <f>SUM(E105:E110)</f>
        <v>0</v>
      </c>
      <c r="F104" s="533"/>
      <c r="G104" s="533"/>
      <c r="H104" s="533">
        <f>SUM(H105:H110)</f>
        <v>0</v>
      </c>
      <c r="I104" s="496">
        <f t="shared" si="61"/>
        <v>0</v>
      </c>
      <c r="J104" s="497">
        <f>SUM(J105:J110)</f>
        <v>0</v>
      </c>
      <c r="K104" s="498">
        <f t="shared" ref="K104:W104" si="75">SUM(K105:K110)</f>
        <v>0</v>
      </c>
      <c r="L104" s="499">
        <f t="shared" si="75"/>
        <v>0</v>
      </c>
      <c r="M104" s="500">
        <f t="shared" si="75"/>
        <v>0</v>
      </c>
      <c r="N104" s="501">
        <f t="shared" si="75"/>
        <v>0</v>
      </c>
      <c r="O104" s="498">
        <f t="shared" si="75"/>
        <v>0</v>
      </c>
      <c r="P104" s="499">
        <f t="shared" si="75"/>
        <v>0</v>
      </c>
      <c r="Q104" s="500">
        <f t="shared" si="75"/>
        <v>0</v>
      </c>
      <c r="R104" s="501">
        <f t="shared" si="75"/>
        <v>0</v>
      </c>
      <c r="S104" s="498">
        <f t="shared" si="75"/>
        <v>0</v>
      </c>
      <c r="T104" s="499">
        <f>SUM(T105:T110)</f>
        <v>0</v>
      </c>
      <c r="U104" s="500">
        <f>SUM(U105:U110)</f>
        <v>0</v>
      </c>
      <c r="V104" s="502"/>
      <c r="W104" s="501">
        <f t="shared" si="75"/>
        <v>0</v>
      </c>
      <c r="X104" s="503">
        <f t="shared" ref="X104:AC104" si="76">SUM(X105:X110)</f>
        <v>0</v>
      </c>
      <c r="Y104" s="504">
        <f t="shared" si="76"/>
        <v>0</v>
      </c>
      <c r="Z104" s="505">
        <f>SUM(Z105:Z110)</f>
        <v>0</v>
      </c>
      <c r="AA104" s="506">
        <f t="shared" si="76"/>
        <v>0</v>
      </c>
      <c r="AB104" s="505">
        <f t="shared" si="76"/>
        <v>0</v>
      </c>
      <c r="AC104" s="507">
        <f t="shared" si="76"/>
        <v>0</v>
      </c>
      <c r="AD104" s="508">
        <f t="shared" si="64"/>
        <v>0</v>
      </c>
      <c r="AE104" s="505"/>
      <c r="AF104" s="464">
        <f t="shared" si="65"/>
        <v>0</v>
      </c>
      <c r="AG104" s="1"/>
      <c r="AH104" s="376"/>
      <c r="AI104" s="371">
        <f t="shared" si="59"/>
        <v>0</v>
      </c>
      <c r="AJ104" s="371">
        <f t="shared" si="60"/>
        <v>0</v>
      </c>
    </row>
    <row r="105" spans="1:36" ht="15" hidden="1" customHeight="1" x14ac:dyDescent="0.25">
      <c r="A105" s="529">
        <v>19901</v>
      </c>
      <c r="B105" s="530" t="s">
        <v>103</v>
      </c>
      <c r="C105" s="452"/>
      <c r="I105" s="452">
        <f t="shared" si="61"/>
        <v>0</v>
      </c>
      <c r="J105" s="454"/>
      <c r="K105" s="455"/>
      <c r="L105" s="456"/>
      <c r="M105" s="457"/>
      <c r="N105" s="321"/>
      <c r="O105" s="455"/>
      <c r="P105" s="456"/>
      <c r="Q105" s="457"/>
      <c r="R105" s="321"/>
      <c r="S105" s="455"/>
      <c r="T105" s="456"/>
      <c r="U105" s="457"/>
      <c r="V105" s="458"/>
      <c r="W105" s="321"/>
      <c r="X105" s="459">
        <f>J105+L105+N105+P105+R105+W105</f>
        <v>0</v>
      </c>
      <c r="Y105" s="460">
        <f t="shared" si="72"/>
        <v>0</v>
      </c>
      <c r="Z105" s="20">
        <f>I105+X105-Y105</f>
        <v>0</v>
      </c>
      <c r="AA105" s="489"/>
      <c r="AB105" s="20"/>
      <c r="AC105" s="490">
        <f t="shared" si="42"/>
        <v>0</v>
      </c>
      <c r="AD105" s="466">
        <f t="shared" si="64"/>
        <v>0</v>
      </c>
      <c r="AE105" s="20"/>
      <c r="AF105" s="464">
        <f t="shared" si="65"/>
        <v>0</v>
      </c>
      <c r="AH105" s="376"/>
      <c r="AI105" s="371">
        <f t="shared" si="59"/>
        <v>0</v>
      </c>
      <c r="AJ105" s="371">
        <f t="shared" si="60"/>
        <v>0</v>
      </c>
    </row>
    <row r="106" spans="1:36" ht="15" hidden="1" customHeight="1" x14ac:dyDescent="0.25">
      <c r="A106" s="529">
        <v>19902</v>
      </c>
      <c r="B106" s="530" t="s">
        <v>104</v>
      </c>
      <c r="C106" s="20"/>
      <c r="D106" s="5"/>
      <c r="E106" s="8"/>
      <c r="F106" s="8"/>
      <c r="G106" s="8"/>
      <c r="H106" s="8"/>
      <c r="I106" s="20">
        <f t="shared" si="61"/>
        <v>0</v>
      </c>
      <c r="J106" s="454"/>
      <c r="K106" s="455"/>
      <c r="L106" s="13"/>
      <c r="M106" s="320"/>
      <c r="N106" s="321"/>
      <c r="O106" s="455"/>
      <c r="P106" s="13"/>
      <c r="Q106" s="320">
        <v>0</v>
      </c>
      <c r="R106" s="321"/>
      <c r="S106" s="455"/>
      <c r="T106" s="13"/>
      <c r="U106" s="320"/>
      <c r="V106" s="539"/>
      <c r="W106" s="321"/>
      <c r="X106" s="459">
        <f>J106+L106+N106+P106+R106+T106+W106</f>
        <v>0</v>
      </c>
      <c r="Y106" s="460">
        <f>K106+M106+O106+Q106+S106+U106+V106</f>
        <v>0</v>
      </c>
      <c r="Z106" s="461">
        <f>C106+X106-Y106</f>
        <v>0</v>
      </c>
      <c r="AA106" s="489">
        <v>0</v>
      </c>
      <c r="AB106" s="20">
        <v>0</v>
      </c>
      <c r="AC106" s="490">
        <f t="shared" si="42"/>
        <v>0</v>
      </c>
      <c r="AD106" s="463">
        <f t="shared" si="64"/>
        <v>0</v>
      </c>
      <c r="AE106" s="20"/>
      <c r="AF106" s="464">
        <f t="shared" si="65"/>
        <v>0</v>
      </c>
      <c r="AH106" s="376"/>
      <c r="AI106" s="371">
        <f t="shared" si="59"/>
        <v>0</v>
      </c>
      <c r="AJ106" s="371">
        <f t="shared" si="60"/>
        <v>0</v>
      </c>
    </row>
    <row r="107" spans="1:36" ht="15" hidden="1" customHeight="1" x14ac:dyDescent="0.25">
      <c r="A107" s="529">
        <v>19903</v>
      </c>
      <c r="B107" s="530" t="s">
        <v>105</v>
      </c>
      <c r="C107" s="452"/>
      <c r="I107" s="452">
        <f t="shared" si="61"/>
        <v>0</v>
      </c>
      <c r="J107" s="454"/>
      <c r="K107" s="455"/>
      <c r="L107" s="456"/>
      <c r="M107" s="457"/>
      <c r="N107" s="321"/>
      <c r="O107" s="455"/>
      <c r="P107" s="456"/>
      <c r="Q107" s="457"/>
      <c r="R107" s="321"/>
      <c r="S107" s="455"/>
      <c r="T107" s="456"/>
      <c r="U107" s="457"/>
      <c r="V107" s="458"/>
      <c r="W107" s="321"/>
      <c r="X107" s="459">
        <f>J107+L107+N107+P107+R107+T107+W107</f>
        <v>0</v>
      </c>
      <c r="Y107" s="460">
        <f t="shared" si="72"/>
        <v>0</v>
      </c>
      <c r="Z107" s="461">
        <f>C107+X107-Y107</f>
        <v>0</v>
      </c>
      <c r="AA107" s="489"/>
      <c r="AB107" s="20"/>
      <c r="AC107" s="490">
        <f t="shared" si="42"/>
        <v>0</v>
      </c>
      <c r="AD107" s="466">
        <f t="shared" si="64"/>
        <v>0</v>
      </c>
      <c r="AE107" s="20"/>
      <c r="AF107" s="464">
        <f t="shared" si="65"/>
        <v>0</v>
      </c>
      <c r="AH107" s="376"/>
      <c r="AI107" s="371">
        <f t="shared" si="59"/>
        <v>0</v>
      </c>
      <c r="AJ107" s="371">
        <f t="shared" si="60"/>
        <v>0</v>
      </c>
    </row>
    <row r="108" spans="1:36" ht="15" hidden="1" customHeight="1" x14ac:dyDescent="0.25">
      <c r="A108" s="529">
        <v>19904</v>
      </c>
      <c r="B108" s="530" t="s">
        <v>106</v>
      </c>
      <c r="C108" s="452"/>
      <c r="I108" s="452">
        <f t="shared" si="61"/>
        <v>0</v>
      </c>
      <c r="J108" s="454"/>
      <c r="K108" s="455"/>
      <c r="L108" s="456"/>
      <c r="M108" s="457"/>
      <c r="N108" s="321"/>
      <c r="O108" s="455"/>
      <c r="P108" s="456"/>
      <c r="Q108" s="457"/>
      <c r="R108" s="321"/>
      <c r="S108" s="455"/>
      <c r="T108" s="456"/>
      <c r="U108" s="457"/>
      <c r="V108" s="458"/>
      <c r="W108" s="321"/>
      <c r="X108" s="459">
        <f>J108+L108+N108+P108+R108+T108+W108</f>
        <v>0</v>
      </c>
      <c r="Y108" s="460">
        <f t="shared" si="72"/>
        <v>0</v>
      </c>
      <c r="Z108" s="461">
        <f>C108+X108-Y108</f>
        <v>0</v>
      </c>
      <c r="AA108" s="489"/>
      <c r="AB108" s="20"/>
      <c r="AC108" s="490">
        <f t="shared" si="42"/>
        <v>0</v>
      </c>
      <c r="AD108" s="466">
        <f t="shared" si="64"/>
        <v>0</v>
      </c>
      <c r="AE108" s="20"/>
      <c r="AF108" s="464">
        <f t="shared" si="65"/>
        <v>0</v>
      </c>
      <c r="AH108" s="376"/>
      <c r="AI108" s="371">
        <f t="shared" si="59"/>
        <v>0</v>
      </c>
      <c r="AJ108" s="371">
        <f t="shared" si="60"/>
        <v>0</v>
      </c>
    </row>
    <row r="109" spans="1:36" ht="15" hidden="1" customHeight="1" x14ac:dyDescent="0.25">
      <c r="A109" s="529">
        <v>19905</v>
      </c>
      <c r="B109" s="530" t="s">
        <v>107</v>
      </c>
      <c r="C109" s="452"/>
      <c r="D109" s="3">
        <v>0</v>
      </c>
      <c r="I109" s="452">
        <f t="shared" si="61"/>
        <v>0</v>
      </c>
      <c r="J109" s="454">
        <v>0</v>
      </c>
      <c r="K109" s="455">
        <v>0</v>
      </c>
      <c r="L109" s="456">
        <v>0</v>
      </c>
      <c r="M109" s="457">
        <v>0</v>
      </c>
      <c r="N109" s="321">
        <v>0</v>
      </c>
      <c r="O109" s="455">
        <v>0</v>
      </c>
      <c r="P109" s="456">
        <v>0</v>
      </c>
      <c r="Q109" s="457">
        <v>0</v>
      </c>
      <c r="R109" s="321">
        <v>0</v>
      </c>
      <c r="S109" s="455">
        <v>0</v>
      </c>
      <c r="T109" s="456">
        <v>0</v>
      </c>
      <c r="U109" s="457">
        <v>0</v>
      </c>
      <c r="V109" s="458"/>
      <c r="W109" s="321">
        <v>0</v>
      </c>
      <c r="X109" s="459">
        <f>J109+L109+N109+P109+R109+T109+W109</f>
        <v>0</v>
      </c>
      <c r="Y109" s="460">
        <f>K109+M109+O109+Q109+S109+U109+V109</f>
        <v>0</v>
      </c>
      <c r="Z109" s="461">
        <f>C109+X109-Y109</f>
        <v>0</v>
      </c>
      <c r="AA109" s="489">
        <v>0</v>
      </c>
      <c r="AB109" s="20">
        <v>0</v>
      </c>
      <c r="AC109" s="490">
        <f t="shared" si="42"/>
        <v>0</v>
      </c>
      <c r="AD109" s="463">
        <f t="shared" si="64"/>
        <v>0</v>
      </c>
      <c r="AE109" s="20"/>
      <c r="AF109" s="464">
        <f t="shared" si="65"/>
        <v>0</v>
      </c>
      <c r="AH109" s="376"/>
      <c r="AI109" s="371">
        <f t="shared" si="59"/>
        <v>0</v>
      </c>
      <c r="AJ109" s="371">
        <f t="shared" si="60"/>
        <v>0</v>
      </c>
    </row>
    <row r="110" spans="1:36" ht="15" hidden="1" customHeight="1" x14ac:dyDescent="0.25">
      <c r="A110" s="529">
        <v>19999</v>
      </c>
      <c r="B110" s="530" t="s">
        <v>108</v>
      </c>
      <c r="C110" s="20">
        <v>0</v>
      </c>
      <c r="D110" s="5">
        <v>0</v>
      </c>
      <c r="E110" s="8"/>
      <c r="F110" s="8"/>
      <c r="G110" s="8"/>
      <c r="H110" s="8"/>
      <c r="I110" s="20">
        <f t="shared" si="61"/>
        <v>0</v>
      </c>
      <c r="J110" s="454">
        <v>0</v>
      </c>
      <c r="K110" s="455">
        <v>0</v>
      </c>
      <c r="L110" s="13">
        <v>0</v>
      </c>
      <c r="M110" s="320">
        <v>0</v>
      </c>
      <c r="N110" s="321">
        <v>0</v>
      </c>
      <c r="O110" s="455">
        <v>0</v>
      </c>
      <c r="P110" s="13">
        <v>0</v>
      </c>
      <c r="Q110" s="320">
        <v>0</v>
      </c>
      <c r="R110" s="321">
        <v>0</v>
      </c>
      <c r="S110" s="455">
        <v>0</v>
      </c>
      <c r="T110" s="13">
        <v>0</v>
      </c>
      <c r="U110" s="320">
        <v>0</v>
      </c>
      <c r="V110" s="539"/>
      <c r="W110" s="321">
        <v>0</v>
      </c>
      <c r="X110" s="459">
        <f>J110+L110+N110+P110+R110+W110</f>
        <v>0</v>
      </c>
      <c r="Y110" s="460">
        <f t="shared" si="72"/>
        <v>0</v>
      </c>
      <c r="Z110" s="20">
        <v>0</v>
      </c>
      <c r="AA110" s="542">
        <v>0</v>
      </c>
      <c r="AB110" s="20">
        <v>0</v>
      </c>
      <c r="AC110" s="543">
        <f t="shared" si="42"/>
        <v>0</v>
      </c>
      <c r="AD110" s="463">
        <f t="shared" si="64"/>
        <v>0</v>
      </c>
      <c r="AE110" s="20"/>
      <c r="AF110" s="464">
        <f t="shared" si="65"/>
        <v>0</v>
      </c>
      <c r="AH110" s="376"/>
      <c r="AI110" s="371">
        <f t="shared" si="59"/>
        <v>0</v>
      </c>
      <c r="AJ110" s="371">
        <f t="shared" si="60"/>
        <v>0</v>
      </c>
    </row>
    <row r="111" spans="1:36" s="15" customFormat="1" ht="13.5" hidden="1" customHeight="1" x14ac:dyDescent="0.25">
      <c r="A111" s="415">
        <v>2</v>
      </c>
      <c r="B111" s="544" t="s">
        <v>109</v>
      </c>
      <c r="C111" s="429">
        <f>+C112+C118+C123+C131+C134+C139</f>
        <v>0</v>
      </c>
      <c r="D111" s="430">
        <f>+D112+D118+D123+D131+D134+D139</f>
        <v>0</v>
      </c>
      <c r="E111" s="545">
        <f>+E112+E118+E123+E131+E134+E139</f>
        <v>0</v>
      </c>
      <c r="F111" s="545"/>
      <c r="G111" s="545"/>
      <c r="H111" s="545">
        <f>+H112+H118+H123+H131+H134+H139</f>
        <v>0</v>
      </c>
      <c r="I111" s="429">
        <f t="shared" si="61"/>
        <v>0</v>
      </c>
      <c r="J111" s="430">
        <f>+J112+J118+J123+J131+J134+J139</f>
        <v>0</v>
      </c>
      <c r="K111" s="431">
        <f t="shared" ref="K111:W111" si="77">+K112+K118+K123+K131+K134+K139</f>
        <v>0</v>
      </c>
      <c r="L111" s="432">
        <f t="shared" si="77"/>
        <v>0</v>
      </c>
      <c r="M111" s="431">
        <f t="shared" si="77"/>
        <v>0</v>
      </c>
      <c r="N111" s="432">
        <f t="shared" si="77"/>
        <v>0</v>
      </c>
      <c r="O111" s="431">
        <f t="shared" si="77"/>
        <v>0</v>
      </c>
      <c r="P111" s="432">
        <f t="shared" si="77"/>
        <v>0</v>
      </c>
      <c r="Q111" s="431">
        <f t="shared" si="77"/>
        <v>0</v>
      </c>
      <c r="R111" s="432">
        <f t="shared" si="77"/>
        <v>0</v>
      </c>
      <c r="S111" s="431">
        <f t="shared" si="77"/>
        <v>0</v>
      </c>
      <c r="T111" s="432">
        <f>+T112+T118+T123+T131+T134+T139</f>
        <v>0</v>
      </c>
      <c r="U111" s="431">
        <f>+U112+U118+U123+U131+U134+U139</f>
        <v>0</v>
      </c>
      <c r="V111" s="433"/>
      <c r="W111" s="432">
        <f t="shared" si="77"/>
        <v>0</v>
      </c>
      <c r="X111" s="434">
        <f t="shared" ref="X111:AC111" si="78">+X112+X118+X123+X131+X134+X139</f>
        <v>0</v>
      </c>
      <c r="Y111" s="430">
        <f t="shared" si="78"/>
        <v>0</v>
      </c>
      <c r="Z111" s="429">
        <f>+Z112+Z118+Z123+Z131+Z134+Z139</f>
        <v>0</v>
      </c>
      <c r="AA111" s="546">
        <f>+AA112+AA118+AA123+AA131+AA134+AA139</f>
        <v>0</v>
      </c>
      <c r="AB111" s="429">
        <f>+AB112+AB118+AB123+AB131+AB134+AB139</f>
        <v>0</v>
      </c>
      <c r="AC111" s="547">
        <f t="shared" si="78"/>
        <v>0</v>
      </c>
      <c r="AD111" s="548">
        <f t="shared" si="64"/>
        <v>0</v>
      </c>
      <c r="AE111" s="429"/>
      <c r="AF111" s="549">
        <f t="shared" si="65"/>
        <v>0</v>
      </c>
      <c r="AG111" s="1"/>
      <c r="AH111" s="376"/>
      <c r="AI111" s="371">
        <f t="shared" si="59"/>
        <v>0</v>
      </c>
      <c r="AJ111" s="371">
        <f t="shared" si="60"/>
        <v>0</v>
      </c>
    </row>
    <row r="112" spans="1:36" s="14" customFormat="1" ht="12" hidden="1" customHeight="1" x14ac:dyDescent="0.25">
      <c r="A112" s="512">
        <v>201</v>
      </c>
      <c r="B112" s="513" t="s">
        <v>110</v>
      </c>
      <c r="C112" s="550">
        <f>SUM(C113:C117)</f>
        <v>0</v>
      </c>
      <c r="D112" s="551">
        <f>SUM(D113:D117)</f>
        <v>0</v>
      </c>
      <c r="E112" s="552">
        <f>SUM(E113:E117)</f>
        <v>0</v>
      </c>
      <c r="F112" s="552"/>
      <c r="G112" s="552"/>
      <c r="H112" s="552">
        <f>SUM(H113:H117)</f>
        <v>0</v>
      </c>
      <c r="I112" s="429">
        <f t="shared" si="61"/>
        <v>0</v>
      </c>
      <c r="J112" s="551">
        <f>SUM(J113:J117)</f>
        <v>0</v>
      </c>
      <c r="K112" s="553">
        <f t="shared" ref="K112:W112" si="79">SUM(K113:K117)</f>
        <v>0</v>
      </c>
      <c r="L112" s="554">
        <f t="shared" si="79"/>
        <v>0</v>
      </c>
      <c r="M112" s="553">
        <f t="shared" si="79"/>
        <v>0</v>
      </c>
      <c r="N112" s="554">
        <f t="shared" si="79"/>
        <v>0</v>
      </c>
      <c r="O112" s="553">
        <f t="shared" si="79"/>
        <v>0</v>
      </c>
      <c r="P112" s="554">
        <f t="shared" si="79"/>
        <v>0</v>
      </c>
      <c r="Q112" s="553">
        <f t="shared" si="79"/>
        <v>0</v>
      </c>
      <c r="R112" s="554">
        <f t="shared" si="79"/>
        <v>0</v>
      </c>
      <c r="S112" s="553">
        <f t="shared" si="79"/>
        <v>0</v>
      </c>
      <c r="T112" s="554">
        <f>SUM(T113:T117)</f>
        <v>0</v>
      </c>
      <c r="U112" s="553">
        <f>SUM(U113:U117)</f>
        <v>0</v>
      </c>
      <c r="V112" s="555"/>
      <c r="W112" s="554">
        <f t="shared" si="79"/>
        <v>0</v>
      </c>
      <c r="X112" s="556">
        <f t="shared" ref="X112:AC112" si="80">SUM(X113:X117)</f>
        <v>0</v>
      </c>
      <c r="Y112" s="551">
        <f t="shared" si="80"/>
        <v>0</v>
      </c>
      <c r="Z112" s="429">
        <f>SUM(Z113:Z117)</f>
        <v>0</v>
      </c>
      <c r="AA112" s="534">
        <f t="shared" si="80"/>
        <v>0</v>
      </c>
      <c r="AB112" s="429">
        <f t="shared" si="80"/>
        <v>0</v>
      </c>
      <c r="AC112" s="535">
        <f t="shared" si="80"/>
        <v>0</v>
      </c>
      <c r="AD112" s="557">
        <f t="shared" si="64"/>
        <v>0</v>
      </c>
      <c r="AE112" s="429"/>
      <c r="AF112" s="558">
        <f t="shared" si="65"/>
        <v>0</v>
      </c>
      <c r="AG112" s="1"/>
      <c r="AH112" s="376"/>
      <c r="AI112" s="371">
        <f t="shared" si="59"/>
        <v>0</v>
      </c>
      <c r="AJ112" s="371">
        <f t="shared" si="60"/>
        <v>0</v>
      </c>
    </row>
    <row r="113" spans="1:36" ht="12" hidden="1" customHeight="1" x14ac:dyDescent="0.25">
      <c r="A113" s="559">
        <v>20101</v>
      </c>
      <c r="B113" s="560" t="s">
        <v>111</v>
      </c>
      <c r="C113" s="420"/>
      <c r="D113" s="561">
        <v>0</v>
      </c>
      <c r="E113" s="562"/>
      <c r="F113" s="562"/>
      <c r="G113" s="562"/>
      <c r="H113" s="562"/>
      <c r="I113" s="420">
        <f t="shared" si="61"/>
        <v>0</v>
      </c>
      <c r="J113" s="561">
        <v>0</v>
      </c>
      <c r="K113" s="563">
        <v>0</v>
      </c>
      <c r="L113" s="564">
        <v>0</v>
      </c>
      <c r="M113" s="563">
        <v>0</v>
      </c>
      <c r="N113" s="564">
        <v>0</v>
      </c>
      <c r="O113" s="563">
        <v>0</v>
      </c>
      <c r="P113" s="564">
        <v>0</v>
      </c>
      <c r="Q113" s="563">
        <v>0</v>
      </c>
      <c r="R113" s="564">
        <v>0</v>
      </c>
      <c r="S113" s="563">
        <v>0</v>
      </c>
      <c r="T113" s="564">
        <v>0</v>
      </c>
      <c r="U113" s="563">
        <v>0</v>
      </c>
      <c r="V113" s="565"/>
      <c r="W113" s="564">
        <v>0</v>
      </c>
      <c r="X113" s="566">
        <f>J113+L113+N113+P113+R113+T113+W113</f>
        <v>0</v>
      </c>
      <c r="Y113" s="561">
        <f>K113+M113+O113+Q113+S113+U113+V113</f>
        <v>0</v>
      </c>
      <c r="Z113" s="567">
        <f t="shared" ref="Z113:Z147" si="81">C113+X113-Y113</f>
        <v>0</v>
      </c>
      <c r="AA113" s="166"/>
      <c r="AB113" s="420"/>
      <c r="AC113" s="462">
        <f t="shared" ref="AC113:AC147" si="82">Z113-AA113-AB113</f>
        <v>0</v>
      </c>
      <c r="AD113" s="568">
        <f t="shared" si="64"/>
        <v>0</v>
      </c>
      <c r="AE113" s="420"/>
      <c r="AF113" s="558">
        <f t="shared" si="65"/>
        <v>0</v>
      </c>
      <c r="AH113" s="376"/>
      <c r="AI113" s="371">
        <f t="shared" si="59"/>
        <v>0</v>
      </c>
      <c r="AJ113" s="371">
        <f t="shared" si="60"/>
        <v>0</v>
      </c>
    </row>
    <row r="114" spans="1:36" ht="12" hidden="1" customHeight="1" x14ac:dyDescent="0.25">
      <c r="A114" s="559">
        <v>20102</v>
      </c>
      <c r="B114" s="560" t="s">
        <v>112</v>
      </c>
      <c r="C114" s="420"/>
      <c r="D114" s="561">
        <v>0</v>
      </c>
      <c r="E114" s="562"/>
      <c r="F114" s="562"/>
      <c r="G114" s="562"/>
      <c r="H114" s="562"/>
      <c r="I114" s="420">
        <f t="shared" si="61"/>
        <v>0</v>
      </c>
      <c r="J114" s="561">
        <v>0</v>
      </c>
      <c r="K114" s="563">
        <v>0</v>
      </c>
      <c r="L114" s="564">
        <v>0</v>
      </c>
      <c r="M114" s="563">
        <v>0</v>
      </c>
      <c r="N114" s="564">
        <v>0</v>
      </c>
      <c r="O114" s="563">
        <v>0</v>
      </c>
      <c r="P114" s="564">
        <v>0</v>
      </c>
      <c r="Q114" s="563">
        <v>0</v>
      </c>
      <c r="R114" s="564">
        <v>0</v>
      </c>
      <c r="S114" s="563">
        <v>0</v>
      </c>
      <c r="T114" s="564">
        <v>0</v>
      </c>
      <c r="U114" s="563">
        <v>0</v>
      </c>
      <c r="V114" s="565"/>
      <c r="W114" s="564">
        <v>0</v>
      </c>
      <c r="X114" s="566">
        <f>J114+L114+N114+P114+R114+W114</f>
        <v>0</v>
      </c>
      <c r="Y114" s="561">
        <f>K114+M114+O114+Q114+S114+U114+V114</f>
        <v>0</v>
      </c>
      <c r="Z114" s="567">
        <f t="shared" si="81"/>
        <v>0</v>
      </c>
      <c r="AA114" s="166">
        <v>0</v>
      </c>
      <c r="AB114" s="420">
        <v>0</v>
      </c>
      <c r="AC114" s="462">
        <f t="shared" si="82"/>
        <v>0</v>
      </c>
      <c r="AD114" s="568">
        <f t="shared" si="64"/>
        <v>0</v>
      </c>
      <c r="AE114" s="420"/>
      <c r="AF114" s="558">
        <f t="shared" si="65"/>
        <v>0</v>
      </c>
      <c r="AH114" s="376"/>
      <c r="AI114" s="371">
        <f t="shared" si="59"/>
        <v>0</v>
      </c>
      <c r="AJ114" s="371">
        <f t="shared" si="60"/>
        <v>0</v>
      </c>
    </row>
    <row r="115" spans="1:36" ht="12" hidden="1" customHeight="1" x14ac:dyDescent="0.25">
      <c r="A115" s="559">
        <v>20103</v>
      </c>
      <c r="B115" s="560" t="s">
        <v>113</v>
      </c>
      <c r="C115" s="420"/>
      <c r="D115" s="561">
        <v>0</v>
      </c>
      <c r="E115" s="562"/>
      <c r="F115" s="562"/>
      <c r="G115" s="562"/>
      <c r="H115" s="562"/>
      <c r="I115" s="420">
        <f t="shared" si="61"/>
        <v>0</v>
      </c>
      <c r="J115" s="561">
        <v>0</v>
      </c>
      <c r="K115" s="563">
        <v>0</v>
      </c>
      <c r="L115" s="564">
        <v>0</v>
      </c>
      <c r="M115" s="563">
        <v>0</v>
      </c>
      <c r="N115" s="564">
        <v>0</v>
      </c>
      <c r="O115" s="563">
        <v>0</v>
      </c>
      <c r="P115" s="564">
        <v>0</v>
      </c>
      <c r="Q115" s="563">
        <v>0</v>
      </c>
      <c r="R115" s="564">
        <v>0</v>
      </c>
      <c r="S115" s="563">
        <v>0</v>
      </c>
      <c r="T115" s="564">
        <v>0</v>
      </c>
      <c r="U115" s="563">
        <v>0</v>
      </c>
      <c r="V115" s="565"/>
      <c r="W115" s="564">
        <v>0</v>
      </c>
      <c r="X115" s="566">
        <f>J115+L115+N115+P115+R115+W115</f>
        <v>0</v>
      </c>
      <c r="Y115" s="561">
        <f>K115+M115+O115+Q115+S115+U115+V115</f>
        <v>0</v>
      </c>
      <c r="Z115" s="567">
        <f t="shared" si="81"/>
        <v>0</v>
      </c>
      <c r="AA115" s="166">
        <v>0</v>
      </c>
      <c r="AB115" s="420">
        <v>0</v>
      </c>
      <c r="AC115" s="462">
        <f t="shared" si="82"/>
        <v>0</v>
      </c>
      <c r="AD115" s="569">
        <f t="shared" si="64"/>
        <v>0</v>
      </c>
      <c r="AE115" s="420"/>
      <c r="AF115" s="558">
        <f t="shared" si="65"/>
        <v>0</v>
      </c>
      <c r="AH115" s="376"/>
      <c r="AI115" s="371">
        <f t="shared" si="59"/>
        <v>0</v>
      </c>
      <c r="AJ115" s="371">
        <f t="shared" si="60"/>
        <v>0</v>
      </c>
    </row>
    <row r="116" spans="1:36" ht="12" hidden="1" customHeight="1" x14ac:dyDescent="0.25">
      <c r="A116" s="559">
        <v>20104</v>
      </c>
      <c r="B116" s="560" t="s">
        <v>114</v>
      </c>
      <c r="C116" s="420"/>
      <c r="D116" s="561">
        <v>0</v>
      </c>
      <c r="E116" s="562"/>
      <c r="F116" s="562"/>
      <c r="G116" s="562"/>
      <c r="H116" s="562"/>
      <c r="I116" s="420">
        <f t="shared" si="61"/>
        <v>0</v>
      </c>
      <c r="J116" s="561">
        <v>0</v>
      </c>
      <c r="K116" s="563">
        <v>0</v>
      </c>
      <c r="L116" s="564">
        <v>0</v>
      </c>
      <c r="M116" s="563">
        <v>0</v>
      </c>
      <c r="N116" s="564">
        <v>0</v>
      </c>
      <c r="O116" s="563">
        <v>0</v>
      </c>
      <c r="P116" s="564">
        <v>0</v>
      </c>
      <c r="Q116" s="563">
        <v>0</v>
      </c>
      <c r="R116" s="564">
        <v>0</v>
      </c>
      <c r="S116" s="563">
        <v>0</v>
      </c>
      <c r="T116" s="564">
        <v>0</v>
      </c>
      <c r="U116" s="563">
        <v>0</v>
      </c>
      <c r="V116" s="565"/>
      <c r="W116" s="564">
        <v>0</v>
      </c>
      <c r="X116" s="566">
        <f>J116+L116+N116+P116+R116+T116+W116</f>
        <v>0</v>
      </c>
      <c r="Y116" s="561">
        <f>K116+M116+O116+Q116+S116+U116+V116</f>
        <v>0</v>
      </c>
      <c r="Z116" s="567">
        <f t="shared" si="81"/>
        <v>0</v>
      </c>
      <c r="AA116" s="166">
        <v>0</v>
      </c>
      <c r="AB116" s="420">
        <v>0</v>
      </c>
      <c r="AC116" s="462">
        <f t="shared" si="82"/>
        <v>0</v>
      </c>
      <c r="AD116" s="568">
        <f t="shared" si="64"/>
        <v>0</v>
      </c>
      <c r="AE116" s="420"/>
      <c r="AF116" s="558">
        <f t="shared" si="65"/>
        <v>0</v>
      </c>
      <c r="AH116" s="376"/>
      <c r="AI116" s="371">
        <f t="shared" si="59"/>
        <v>0</v>
      </c>
      <c r="AJ116" s="371">
        <f t="shared" si="60"/>
        <v>0</v>
      </c>
    </row>
    <row r="117" spans="1:36" ht="12.75" hidden="1" customHeight="1" x14ac:dyDescent="0.25">
      <c r="A117" s="559">
        <v>20199</v>
      </c>
      <c r="B117" s="560" t="s">
        <v>115</v>
      </c>
      <c r="C117" s="420">
        <v>0</v>
      </c>
      <c r="D117" s="561">
        <v>0</v>
      </c>
      <c r="E117" s="562"/>
      <c r="F117" s="562"/>
      <c r="G117" s="562"/>
      <c r="H117" s="562"/>
      <c r="I117" s="420">
        <f t="shared" si="61"/>
        <v>0</v>
      </c>
      <c r="J117" s="561">
        <v>0</v>
      </c>
      <c r="K117" s="563">
        <v>0</v>
      </c>
      <c r="L117" s="564">
        <v>0</v>
      </c>
      <c r="M117" s="563">
        <v>0</v>
      </c>
      <c r="N117" s="564">
        <v>0</v>
      </c>
      <c r="O117" s="563">
        <v>0</v>
      </c>
      <c r="P117" s="564">
        <v>0</v>
      </c>
      <c r="Q117" s="563">
        <v>0</v>
      </c>
      <c r="R117" s="564">
        <v>0</v>
      </c>
      <c r="S117" s="563">
        <v>0</v>
      </c>
      <c r="T117" s="564">
        <v>0</v>
      </c>
      <c r="U117" s="563">
        <v>0</v>
      </c>
      <c r="V117" s="565"/>
      <c r="W117" s="564">
        <v>0</v>
      </c>
      <c r="X117" s="566">
        <f>J117+L117+N117+P117+R117+W117</f>
        <v>0</v>
      </c>
      <c r="Y117" s="561">
        <f>K117+M117+O117+Q117+S117+V117</f>
        <v>0</v>
      </c>
      <c r="Z117" s="567">
        <f t="shared" si="81"/>
        <v>0</v>
      </c>
      <c r="AA117" s="166">
        <v>0</v>
      </c>
      <c r="AB117" s="420">
        <v>0</v>
      </c>
      <c r="AC117" s="462">
        <f t="shared" si="82"/>
        <v>0</v>
      </c>
      <c r="AD117" s="568">
        <f t="shared" si="64"/>
        <v>0</v>
      </c>
      <c r="AE117" s="420"/>
      <c r="AF117" s="558">
        <f t="shared" si="65"/>
        <v>0</v>
      </c>
      <c r="AH117" s="376"/>
      <c r="AI117" s="371">
        <f t="shared" si="59"/>
        <v>0</v>
      </c>
      <c r="AJ117" s="371">
        <f t="shared" si="60"/>
        <v>0</v>
      </c>
    </row>
    <row r="118" spans="1:36" ht="14.25" hidden="1" customHeight="1" x14ac:dyDescent="0.55000000000000004">
      <c r="A118" s="512">
        <v>202</v>
      </c>
      <c r="B118" s="513" t="s">
        <v>116</v>
      </c>
      <c r="C118" s="570">
        <f>SUM(C119:C122)</f>
        <v>0</v>
      </c>
      <c r="D118" s="571">
        <f>SUM(D119:D122)</f>
        <v>0</v>
      </c>
      <c r="E118" s="514">
        <f>SUM(E119:E122)</f>
        <v>0</v>
      </c>
      <c r="F118" s="514"/>
      <c r="G118" s="514"/>
      <c r="H118" s="514">
        <f>SUM(H119:H122)</f>
        <v>0</v>
      </c>
      <c r="I118" s="572">
        <f t="shared" si="61"/>
        <v>0</v>
      </c>
      <c r="J118" s="571">
        <v>0</v>
      </c>
      <c r="K118" s="573">
        <f t="shared" ref="K118:W118" si="83">SUM(K119:K122)</f>
        <v>0</v>
      </c>
      <c r="L118" s="574">
        <f t="shared" si="83"/>
        <v>0</v>
      </c>
      <c r="M118" s="573">
        <f t="shared" si="83"/>
        <v>0</v>
      </c>
      <c r="N118" s="574">
        <f t="shared" si="83"/>
        <v>0</v>
      </c>
      <c r="O118" s="573">
        <f t="shared" si="83"/>
        <v>0</v>
      </c>
      <c r="P118" s="574">
        <f t="shared" si="83"/>
        <v>0</v>
      </c>
      <c r="Q118" s="573">
        <f t="shared" si="83"/>
        <v>0</v>
      </c>
      <c r="R118" s="574">
        <f t="shared" si="83"/>
        <v>0</v>
      </c>
      <c r="S118" s="573">
        <f t="shared" si="83"/>
        <v>0</v>
      </c>
      <c r="T118" s="574">
        <f>SUM(T119:T122)</f>
        <v>0</v>
      </c>
      <c r="U118" s="573">
        <f>SUM(U119:U122)</f>
        <v>0</v>
      </c>
      <c r="V118" s="575"/>
      <c r="W118" s="574">
        <f t="shared" si="83"/>
        <v>0</v>
      </c>
      <c r="X118" s="576">
        <v>0</v>
      </c>
      <c r="Y118" s="571">
        <f>SUM(Y119:Y122)</f>
        <v>0</v>
      </c>
      <c r="Z118" s="572">
        <f>SUM(Z119:Z122)</f>
        <v>0</v>
      </c>
      <c r="AA118" s="577">
        <f>SUM(AA119:AA122)</f>
        <v>0</v>
      </c>
      <c r="AB118" s="572">
        <f>SUM(AB119:AB122)</f>
        <v>0</v>
      </c>
      <c r="AC118" s="578">
        <f>SUM(AC119:AC122)</f>
        <v>0</v>
      </c>
      <c r="AD118" s="557">
        <f t="shared" si="64"/>
        <v>0</v>
      </c>
      <c r="AE118" s="572"/>
      <c r="AF118" s="558">
        <f t="shared" si="65"/>
        <v>0</v>
      </c>
      <c r="AH118" s="376"/>
      <c r="AI118" s="371">
        <f t="shared" si="59"/>
        <v>0</v>
      </c>
      <c r="AJ118" s="371">
        <f t="shared" si="60"/>
        <v>0</v>
      </c>
    </row>
    <row r="119" spans="1:36" ht="12" hidden="1" customHeight="1" x14ac:dyDescent="0.25">
      <c r="A119" s="559">
        <v>20201</v>
      </c>
      <c r="B119" s="560" t="s">
        <v>117</v>
      </c>
      <c r="C119" s="420">
        <v>0</v>
      </c>
      <c r="D119" s="561">
        <v>0</v>
      </c>
      <c r="E119" s="562"/>
      <c r="F119" s="562"/>
      <c r="G119" s="562"/>
      <c r="H119" s="562"/>
      <c r="I119" s="420">
        <f t="shared" si="61"/>
        <v>0</v>
      </c>
      <c r="J119" s="561">
        <v>0</v>
      </c>
      <c r="K119" s="563">
        <v>0</v>
      </c>
      <c r="L119" s="564">
        <v>0</v>
      </c>
      <c r="M119" s="563">
        <v>0</v>
      </c>
      <c r="N119" s="564">
        <v>0</v>
      </c>
      <c r="O119" s="563">
        <v>0</v>
      </c>
      <c r="P119" s="564">
        <v>0</v>
      </c>
      <c r="Q119" s="563">
        <v>0</v>
      </c>
      <c r="R119" s="564">
        <v>0</v>
      </c>
      <c r="S119" s="563">
        <v>0</v>
      </c>
      <c r="T119" s="564">
        <v>0</v>
      </c>
      <c r="U119" s="563">
        <v>0</v>
      </c>
      <c r="V119" s="565"/>
      <c r="W119" s="564">
        <v>0</v>
      </c>
      <c r="X119" s="566">
        <f>J119+L119+N119+P119+R119+W119</f>
        <v>0</v>
      </c>
      <c r="Y119" s="561">
        <f>K119+M119+O119+Q119+S119+V119</f>
        <v>0</v>
      </c>
      <c r="Z119" s="567">
        <f t="shared" si="81"/>
        <v>0</v>
      </c>
      <c r="AA119" s="166">
        <v>0</v>
      </c>
      <c r="AB119" s="420">
        <v>0</v>
      </c>
      <c r="AC119" s="462">
        <f t="shared" si="82"/>
        <v>0</v>
      </c>
      <c r="AD119" s="569">
        <f t="shared" si="64"/>
        <v>0</v>
      </c>
      <c r="AE119" s="420"/>
      <c r="AF119" s="558">
        <f t="shared" si="65"/>
        <v>0</v>
      </c>
      <c r="AH119" s="376"/>
      <c r="AI119" s="371">
        <f t="shared" si="59"/>
        <v>0</v>
      </c>
      <c r="AJ119" s="371">
        <f t="shared" si="60"/>
        <v>0</v>
      </c>
    </row>
    <row r="120" spans="1:36" ht="12" hidden="1" customHeight="1" x14ac:dyDescent="0.25">
      <c r="A120" s="559">
        <v>20202</v>
      </c>
      <c r="B120" s="560" t="s">
        <v>118</v>
      </c>
      <c r="C120" s="420">
        <v>0</v>
      </c>
      <c r="D120" s="561">
        <v>0</v>
      </c>
      <c r="E120" s="562"/>
      <c r="F120" s="562"/>
      <c r="G120" s="562"/>
      <c r="H120" s="562"/>
      <c r="I120" s="420">
        <f t="shared" si="61"/>
        <v>0</v>
      </c>
      <c r="J120" s="561">
        <v>0</v>
      </c>
      <c r="K120" s="563">
        <v>0</v>
      </c>
      <c r="L120" s="564">
        <v>0</v>
      </c>
      <c r="M120" s="563">
        <v>0</v>
      </c>
      <c r="N120" s="564">
        <v>0</v>
      </c>
      <c r="O120" s="563">
        <v>0</v>
      </c>
      <c r="P120" s="564">
        <v>0</v>
      </c>
      <c r="Q120" s="563">
        <v>0</v>
      </c>
      <c r="R120" s="564">
        <v>0</v>
      </c>
      <c r="S120" s="563">
        <v>0</v>
      </c>
      <c r="T120" s="564">
        <v>0</v>
      </c>
      <c r="U120" s="563">
        <v>0</v>
      </c>
      <c r="V120" s="565"/>
      <c r="W120" s="564">
        <v>0</v>
      </c>
      <c r="X120" s="566">
        <f>J120+L120+N120+P120+R120+W120</f>
        <v>0</v>
      </c>
      <c r="Y120" s="561">
        <f>K120+M120+O120+Q120+S120+V120</f>
        <v>0</v>
      </c>
      <c r="Z120" s="567">
        <v>0</v>
      </c>
      <c r="AA120" s="166">
        <v>0</v>
      </c>
      <c r="AB120" s="420">
        <v>0</v>
      </c>
      <c r="AC120" s="462">
        <f t="shared" si="82"/>
        <v>0</v>
      </c>
      <c r="AD120" s="568">
        <f t="shared" si="64"/>
        <v>0</v>
      </c>
      <c r="AE120" s="420"/>
      <c r="AF120" s="558">
        <f t="shared" si="65"/>
        <v>0</v>
      </c>
      <c r="AH120" s="376"/>
      <c r="AI120" s="371">
        <f t="shared" si="59"/>
        <v>0</v>
      </c>
      <c r="AJ120" s="371">
        <f t="shared" si="60"/>
        <v>0</v>
      </c>
    </row>
    <row r="121" spans="1:36" ht="21" hidden="1" customHeight="1" x14ac:dyDescent="0.25">
      <c r="A121" s="559">
        <v>20203</v>
      </c>
      <c r="B121" s="560" t="s">
        <v>119</v>
      </c>
      <c r="C121" s="420"/>
      <c r="D121" s="561">
        <v>0</v>
      </c>
      <c r="E121" s="562"/>
      <c r="F121" s="562"/>
      <c r="G121" s="562"/>
      <c r="H121" s="562"/>
      <c r="I121" s="420">
        <f t="shared" si="61"/>
        <v>0</v>
      </c>
      <c r="J121" s="561">
        <v>0</v>
      </c>
      <c r="K121" s="563">
        <v>0</v>
      </c>
      <c r="L121" s="564">
        <v>0</v>
      </c>
      <c r="M121" s="563">
        <v>0</v>
      </c>
      <c r="N121" s="564">
        <v>0</v>
      </c>
      <c r="O121" s="563">
        <v>0</v>
      </c>
      <c r="P121" s="564">
        <v>0</v>
      </c>
      <c r="Q121" s="563">
        <v>0</v>
      </c>
      <c r="R121" s="564">
        <v>0</v>
      </c>
      <c r="S121" s="563">
        <v>0</v>
      </c>
      <c r="T121" s="564">
        <v>0</v>
      </c>
      <c r="U121" s="563">
        <v>0</v>
      </c>
      <c r="V121" s="565"/>
      <c r="W121" s="564">
        <v>0</v>
      </c>
      <c r="X121" s="566">
        <f>J121+L121+N121+P121+R121+T121+W121</f>
        <v>0</v>
      </c>
      <c r="Y121" s="561">
        <f>K121+M121+O121+Q121+S121+U121+V121</f>
        <v>0</v>
      </c>
      <c r="Z121" s="567">
        <f t="shared" si="81"/>
        <v>0</v>
      </c>
      <c r="AA121" s="166">
        <v>0</v>
      </c>
      <c r="AB121" s="420"/>
      <c r="AC121" s="462">
        <f t="shared" si="82"/>
        <v>0</v>
      </c>
      <c r="AD121" s="568">
        <f t="shared" si="64"/>
        <v>0</v>
      </c>
      <c r="AE121" s="420"/>
      <c r="AF121" s="558">
        <f t="shared" si="65"/>
        <v>0</v>
      </c>
      <c r="AH121" s="376"/>
      <c r="AI121" s="371">
        <f t="shared" si="59"/>
        <v>0</v>
      </c>
      <c r="AJ121" s="371">
        <f t="shared" si="60"/>
        <v>0</v>
      </c>
    </row>
    <row r="122" spans="1:36" ht="12.75" hidden="1" customHeight="1" x14ac:dyDescent="0.25">
      <c r="A122" s="559">
        <v>20204</v>
      </c>
      <c r="B122" s="560" t="s">
        <v>120</v>
      </c>
      <c r="C122" s="420">
        <v>0</v>
      </c>
      <c r="D122" s="561">
        <v>0</v>
      </c>
      <c r="E122" s="562"/>
      <c r="F122" s="562"/>
      <c r="G122" s="562"/>
      <c r="H122" s="562"/>
      <c r="I122" s="420">
        <f t="shared" si="61"/>
        <v>0</v>
      </c>
      <c r="J122" s="561">
        <v>0</v>
      </c>
      <c r="K122" s="563">
        <v>0</v>
      </c>
      <c r="L122" s="564">
        <v>0</v>
      </c>
      <c r="M122" s="563">
        <v>0</v>
      </c>
      <c r="N122" s="564">
        <v>0</v>
      </c>
      <c r="O122" s="563">
        <v>0</v>
      </c>
      <c r="P122" s="564">
        <v>0</v>
      </c>
      <c r="Q122" s="563">
        <v>0</v>
      </c>
      <c r="R122" s="564">
        <v>0</v>
      </c>
      <c r="S122" s="563">
        <v>0</v>
      </c>
      <c r="T122" s="564">
        <v>0</v>
      </c>
      <c r="U122" s="563">
        <v>0</v>
      </c>
      <c r="V122" s="565"/>
      <c r="W122" s="564">
        <v>0</v>
      </c>
      <c r="X122" s="566">
        <f>J122+L122+N122+P122+R122+W122</f>
        <v>0</v>
      </c>
      <c r="Y122" s="561">
        <f>K122+M122+O122+Q122+S122+V122</f>
        <v>0</v>
      </c>
      <c r="Z122" s="567">
        <f t="shared" si="81"/>
        <v>0</v>
      </c>
      <c r="AA122" s="166">
        <v>0</v>
      </c>
      <c r="AB122" s="420">
        <v>0</v>
      </c>
      <c r="AC122" s="462">
        <f t="shared" si="82"/>
        <v>0</v>
      </c>
      <c r="AD122" s="569">
        <f t="shared" si="64"/>
        <v>0</v>
      </c>
      <c r="AE122" s="420"/>
      <c r="AF122" s="558">
        <f t="shared" si="65"/>
        <v>0</v>
      </c>
      <c r="AH122" s="376"/>
      <c r="AI122" s="371">
        <f t="shared" si="59"/>
        <v>0</v>
      </c>
      <c r="AJ122" s="371">
        <f t="shared" si="60"/>
        <v>0</v>
      </c>
    </row>
    <row r="123" spans="1:36" ht="14.25" hidden="1" customHeight="1" x14ac:dyDescent="0.55000000000000004">
      <c r="A123" s="415">
        <v>203</v>
      </c>
      <c r="B123" s="544" t="s">
        <v>121</v>
      </c>
      <c r="C123" s="572">
        <f>SUM(C124:C130)</f>
        <v>0</v>
      </c>
      <c r="D123" s="579">
        <f>SUM(D124:D130)</f>
        <v>0</v>
      </c>
      <c r="E123" s="580">
        <f>SUM(E124:E130)</f>
        <v>0</v>
      </c>
      <c r="F123" s="580"/>
      <c r="G123" s="580"/>
      <c r="H123" s="580">
        <f>SUM(H124:H130)</f>
        <v>0</v>
      </c>
      <c r="I123" s="572">
        <f t="shared" si="61"/>
        <v>0</v>
      </c>
      <c r="J123" s="579">
        <f>SUM(J124:J130)</f>
        <v>0</v>
      </c>
      <c r="K123" s="581">
        <f t="shared" ref="K123:W123" si="84">SUM(K124:K130)</f>
        <v>0</v>
      </c>
      <c r="L123" s="582">
        <f t="shared" si="84"/>
        <v>0</v>
      </c>
      <c r="M123" s="581">
        <f t="shared" si="84"/>
        <v>0</v>
      </c>
      <c r="N123" s="582">
        <f t="shared" si="84"/>
        <v>0</v>
      </c>
      <c r="O123" s="581">
        <f t="shared" si="84"/>
        <v>0</v>
      </c>
      <c r="P123" s="582">
        <f t="shared" si="84"/>
        <v>0</v>
      </c>
      <c r="Q123" s="581">
        <f t="shared" si="84"/>
        <v>0</v>
      </c>
      <c r="R123" s="582">
        <f t="shared" si="84"/>
        <v>0</v>
      </c>
      <c r="S123" s="581">
        <f t="shared" si="84"/>
        <v>0</v>
      </c>
      <c r="T123" s="582">
        <f>SUM(T124:T130)</f>
        <v>0</v>
      </c>
      <c r="U123" s="581">
        <f>SUM(U124:U130)</f>
        <v>0</v>
      </c>
      <c r="V123" s="583"/>
      <c r="W123" s="582">
        <f t="shared" si="84"/>
        <v>0</v>
      </c>
      <c r="X123" s="584">
        <f t="shared" ref="X123:AC123" si="85">SUM(X124:X130)</f>
        <v>0</v>
      </c>
      <c r="Y123" s="579">
        <f t="shared" si="85"/>
        <v>0</v>
      </c>
      <c r="Z123" s="572">
        <f>SUM(Z124:Z130)</f>
        <v>0</v>
      </c>
      <c r="AA123" s="577">
        <f t="shared" si="85"/>
        <v>0</v>
      </c>
      <c r="AB123" s="572">
        <f t="shared" si="85"/>
        <v>0</v>
      </c>
      <c r="AC123" s="578">
        <f t="shared" si="85"/>
        <v>0</v>
      </c>
      <c r="AD123" s="557">
        <f t="shared" si="64"/>
        <v>0</v>
      </c>
      <c r="AE123" s="572"/>
      <c r="AF123" s="558">
        <f t="shared" si="65"/>
        <v>0</v>
      </c>
      <c r="AH123" s="376"/>
      <c r="AI123" s="371">
        <f t="shared" si="59"/>
        <v>0</v>
      </c>
      <c r="AJ123" s="371">
        <f t="shared" si="60"/>
        <v>0</v>
      </c>
    </row>
    <row r="124" spans="1:36" ht="12" hidden="1" customHeight="1" x14ac:dyDescent="0.25">
      <c r="A124" s="559">
        <v>20301</v>
      </c>
      <c r="B124" s="560" t="s">
        <v>122</v>
      </c>
      <c r="C124" s="420"/>
      <c r="D124" s="561">
        <v>0</v>
      </c>
      <c r="E124" s="562"/>
      <c r="F124" s="562"/>
      <c r="G124" s="562"/>
      <c r="H124" s="562"/>
      <c r="I124" s="420">
        <f t="shared" si="61"/>
        <v>0</v>
      </c>
      <c r="J124" s="561">
        <v>0</v>
      </c>
      <c r="K124" s="563">
        <v>0</v>
      </c>
      <c r="L124" s="564">
        <v>0</v>
      </c>
      <c r="M124" s="563">
        <v>0</v>
      </c>
      <c r="N124" s="564">
        <v>0</v>
      </c>
      <c r="O124" s="563">
        <v>0</v>
      </c>
      <c r="P124" s="564">
        <v>0</v>
      </c>
      <c r="Q124" s="563">
        <v>0</v>
      </c>
      <c r="R124" s="564">
        <v>0</v>
      </c>
      <c r="S124" s="563">
        <v>0</v>
      </c>
      <c r="T124" s="564">
        <v>0</v>
      </c>
      <c r="U124" s="563">
        <v>0</v>
      </c>
      <c r="V124" s="565"/>
      <c r="W124" s="564">
        <v>0</v>
      </c>
      <c r="X124" s="566">
        <f>J124+L124+N124+P124+R124+T124+W124</f>
        <v>0</v>
      </c>
      <c r="Y124" s="561">
        <f>K124+M124+O124+Q124+S124+U124+V124</f>
        <v>0</v>
      </c>
      <c r="Z124" s="567">
        <f t="shared" si="81"/>
        <v>0</v>
      </c>
      <c r="AA124" s="166">
        <v>0</v>
      </c>
      <c r="AB124" s="420">
        <v>0</v>
      </c>
      <c r="AC124" s="462">
        <f t="shared" si="82"/>
        <v>0</v>
      </c>
      <c r="AD124" s="568">
        <f t="shared" si="64"/>
        <v>0</v>
      </c>
      <c r="AE124" s="420"/>
      <c r="AF124" s="558">
        <f t="shared" si="65"/>
        <v>0</v>
      </c>
      <c r="AH124" s="376"/>
      <c r="AI124" s="371">
        <f t="shared" si="59"/>
        <v>0</v>
      </c>
      <c r="AJ124" s="371">
        <f t="shared" si="60"/>
        <v>0</v>
      </c>
    </row>
    <row r="125" spans="1:36" ht="12" hidden="1" customHeight="1" x14ac:dyDescent="0.25">
      <c r="A125" s="559">
        <v>20302</v>
      </c>
      <c r="B125" s="560" t="s">
        <v>123</v>
      </c>
      <c r="C125" s="420"/>
      <c r="D125" s="561">
        <v>0</v>
      </c>
      <c r="E125" s="562"/>
      <c r="F125" s="562"/>
      <c r="G125" s="562"/>
      <c r="H125" s="562"/>
      <c r="I125" s="420">
        <f t="shared" si="61"/>
        <v>0</v>
      </c>
      <c r="J125" s="561">
        <v>0</v>
      </c>
      <c r="K125" s="563">
        <v>0</v>
      </c>
      <c r="L125" s="564">
        <v>0</v>
      </c>
      <c r="M125" s="563">
        <v>0</v>
      </c>
      <c r="N125" s="564">
        <v>0</v>
      </c>
      <c r="O125" s="563">
        <v>0</v>
      </c>
      <c r="P125" s="564">
        <v>0</v>
      </c>
      <c r="Q125" s="563">
        <v>0</v>
      </c>
      <c r="R125" s="564">
        <v>0</v>
      </c>
      <c r="S125" s="563">
        <v>0</v>
      </c>
      <c r="T125" s="564">
        <v>0</v>
      </c>
      <c r="U125" s="563">
        <v>0</v>
      </c>
      <c r="V125" s="565"/>
      <c r="W125" s="564">
        <v>0</v>
      </c>
      <c r="X125" s="566">
        <f t="shared" ref="X125:X130" si="86">J125+L125+N125+P125+R125+W125</f>
        <v>0</v>
      </c>
      <c r="Y125" s="561">
        <f>K125+M125+O125+Q125+S125+U125+V125</f>
        <v>0</v>
      </c>
      <c r="Z125" s="567">
        <f t="shared" si="81"/>
        <v>0</v>
      </c>
      <c r="AA125" s="166">
        <v>0</v>
      </c>
      <c r="AB125" s="420">
        <v>0</v>
      </c>
      <c r="AC125" s="462">
        <f t="shared" si="82"/>
        <v>0</v>
      </c>
      <c r="AD125" s="568">
        <f t="shared" si="64"/>
        <v>0</v>
      </c>
      <c r="AE125" s="420"/>
      <c r="AF125" s="558">
        <f t="shared" si="65"/>
        <v>0</v>
      </c>
      <c r="AH125" s="376"/>
      <c r="AI125" s="371">
        <f t="shared" si="59"/>
        <v>0</v>
      </c>
      <c r="AJ125" s="371">
        <f t="shared" si="60"/>
        <v>0</v>
      </c>
    </row>
    <row r="126" spans="1:36" ht="12" hidden="1" customHeight="1" x14ac:dyDescent="0.25">
      <c r="A126" s="559">
        <v>20303</v>
      </c>
      <c r="B126" s="560" t="s">
        <v>124</v>
      </c>
      <c r="C126" s="420"/>
      <c r="D126" s="561">
        <v>0</v>
      </c>
      <c r="E126" s="562"/>
      <c r="F126" s="562"/>
      <c r="G126" s="562"/>
      <c r="H126" s="562"/>
      <c r="I126" s="420">
        <f t="shared" si="61"/>
        <v>0</v>
      </c>
      <c r="J126" s="561">
        <v>0</v>
      </c>
      <c r="K126" s="563">
        <v>0</v>
      </c>
      <c r="L126" s="564">
        <v>0</v>
      </c>
      <c r="M126" s="563">
        <v>0</v>
      </c>
      <c r="N126" s="564">
        <v>0</v>
      </c>
      <c r="O126" s="563">
        <v>0</v>
      </c>
      <c r="P126" s="564">
        <v>0</v>
      </c>
      <c r="Q126" s="563">
        <v>0</v>
      </c>
      <c r="R126" s="564">
        <v>0</v>
      </c>
      <c r="S126" s="563">
        <v>0</v>
      </c>
      <c r="T126" s="564">
        <v>0</v>
      </c>
      <c r="U126" s="563">
        <v>0</v>
      </c>
      <c r="V126" s="565"/>
      <c r="W126" s="564">
        <v>0</v>
      </c>
      <c r="X126" s="566">
        <f t="shared" si="86"/>
        <v>0</v>
      </c>
      <c r="Y126" s="561">
        <f>K126+M126+O126+Q126+S126+U126+V126</f>
        <v>0</v>
      </c>
      <c r="Z126" s="567">
        <f t="shared" si="81"/>
        <v>0</v>
      </c>
      <c r="AA126" s="166">
        <v>0</v>
      </c>
      <c r="AB126" s="420">
        <v>0</v>
      </c>
      <c r="AC126" s="462">
        <f t="shared" si="82"/>
        <v>0</v>
      </c>
      <c r="AD126" s="568">
        <f t="shared" si="64"/>
        <v>0</v>
      </c>
      <c r="AE126" s="420"/>
      <c r="AF126" s="558">
        <f t="shared" si="65"/>
        <v>0</v>
      </c>
      <c r="AH126" s="376"/>
      <c r="AI126" s="371">
        <f t="shared" si="59"/>
        <v>0</v>
      </c>
      <c r="AJ126" s="371">
        <f t="shared" si="60"/>
        <v>0</v>
      </c>
    </row>
    <row r="127" spans="1:36" ht="12" hidden="1" customHeight="1" x14ac:dyDescent="0.25">
      <c r="A127" s="559">
        <v>20304</v>
      </c>
      <c r="B127" s="560" t="s">
        <v>125</v>
      </c>
      <c r="C127" s="420"/>
      <c r="D127" s="561">
        <v>0</v>
      </c>
      <c r="E127" s="562"/>
      <c r="F127" s="562"/>
      <c r="G127" s="562"/>
      <c r="H127" s="562"/>
      <c r="I127" s="420">
        <f t="shared" si="61"/>
        <v>0</v>
      </c>
      <c r="J127" s="561">
        <v>0</v>
      </c>
      <c r="K127" s="563">
        <v>0</v>
      </c>
      <c r="L127" s="564">
        <v>0</v>
      </c>
      <c r="M127" s="563">
        <v>0</v>
      </c>
      <c r="N127" s="564">
        <v>0</v>
      </c>
      <c r="O127" s="563">
        <v>0</v>
      </c>
      <c r="P127" s="564">
        <v>0</v>
      </c>
      <c r="Q127" s="563">
        <v>0</v>
      </c>
      <c r="R127" s="564">
        <v>0</v>
      </c>
      <c r="S127" s="563">
        <v>0</v>
      </c>
      <c r="T127" s="564">
        <v>0</v>
      </c>
      <c r="U127" s="563">
        <v>0</v>
      </c>
      <c r="V127" s="565"/>
      <c r="W127" s="564">
        <v>0</v>
      </c>
      <c r="X127" s="566">
        <f>J127+L127+N127+P127+R127+T127+W127</f>
        <v>0</v>
      </c>
      <c r="Y127" s="561">
        <f>K127+M127+O127+Q127+S127+U127+V127</f>
        <v>0</v>
      </c>
      <c r="Z127" s="567">
        <f t="shared" si="81"/>
        <v>0</v>
      </c>
      <c r="AA127" s="166">
        <v>0</v>
      </c>
      <c r="AB127" s="420">
        <v>0</v>
      </c>
      <c r="AC127" s="462">
        <f t="shared" si="82"/>
        <v>0</v>
      </c>
      <c r="AD127" s="568">
        <f t="shared" si="64"/>
        <v>0</v>
      </c>
      <c r="AE127" s="420"/>
      <c r="AF127" s="558">
        <f t="shared" si="65"/>
        <v>0</v>
      </c>
      <c r="AH127" s="376"/>
      <c r="AI127" s="371">
        <f t="shared" si="59"/>
        <v>0</v>
      </c>
      <c r="AJ127" s="371">
        <f t="shared" si="60"/>
        <v>0</v>
      </c>
    </row>
    <row r="128" spans="1:36" ht="12" hidden="1" customHeight="1" x14ac:dyDescent="0.25">
      <c r="A128" s="559">
        <v>20305</v>
      </c>
      <c r="B128" s="560" t="s">
        <v>126</v>
      </c>
      <c r="C128" s="420">
        <v>0</v>
      </c>
      <c r="D128" s="561">
        <v>0</v>
      </c>
      <c r="E128" s="562"/>
      <c r="F128" s="562"/>
      <c r="G128" s="562"/>
      <c r="H128" s="562"/>
      <c r="I128" s="420">
        <f t="shared" si="61"/>
        <v>0</v>
      </c>
      <c r="J128" s="561">
        <v>0</v>
      </c>
      <c r="K128" s="563">
        <v>0</v>
      </c>
      <c r="L128" s="564">
        <v>0</v>
      </c>
      <c r="M128" s="563">
        <v>0</v>
      </c>
      <c r="N128" s="564">
        <v>0</v>
      </c>
      <c r="O128" s="563">
        <v>0</v>
      </c>
      <c r="P128" s="564">
        <v>0</v>
      </c>
      <c r="Q128" s="563">
        <v>0</v>
      </c>
      <c r="R128" s="564">
        <v>0</v>
      </c>
      <c r="S128" s="563">
        <v>0</v>
      </c>
      <c r="T128" s="564">
        <v>0</v>
      </c>
      <c r="U128" s="563">
        <v>0</v>
      </c>
      <c r="V128" s="565"/>
      <c r="W128" s="564">
        <v>0</v>
      </c>
      <c r="X128" s="566">
        <f t="shared" si="86"/>
        <v>0</v>
      </c>
      <c r="Y128" s="561">
        <f>K128+M128+O128+Q128+S128+V128</f>
        <v>0</v>
      </c>
      <c r="Z128" s="567">
        <f t="shared" si="81"/>
        <v>0</v>
      </c>
      <c r="AA128" s="166">
        <v>0</v>
      </c>
      <c r="AB128" s="420">
        <v>0</v>
      </c>
      <c r="AC128" s="462">
        <f t="shared" si="82"/>
        <v>0</v>
      </c>
      <c r="AD128" s="568">
        <f t="shared" si="64"/>
        <v>0</v>
      </c>
      <c r="AE128" s="420"/>
      <c r="AF128" s="558">
        <f t="shared" si="65"/>
        <v>0</v>
      </c>
      <c r="AH128" s="376"/>
      <c r="AI128" s="371">
        <f t="shared" si="59"/>
        <v>0</v>
      </c>
      <c r="AJ128" s="371">
        <f t="shared" si="60"/>
        <v>0</v>
      </c>
    </row>
    <row r="129" spans="1:36" ht="12" hidden="1" customHeight="1" x14ac:dyDescent="0.25">
      <c r="A129" s="559">
        <v>20306</v>
      </c>
      <c r="B129" s="560" t="s">
        <v>127</v>
      </c>
      <c r="C129" s="420">
        <v>0</v>
      </c>
      <c r="D129" s="561">
        <v>0</v>
      </c>
      <c r="E129" s="562"/>
      <c r="F129" s="562"/>
      <c r="G129" s="562"/>
      <c r="H129" s="562"/>
      <c r="I129" s="420">
        <f t="shared" si="61"/>
        <v>0</v>
      </c>
      <c r="J129" s="561">
        <v>0</v>
      </c>
      <c r="K129" s="563">
        <v>0</v>
      </c>
      <c r="L129" s="564">
        <v>0</v>
      </c>
      <c r="M129" s="563">
        <v>0</v>
      </c>
      <c r="N129" s="564">
        <v>0</v>
      </c>
      <c r="O129" s="563">
        <v>0</v>
      </c>
      <c r="P129" s="564">
        <v>0</v>
      </c>
      <c r="Q129" s="563">
        <v>0</v>
      </c>
      <c r="R129" s="564">
        <v>0</v>
      </c>
      <c r="S129" s="563">
        <v>0</v>
      </c>
      <c r="T129" s="564">
        <v>0</v>
      </c>
      <c r="U129" s="563">
        <v>0</v>
      </c>
      <c r="V129" s="565"/>
      <c r="W129" s="564">
        <v>0</v>
      </c>
      <c r="X129" s="566">
        <f t="shared" si="86"/>
        <v>0</v>
      </c>
      <c r="Y129" s="561">
        <f>K129+M129+O129+Q129+S129+V129</f>
        <v>0</v>
      </c>
      <c r="Z129" s="567">
        <f t="shared" si="81"/>
        <v>0</v>
      </c>
      <c r="AA129" s="166">
        <v>0</v>
      </c>
      <c r="AB129" s="420">
        <v>0</v>
      </c>
      <c r="AC129" s="462">
        <f t="shared" si="82"/>
        <v>0</v>
      </c>
      <c r="AD129" s="568">
        <f t="shared" si="64"/>
        <v>0</v>
      </c>
      <c r="AE129" s="420"/>
      <c r="AF129" s="558">
        <f t="shared" si="65"/>
        <v>0</v>
      </c>
      <c r="AH129" s="376"/>
      <c r="AI129" s="371">
        <f t="shared" si="59"/>
        <v>0</v>
      </c>
      <c r="AJ129" s="371">
        <f t="shared" si="60"/>
        <v>0</v>
      </c>
    </row>
    <row r="130" spans="1:36" ht="23.25" hidden="1" customHeight="1" x14ac:dyDescent="0.25">
      <c r="A130" s="559">
        <v>20399</v>
      </c>
      <c r="B130" s="560" t="s">
        <v>128</v>
      </c>
      <c r="C130" s="420">
        <v>0</v>
      </c>
      <c r="D130" s="561">
        <v>0</v>
      </c>
      <c r="E130" s="562"/>
      <c r="F130" s="562"/>
      <c r="G130" s="562"/>
      <c r="H130" s="562"/>
      <c r="I130" s="420">
        <f t="shared" si="61"/>
        <v>0</v>
      </c>
      <c r="J130" s="561">
        <v>0</v>
      </c>
      <c r="K130" s="563">
        <v>0</v>
      </c>
      <c r="L130" s="564">
        <v>0</v>
      </c>
      <c r="M130" s="563">
        <v>0</v>
      </c>
      <c r="N130" s="564">
        <v>0</v>
      </c>
      <c r="O130" s="563">
        <v>0</v>
      </c>
      <c r="P130" s="564">
        <v>0</v>
      </c>
      <c r="Q130" s="563">
        <v>0</v>
      </c>
      <c r="R130" s="564">
        <v>0</v>
      </c>
      <c r="S130" s="563">
        <v>0</v>
      </c>
      <c r="T130" s="564">
        <v>0</v>
      </c>
      <c r="U130" s="563">
        <v>0</v>
      </c>
      <c r="V130" s="565"/>
      <c r="W130" s="564">
        <v>0</v>
      </c>
      <c r="X130" s="566">
        <f t="shared" si="86"/>
        <v>0</v>
      </c>
      <c r="Y130" s="561">
        <f>K130+M130+O130+Q130+S130+V130</f>
        <v>0</v>
      </c>
      <c r="Z130" s="567">
        <f t="shared" si="81"/>
        <v>0</v>
      </c>
      <c r="AA130" s="166">
        <v>0</v>
      </c>
      <c r="AB130" s="420">
        <v>0</v>
      </c>
      <c r="AC130" s="462">
        <f t="shared" si="82"/>
        <v>0</v>
      </c>
      <c r="AD130" s="568">
        <f t="shared" si="64"/>
        <v>0</v>
      </c>
      <c r="AE130" s="420"/>
      <c r="AF130" s="558">
        <f t="shared" si="65"/>
        <v>0</v>
      </c>
      <c r="AH130" s="376"/>
      <c r="AI130" s="371">
        <f t="shared" si="59"/>
        <v>0</v>
      </c>
      <c r="AJ130" s="371">
        <f t="shared" si="60"/>
        <v>0</v>
      </c>
    </row>
    <row r="131" spans="1:36" s="14" customFormat="1" ht="18.75" hidden="1" customHeight="1" x14ac:dyDescent="0.25">
      <c r="A131" s="512">
        <v>204</v>
      </c>
      <c r="B131" s="513" t="s">
        <v>129</v>
      </c>
      <c r="C131" s="550">
        <f>SUM(C132:C133)</f>
        <v>0</v>
      </c>
      <c r="D131" s="551">
        <f>SUM(D132:D133)</f>
        <v>0</v>
      </c>
      <c r="E131" s="552">
        <f>SUM(E132:E133)</f>
        <v>0</v>
      </c>
      <c r="F131" s="552"/>
      <c r="G131" s="552"/>
      <c r="H131" s="552">
        <f>SUM(H132:H133)</f>
        <v>0</v>
      </c>
      <c r="I131" s="429">
        <f t="shared" si="61"/>
        <v>0</v>
      </c>
      <c r="J131" s="551">
        <f>SUM(J132:J133)</f>
        <v>0</v>
      </c>
      <c r="K131" s="553">
        <f t="shared" ref="K131:W131" si="87">SUM(K132:K133)</f>
        <v>0</v>
      </c>
      <c r="L131" s="554">
        <f t="shared" si="87"/>
        <v>0</v>
      </c>
      <c r="M131" s="553">
        <f t="shared" si="87"/>
        <v>0</v>
      </c>
      <c r="N131" s="554">
        <f t="shared" si="87"/>
        <v>0</v>
      </c>
      <c r="O131" s="553">
        <f t="shared" si="87"/>
        <v>0</v>
      </c>
      <c r="P131" s="554">
        <f t="shared" si="87"/>
        <v>0</v>
      </c>
      <c r="Q131" s="553">
        <f t="shared" si="87"/>
        <v>0</v>
      </c>
      <c r="R131" s="554">
        <f t="shared" si="87"/>
        <v>0</v>
      </c>
      <c r="S131" s="553">
        <f t="shared" si="87"/>
        <v>0</v>
      </c>
      <c r="T131" s="554">
        <f>SUM(T132:T133)</f>
        <v>0</v>
      </c>
      <c r="U131" s="553">
        <f>SUM(U132:U133)</f>
        <v>0</v>
      </c>
      <c r="V131" s="555"/>
      <c r="W131" s="554">
        <f t="shared" si="87"/>
        <v>0</v>
      </c>
      <c r="X131" s="556">
        <f t="shared" ref="X131:AC131" si="88">SUM(X132:X133)</f>
        <v>0</v>
      </c>
      <c r="Y131" s="551">
        <f t="shared" si="88"/>
        <v>0</v>
      </c>
      <c r="Z131" s="429">
        <f>SUM(Z132:Z133)</f>
        <v>0</v>
      </c>
      <c r="AA131" s="547">
        <v>0</v>
      </c>
      <c r="AB131" s="429">
        <f>AB132+AB133</f>
        <v>0</v>
      </c>
      <c r="AC131" s="535">
        <f t="shared" si="88"/>
        <v>0</v>
      </c>
      <c r="AD131" s="557">
        <f t="shared" si="64"/>
        <v>0</v>
      </c>
      <c r="AE131" s="429"/>
      <c r="AF131" s="558">
        <f t="shared" si="65"/>
        <v>0</v>
      </c>
      <c r="AG131" s="1"/>
      <c r="AH131" s="376"/>
      <c r="AI131" s="371">
        <f t="shared" si="59"/>
        <v>0</v>
      </c>
      <c r="AJ131" s="371">
        <f t="shared" si="60"/>
        <v>0</v>
      </c>
    </row>
    <row r="132" spans="1:36" ht="12" hidden="1" customHeight="1" x14ac:dyDescent="0.25">
      <c r="A132" s="559">
        <v>20401</v>
      </c>
      <c r="B132" s="560" t="s">
        <v>130</v>
      </c>
      <c r="C132" s="420">
        <v>0</v>
      </c>
      <c r="D132" s="561">
        <v>0</v>
      </c>
      <c r="E132" s="562"/>
      <c r="F132" s="562"/>
      <c r="G132" s="562"/>
      <c r="H132" s="562"/>
      <c r="I132" s="420">
        <f t="shared" si="61"/>
        <v>0</v>
      </c>
      <c r="J132" s="561">
        <v>0</v>
      </c>
      <c r="K132" s="563">
        <v>0</v>
      </c>
      <c r="L132" s="564">
        <v>0</v>
      </c>
      <c r="M132" s="563">
        <v>0</v>
      </c>
      <c r="N132" s="564">
        <v>0</v>
      </c>
      <c r="O132" s="563">
        <v>0</v>
      </c>
      <c r="P132" s="564">
        <v>0</v>
      </c>
      <c r="Q132" s="563">
        <v>0</v>
      </c>
      <c r="R132" s="564">
        <v>0</v>
      </c>
      <c r="S132" s="563">
        <v>0</v>
      </c>
      <c r="T132" s="564">
        <v>0</v>
      </c>
      <c r="U132" s="563">
        <v>0</v>
      </c>
      <c r="V132" s="565"/>
      <c r="W132" s="564">
        <v>0</v>
      </c>
      <c r="X132" s="566">
        <f>J132+L132+N132+P132+R132+W132</f>
        <v>0</v>
      </c>
      <c r="Y132" s="561">
        <f>K132+M132+O132+Q132+S132+V132</f>
        <v>0</v>
      </c>
      <c r="Z132" s="567">
        <f t="shared" si="81"/>
        <v>0</v>
      </c>
      <c r="AA132" s="166">
        <v>0</v>
      </c>
      <c r="AB132" s="420">
        <v>0</v>
      </c>
      <c r="AC132" s="462">
        <f t="shared" si="82"/>
        <v>0</v>
      </c>
      <c r="AD132" s="568">
        <f t="shared" si="64"/>
        <v>0</v>
      </c>
      <c r="AE132" s="420"/>
      <c r="AF132" s="558">
        <f t="shared" si="65"/>
        <v>0</v>
      </c>
      <c r="AH132" s="376"/>
      <c r="AI132" s="371">
        <f t="shared" si="59"/>
        <v>0</v>
      </c>
      <c r="AJ132" s="371">
        <f t="shared" si="60"/>
        <v>0</v>
      </c>
    </row>
    <row r="133" spans="1:36" ht="12.75" hidden="1" customHeight="1" x14ac:dyDescent="0.25">
      <c r="A133" s="559">
        <v>20402</v>
      </c>
      <c r="B133" s="560" t="s">
        <v>131</v>
      </c>
      <c r="C133" s="420"/>
      <c r="D133" s="561">
        <v>0</v>
      </c>
      <c r="E133" s="562"/>
      <c r="F133" s="562"/>
      <c r="G133" s="562"/>
      <c r="H133" s="562"/>
      <c r="I133" s="420">
        <f t="shared" si="61"/>
        <v>0</v>
      </c>
      <c r="J133" s="561">
        <v>0</v>
      </c>
      <c r="K133" s="563">
        <v>0</v>
      </c>
      <c r="L133" s="564">
        <v>0</v>
      </c>
      <c r="M133" s="563">
        <v>0</v>
      </c>
      <c r="N133" s="564">
        <v>0</v>
      </c>
      <c r="O133" s="563">
        <v>0</v>
      </c>
      <c r="P133" s="564">
        <v>0</v>
      </c>
      <c r="Q133" s="563">
        <v>0</v>
      </c>
      <c r="R133" s="564">
        <v>0</v>
      </c>
      <c r="S133" s="563">
        <v>0</v>
      </c>
      <c r="T133" s="564">
        <v>0</v>
      </c>
      <c r="U133" s="563">
        <v>0</v>
      </c>
      <c r="V133" s="565"/>
      <c r="W133" s="564">
        <v>0</v>
      </c>
      <c r="X133" s="566">
        <f>J133+L133+N133+P133+R133+T133+W133</f>
        <v>0</v>
      </c>
      <c r="Y133" s="561">
        <f>K133+M133+O133+Q133+S133+U133+V133</f>
        <v>0</v>
      </c>
      <c r="Z133" s="567">
        <f>C133+X133-Y133</f>
        <v>0</v>
      </c>
      <c r="AA133" s="166">
        <v>0</v>
      </c>
      <c r="AB133" s="420">
        <v>0</v>
      </c>
      <c r="AC133" s="462">
        <f t="shared" si="82"/>
        <v>0</v>
      </c>
      <c r="AD133" s="568">
        <f t="shared" si="64"/>
        <v>0</v>
      </c>
      <c r="AE133" s="420"/>
      <c r="AF133" s="558">
        <f t="shared" si="65"/>
        <v>0</v>
      </c>
      <c r="AH133" s="376"/>
      <c r="AI133" s="371">
        <f t="shared" si="59"/>
        <v>0</v>
      </c>
      <c r="AJ133" s="371">
        <f t="shared" si="60"/>
        <v>0</v>
      </c>
    </row>
    <row r="134" spans="1:36" s="14" customFormat="1" ht="12" hidden="1" customHeight="1" x14ac:dyDescent="0.25">
      <c r="A134" s="512">
        <v>205</v>
      </c>
      <c r="B134" s="513" t="s">
        <v>132</v>
      </c>
      <c r="C134" s="550">
        <f>SUM(C135:C138)</f>
        <v>0</v>
      </c>
      <c r="D134" s="551">
        <v>0</v>
      </c>
      <c r="E134" s="552">
        <f>SUM(E135:E138)</f>
        <v>0</v>
      </c>
      <c r="F134" s="552"/>
      <c r="G134" s="552"/>
      <c r="H134" s="552">
        <f>SUM(H135:H138)</f>
        <v>0</v>
      </c>
      <c r="I134" s="429">
        <f t="shared" si="61"/>
        <v>0</v>
      </c>
      <c r="J134" s="551">
        <v>0</v>
      </c>
      <c r="K134" s="553">
        <v>0</v>
      </c>
      <c r="L134" s="554">
        <v>0</v>
      </c>
      <c r="M134" s="553">
        <v>0</v>
      </c>
      <c r="N134" s="554">
        <v>0</v>
      </c>
      <c r="O134" s="553">
        <v>0</v>
      </c>
      <c r="P134" s="554">
        <v>0</v>
      </c>
      <c r="Q134" s="553">
        <v>0</v>
      </c>
      <c r="R134" s="554">
        <v>0</v>
      </c>
      <c r="S134" s="553">
        <v>0</v>
      </c>
      <c r="T134" s="554">
        <v>0</v>
      </c>
      <c r="U134" s="553">
        <v>0</v>
      </c>
      <c r="V134" s="555"/>
      <c r="W134" s="554">
        <v>0</v>
      </c>
      <c r="X134" s="556">
        <v>0</v>
      </c>
      <c r="Y134" s="551">
        <v>0</v>
      </c>
      <c r="Z134" s="429">
        <v>0</v>
      </c>
      <c r="AA134" s="534">
        <v>0</v>
      </c>
      <c r="AB134" s="429">
        <v>0</v>
      </c>
      <c r="AC134" s="535">
        <v>0</v>
      </c>
      <c r="AD134" s="557">
        <f t="shared" si="64"/>
        <v>0</v>
      </c>
      <c r="AE134" s="429"/>
      <c r="AF134" s="558">
        <f t="shared" si="65"/>
        <v>0</v>
      </c>
      <c r="AG134" s="1"/>
      <c r="AH134" s="376"/>
      <c r="AI134" s="371">
        <f t="shared" si="59"/>
        <v>0</v>
      </c>
      <c r="AJ134" s="371">
        <f t="shared" si="60"/>
        <v>0</v>
      </c>
    </row>
    <row r="135" spans="1:36" ht="12" hidden="1" customHeight="1" x14ac:dyDescent="0.25">
      <c r="A135" s="559">
        <v>20501</v>
      </c>
      <c r="B135" s="560" t="s">
        <v>133</v>
      </c>
      <c r="C135" s="420">
        <v>0</v>
      </c>
      <c r="D135" s="561">
        <v>0</v>
      </c>
      <c r="E135" s="562"/>
      <c r="F135" s="562"/>
      <c r="G135" s="562"/>
      <c r="H135" s="562"/>
      <c r="I135" s="420">
        <f t="shared" si="61"/>
        <v>0</v>
      </c>
      <c r="J135" s="561">
        <v>0</v>
      </c>
      <c r="K135" s="563">
        <v>0</v>
      </c>
      <c r="L135" s="564">
        <v>0</v>
      </c>
      <c r="M135" s="563">
        <v>0</v>
      </c>
      <c r="N135" s="564">
        <v>0</v>
      </c>
      <c r="O135" s="563">
        <v>0</v>
      </c>
      <c r="P135" s="564">
        <v>0</v>
      </c>
      <c r="Q135" s="563">
        <v>0</v>
      </c>
      <c r="R135" s="564">
        <v>0</v>
      </c>
      <c r="S135" s="563">
        <v>0</v>
      </c>
      <c r="T135" s="564">
        <v>0</v>
      </c>
      <c r="U135" s="563">
        <v>0</v>
      </c>
      <c r="V135" s="565"/>
      <c r="W135" s="564">
        <v>0</v>
      </c>
      <c r="X135" s="566">
        <f>J135+L135+N135+P135+R135+W135</f>
        <v>0</v>
      </c>
      <c r="Y135" s="561">
        <f>K135+M135+O135+Q135+S135+V135</f>
        <v>0</v>
      </c>
      <c r="Z135" s="567">
        <f t="shared" si="81"/>
        <v>0</v>
      </c>
      <c r="AA135" s="166">
        <v>0</v>
      </c>
      <c r="AB135" s="420">
        <v>0</v>
      </c>
      <c r="AC135" s="462">
        <f t="shared" si="82"/>
        <v>0</v>
      </c>
      <c r="AD135" s="569">
        <f t="shared" si="64"/>
        <v>0</v>
      </c>
      <c r="AE135" s="420"/>
      <c r="AF135" s="558">
        <f t="shared" si="65"/>
        <v>0</v>
      </c>
      <c r="AH135" s="376"/>
      <c r="AI135" s="371">
        <f t="shared" si="59"/>
        <v>0</v>
      </c>
      <c r="AJ135" s="371">
        <f t="shared" si="60"/>
        <v>0</v>
      </c>
    </row>
    <row r="136" spans="1:36" ht="12" hidden="1" customHeight="1" x14ac:dyDescent="0.25">
      <c r="A136" s="559">
        <v>20502</v>
      </c>
      <c r="B136" s="560" t="s">
        <v>134</v>
      </c>
      <c r="C136" s="420">
        <v>0</v>
      </c>
      <c r="D136" s="561">
        <v>0</v>
      </c>
      <c r="E136" s="562"/>
      <c r="F136" s="562"/>
      <c r="G136" s="562"/>
      <c r="H136" s="562"/>
      <c r="I136" s="420">
        <f t="shared" si="61"/>
        <v>0</v>
      </c>
      <c r="J136" s="561">
        <v>0</v>
      </c>
      <c r="K136" s="563">
        <v>0</v>
      </c>
      <c r="L136" s="564">
        <v>0</v>
      </c>
      <c r="M136" s="563">
        <v>0</v>
      </c>
      <c r="N136" s="564">
        <v>0</v>
      </c>
      <c r="O136" s="563">
        <v>0</v>
      </c>
      <c r="P136" s="564">
        <v>0</v>
      </c>
      <c r="Q136" s="563">
        <v>0</v>
      </c>
      <c r="R136" s="564">
        <v>0</v>
      </c>
      <c r="S136" s="563">
        <v>0</v>
      </c>
      <c r="T136" s="564">
        <v>0</v>
      </c>
      <c r="U136" s="563">
        <v>0</v>
      </c>
      <c r="V136" s="565"/>
      <c r="W136" s="564">
        <v>0</v>
      </c>
      <c r="X136" s="566">
        <f>J136+L136+N136+P136+R136+W136</f>
        <v>0</v>
      </c>
      <c r="Y136" s="561">
        <f>K136+M136+O136+Q136+S136+V136</f>
        <v>0</v>
      </c>
      <c r="Z136" s="567">
        <f t="shared" si="81"/>
        <v>0</v>
      </c>
      <c r="AA136" s="166">
        <v>0</v>
      </c>
      <c r="AB136" s="420">
        <v>0</v>
      </c>
      <c r="AC136" s="462">
        <f t="shared" si="82"/>
        <v>0</v>
      </c>
      <c r="AD136" s="569">
        <f t="shared" si="64"/>
        <v>0</v>
      </c>
      <c r="AE136" s="420"/>
      <c r="AF136" s="558">
        <f t="shared" si="65"/>
        <v>0</v>
      </c>
      <c r="AH136" s="376"/>
      <c r="AI136" s="371">
        <f t="shared" si="59"/>
        <v>0</v>
      </c>
      <c r="AJ136" s="371">
        <f t="shared" si="60"/>
        <v>0</v>
      </c>
    </row>
    <row r="137" spans="1:36" ht="12" hidden="1" customHeight="1" x14ac:dyDescent="0.25">
      <c r="A137" s="559">
        <v>20503</v>
      </c>
      <c r="B137" s="560" t="s">
        <v>135</v>
      </c>
      <c r="C137" s="420">
        <v>0</v>
      </c>
      <c r="D137" s="561">
        <v>0</v>
      </c>
      <c r="E137" s="562"/>
      <c r="F137" s="562"/>
      <c r="G137" s="562"/>
      <c r="H137" s="562"/>
      <c r="I137" s="420">
        <f t="shared" si="61"/>
        <v>0</v>
      </c>
      <c r="J137" s="561">
        <v>0</v>
      </c>
      <c r="K137" s="563">
        <v>0</v>
      </c>
      <c r="L137" s="564">
        <v>0</v>
      </c>
      <c r="M137" s="563">
        <v>0</v>
      </c>
      <c r="N137" s="564">
        <v>0</v>
      </c>
      <c r="O137" s="563">
        <v>0</v>
      </c>
      <c r="P137" s="564">
        <v>0</v>
      </c>
      <c r="Q137" s="563">
        <v>0</v>
      </c>
      <c r="R137" s="564">
        <v>0</v>
      </c>
      <c r="S137" s="563">
        <v>0</v>
      </c>
      <c r="T137" s="564">
        <v>0</v>
      </c>
      <c r="U137" s="563">
        <v>0</v>
      </c>
      <c r="V137" s="565"/>
      <c r="W137" s="564">
        <v>0</v>
      </c>
      <c r="X137" s="566">
        <f>J137+L137+N137+P137+R137+W137</f>
        <v>0</v>
      </c>
      <c r="Y137" s="561">
        <f>K137+M137+O137+Q137+S137+V137</f>
        <v>0</v>
      </c>
      <c r="Z137" s="567">
        <f t="shared" si="81"/>
        <v>0</v>
      </c>
      <c r="AA137" s="166">
        <v>0</v>
      </c>
      <c r="AB137" s="420">
        <v>0</v>
      </c>
      <c r="AC137" s="462">
        <f t="shared" si="82"/>
        <v>0</v>
      </c>
      <c r="AD137" s="569">
        <f t="shared" si="64"/>
        <v>0</v>
      </c>
      <c r="AE137" s="420"/>
      <c r="AF137" s="558">
        <f t="shared" si="65"/>
        <v>0</v>
      </c>
      <c r="AH137" s="376"/>
      <c r="AI137" s="371">
        <f t="shared" si="59"/>
        <v>0</v>
      </c>
      <c r="AJ137" s="371">
        <f t="shared" si="60"/>
        <v>0</v>
      </c>
    </row>
    <row r="138" spans="1:36" ht="12.75" hidden="1" customHeight="1" x14ac:dyDescent="0.25">
      <c r="A138" s="559">
        <v>20599</v>
      </c>
      <c r="B138" s="560" t="s">
        <v>136</v>
      </c>
      <c r="C138" s="420">
        <v>0</v>
      </c>
      <c r="D138" s="561">
        <v>0</v>
      </c>
      <c r="E138" s="562"/>
      <c r="F138" s="562"/>
      <c r="G138" s="562"/>
      <c r="H138" s="562"/>
      <c r="I138" s="420">
        <f t="shared" si="61"/>
        <v>0</v>
      </c>
      <c r="J138" s="561">
        <v>0</v>
      </c>
      <c r="K138" s="563">
        <v>0</v>
      </c>
      <c r="L138" s="564">
        <v>0</v>
      </c>
      <c r="M138" s="563">
        <v>0</v>
      </c>
      <c r="N138" s="564">
        <v>0</v>
      </c>
      <c r="O138" s="563">
        <v>0</v>
      </c>
      <c r="P138" s="564">
        <v>0</v>
      </c>
      <c r="Q138" s="563">
        <v>0</v>
      </c>
      <c r="R138" s="564">
        <v>0</v>
      </c>
      <c r="S138" s="563">
        <v>0</v>
      </c>
      <c r="T138" s="564">
        <v>0</v>
      </c>
      <c r="U138" s="563">
        <v>0</v>
      </c>
      <c r="V138" s="565"/>
      <c r="W138" s="564">
        <v>0</v>
      </c>
      <c r="X138" s="566">
        <f>J138+L138+N138+P138+R138+W138</f>
        <v>0</v>
      </c>
      <c r="Y138" s="561">
        <f>K138+M138+O138+Q138+S138+V138</f>
        <v>0</v>
      </c>
      <c r="Z138" s="567">
        <f t="shared" si="81"/>
        <v>0</v>
      </c>
      <c r="AA138" s="166">
        <v>0</v>
      </c>
      <c r="AB138" s="420">
        <v>0</v>
      </c>
      <c r="AC138" s="462">
        <f t="shared" si="82"/>
        <v>0</v>
      </c>
      <c r="AD138" s="569">
        <f t="shared" si="64"/>
        <v>0</v>
      </c>
      <c r="AE138" s="420"/>
      <c r="AF138" s="558">
        <f t="shared" si="65"/>
        <v>0</v>
      </c>
      <c r="AH138" s="376"/>
      <c r="AI138" s="371">
        <f t="shared" si="59"/>
        <v>0</v>
      </c>
      <c r="AJ138" s="371">
        <f t="shared" si="60"/>
        <v>0</v>
      </c>
    </row>
    <row r="139" spans="1:36" s="14" customFormat="1" ht="12" hidden="1" customHeight="1" x14ac:dyDescent="0.25">
      <c r="A139" s="512">
        <v>299</v>
      </c>
      <c r="B139" s="513" t="s">
        <v>137</v>
      </c>
      <c r="C139" s="550">
        <f>SUM(C140:C147)</f>
        <v>0</v>
      </c>
      <c r="D139" s="551">
        <f>SUM(D140:D147)</f>
        <v>0</v>
      </c>
      <c r="E139" s="552">
        <f>SUM(E140:E147)</f>
        <v>0</v>
      </c>
      <c r="F139" s="552"/>
      <c r="G139" s="552"/>
      <c r="H139" s="552">
        <f>SUM(H140:H147)</f>
        <v>0</v>
      </c>
      <c r="I139" s="429">
        <f t="shared" si="61"/>
        <v>0</v>
      </c>
      <c r="J139" s="551">
        <f>SUM(J140:J147)</f>
        <v>0</v>
      </c>
      <c r="K139" s="553">
        <f t="shared" ref="K139:W139" si="89">SUM(K140:K147)</f>
        <v>0</v>
      </c>
      <c r="L139" s="554">
        <f t="shared" si="89"/>
        <v>0</v>
      </c>
      <c r="M139" s="553">
        <f t="shared" si="89"/>
        <v>0</v>
      </c>
      <c r="N139" s="554">
        <f t="shared" si="89"/>
        <v>0</v>
      </c>
      <c r="O139" s="553">
        <f t="shared" si="89"/>
        <v>0</v>
      </c>
      <c r="P139" s="554">
        <f t="shared" si="89"/>
        <v>0</v>
      </c>
      <c r="Q139" s="553">
        <f t="shared" si="89"/>
        <v>0</v>
      </c>
      <c r="R139" s="554">
        <f t="shared" si="89"/>
        <v>0</v>
      </c>
      <c r="S139" s="553">
        <f>SUM(S140:S147)</f>
        <v>0</v>
      </c>
      <c r="T139" s="554">
        <f>SUM(T140:T147)</f>
        <v>0</v>
      </c>
      <c r="U139" s="553">
        <f>SUM(U140:U147)</f>
        <v>0</v>
      </c>
      <c r="V139" s="555"/>
      <c r="W139" s="554">
        <f t="shared" si="89"/>
        <v>0</v>
      </c>
      <c r="X139" s="556">
        <f t="shared" ref="X139:AC139" si="90">SUM(X140:X147)</f>
        <v>0</v>
      </c>
      <c r="Y139" s="551">
        <f t="shared" si="90"/>
        <v>0</v>
      </c>
      <c r="Z139" s="429">
        <f>SUM(Z140:Z147)</f>
        <v>0</v>
      </c>
      <c r="AA139" s="534">
        <f t="shared" si="90"/>
        <v>0</v>
      </c>
      <c r="AB139" s="429">
        <f t="shared" si="90"/>
        <v>0</v>
      </c>
      <c r="AC139" s="535">
        <f t="shared" si="90"/>
        <v>0</v>
      </c>
      <c r="AD139" s="557">
        <f t="shared" si="64"/>
        <v>0</v>
      </c>
      <c r="AE139" s="429"/>
      <c r="AF139" s="558">
        <f t="shared" si="65"/>
        <v>0</v>
      </c>
      <c r="AG139" s="1"/>
      <c r="AH139" s="376"/>
      <c r="AI139" s="371">
        <f t="shared" si="59"/>
        <v>0</v>
      </c>
      <c r="AJ139" s="371">
        <f t="shared" si="60"/>
        <v>0</v>
      </c>
    </row>
    <row r="140" spans="1:36" ht="12" hidden="1" customHeight="1" x14ac:dyDescent="0.25">
      <c r="A140" s="559">
        <v>29901</v>
      </c>
      <c r="B140" s="560" t="s">
        <v>138</v>
      </c>
      <c r="C140" s="420"/>
      <c r="D140" s="561">
        <v>0</v>
      </c>
      <c r="E140" s="562"/>
      <c r="F140" s="562"/>
      <c r="G140" s="562"/>
      <c r="H140" s="562"/>
      <c r="I140" s="420">
        <f t="shared" si="61"/>
        <v>0</v>
      </c>
      <c r="J140" s="561">
        <v>0</v>
      </c>
      <c r="K140" s="563">
        <v>0</v>
      </c>
      <c r="L140" s="564">
        <v>0</v>
      </c>
      <c r="M140" s="563">
        <v>0</v>
      </c>
      <c r="N140" s="564">
        <v>0</v>
      </c>
      <c r="O140" s="563">
        <v>0</v>
      </c>
      <c r="P140" s="564">
        <v>0</v>
      </c>
      <c r="Q140" s="563">
        <v>0</v>
      </c>
      <c r="R140" s="564">
        <v>0</v>
      </c>
      <c r="S140" s="563">
        <v>0</v>
      </c>
      <c r="T140" s="564">
        <v>0</v>
      </c>
      <c r="U140" s="563">
        <v>0</v>
      </c>
      <c r="V140" s="565"/>
      <c r="W140" s="564">
        <v>0</v>
      </c>
      <c r="X140" s="566">
        <f>J140+L140+N140+P140+R140+T140+W140</f>
        <v>0</v>
      </c>
      <c r="Y140" s="561">
        <f t="shared" ref="Y140:Y147" si="91">K140+M140+O140+Q140+S140+U140+V140</f>
        <v>0</v>
      </c>
      <c r="Z140" s="567">
        <f t="shared" si="81"/>
        <v>0</v>
      </c>
      <c r="AA140" s="166">
        <v>0</v>
      </c>
      <c r="AB140" s="420">
        <v>0</v>
      </c>
      <c r="AC140" s="462">
        <f t="shared" si="82"/>
        <v>0</v>
      </c>
      <c r="AD140" s="568">
        <f t="shared" si="64"/>
        <v>0</v>
      </c>
      <c r="AE140" s="420"/>
      <c r="AF140" s="558">
        <f t="shared" si="65"/>
        <v>0</v>
      </c>
      <c r="AH140" s="376"/>
      <c r="AI140" s="371">
        <f t="shared" ref="AI140:AI203" si="92">+AC140-AH140</f>
        <v>0</v>
      </c>
      <c r="AJ140" s="371">
        <f t="shared" ref="AJ140:AJ203" si="93">+AI140</f>
        <v>0</v>
      </c>
    </row>
    <row r="141" spans="1:36" ht="12" hidden="1" customHeight="1" x14ac:dyDescent="0.25">
      <c r="A141" s="559">
        <v>29902</v>
      </c>
      <c r="B141" s="560" t="s">
        <v>139</v>
      </c>
      <c r="C141" s="420"/>
      <c r="D141" s="561">
        <v>0</v>
      </c>
      <c r="E141" s="562"/>
      <c r="F141" s="562"/>
      <c r="G141" s="562"/>
      <c r="H141" s="562"/>
      <c r="I141" s="420">
        <f t="shared" si="61"/>
        <v>0</v>
      </c>
      <c r="J141" s="561">
        <v>0</v>
      </c>
      <c r="K141" s="563">
        <v>0</v>
      </c>
      <c r="L141" s="564">
        <v>0</v>
      </c>
      <c r="M141" s="563">
        <v>0</v>
      </c>
      <c r="N141" s="564">
        <v>0</v>
      </c>
      <c r="O141" s="563">
        <v>0</v>
      </c>
      <c r="P141" s="564">
        <v>0</v>
      </c>
      <c r="Q141" s="563">
        <v>0</v>
      </c>
      <c r="R141" s="564">
        <v>0</v>
      </c>
      <c r="S141" s="563">
        <v>0</v>
      </c>
      <c r="T141" s="564">
        <v>0</v>
      </c>
      <c r="U141" s="563">
        <v>0</v>
      </c>
      <c r="V141" s="565"/>
      <c r="W141" s="564">
        <v>0</v>
      </c>
      <c r="X141" s="566">
        <f>J141+L141+N141+P141+R141+W141</f>
        <v>0</v>
      </c>
      <c r="Y141" s="561">
        <f t="shared" si="91"/>
        <v>0</v>
      </c>
      <c r="Z141" s="567">
        <f t="shared" si="81"/>
        <v>0</v>
      </c>
      <c r="AA141" s="166">
        <v>0</v>
      </c>
      <c r="AB141" s="420">
        <v>0</v>
      </c>
      <c r="AC141" s="462">
        <f t="shared" si="82"/>
        <v>0</v>
      </c>
      <c r="AD141" s="568">
        <f t="shared" si="64"/>
        <v>0</v>
      </c>
      <c r="AE141" s="420"/>
      <c r="AF141" s="558">
        <f t="shared" si="65"/>
        <v>0</v>
      </c>
      <c r="AH141" s="376"/>
      <c r="AI141" s="371">
        <f t="shared" si="92"/>
        <v>0</v>
      </c>
      <c r="AJ141" s="371">
        <f t="shared" si="93"/>
        <v>0</v>
      </c>
    </row>
    <row r="142" spans="1:36" ht="12" hidden="1" customHeight="1" x14ac:dyDescent="0.25">
      <c r="A142" s="559">
        <v>29903</v>
      </c>
      <c r="B142" s="560" t="s">
        <v>140</v>
      </c>
      <c r="C142" s="420"/>
      <c r="D142" s="561">
        <v>0</v>
      </c>
      <c r="E142" s="562"/>
      <c r="F142" s="562"/>
      <c r="G142" s="562"/>
      <c r="H142" s="562"/>
      <c r="I142" s="420">
        <f t="shared" si="61"/>
        <v>0</v>
      </c>
      <c r="J142" s="561">
        <v>0</v>
      </c>
      <c r="K142" s="563">
        <v>0</v>
      </c>
      <c r="L142" s="564">
        <v>0</v>
      </c>
      <c r="M142" s="563">
        <v>0</v>
      </c>
      <c r="N142" s="564">
        <v>0</v>
      </c>
      <c r="O142" s="563">
        <v>0</v>
      </c>
      <c r="P142" s="564">
        <v>0</v>
      </c>
      <c r="Q142" s="563">
        <v>0</v>
      </c>
      <c r="R142" s="564">
        <v>0</v>
      </c>
      <c r="S142" s="563">
        <v>0</v>
      </c>
      <c r="T142" s="564">
        <v>0</v>
      </c>
      <c r="U142" s="563">
        <v>0</v>
      </c>
      <c r="V142" s="565"/>
      <c r="W142" s="564">
        <v>0</v>
      </c>
      <c r="X142" s="566">
        <f>J142+L142+N142+P142+R142+T142+W142</f>
        <v>0</v>
      </c>
      <c r="Y142" s="561">
        <f t="shared" si="91"/>
        <v>0</v>
      </c>
      <c r="Z142" s="567">
        <f t="shared" si="81"/>
        <v>0</v>
      </c>
      <c r="AA142" s="166">
        <v>0</v>
      </c>
      <c r="AB142" s="420">
        <v>0</v>
      </c>
      <c r="AC142" s="462">
        <f t="shared" si="82"/>
        <v>0</v>
      </c>
      <c r="AD142" s="568">
        <f t="shared" si="64"/>
        <v>0</v>
      </c>
      <c r="AE142" s="420"/>
      <c r="AF142" s="558">
        <f t="shared" si="65"/>
        <v>0</v>
      </c>
      <c r="AH142" s="376"/>
      <c r="AI142" s="371">
        <f t="shared" si="92"/>
        <v>0</v>
      </c>
      <c r="AJ142" s="371">
        <f t="shared" si="93"/>
        <v>0</v>
      </c>
    </row>
    <row r="143" spans="1:36" ht="12" hidden="1" customHeight="1" x14ac:dyDescent="0.25">
      <c r="A143" s="559">
        <v>29904</v>
      </c>
      <c r="B143" s="560" t="s">
        <v>141</v>
      </c>
      <c r="C143" s="420"/>
      <c r="D143" s="561">
        <v>0</v>
      </c>
      <c r="E143" s="562"/>
      <c r="F143" s="562"/>
      <c r="G143" s="562"/>
      <c r="H143" s="562"/>
      <c r="I143" s="420">
        <f t="shared" si="61"/>
        <v>0</v>
      </c>
      <c r="J143" s="561">
        <v>0</v>
      </c>
      <c r="K143" s="563">
        <v>0</v>
      </c>
      <c r="L143" s="564">
        <v>0</v>
      </c>
      <c r="M143" s="563">
        <v>0</v>
      </c>
      <c r="N143" s="564">
        <v>0</v>
      </c>
      <c r="O143" s="563">
        <v>0</v>
      </c>
      <c r="P143" s="564">
        <v>0</v>
      </c>
      <c r="Q143" s="563">
        <v>0</v>
      </c>
      <c r="R143" s="564">
        <v>0</v>
      </c>
      <c r="S143" s="563">
        <v>0</v>
      </c>
      <c r="T143" s="564">
        <v>0</v>
      </c>
      <c r="U143" s="563">
        <v>0</v>
      </c>
      <c r="V143" s="565"/>
      <c r="W143" s="564">
        <v>0</v>
      </c>
      <c r="X143" s="566">
        <f>J143+L143+N143+P143+R143+T143+W143</f>
        <v>0</v>
      </c>
      <c r="Y143" s="561">
        <f t="shared" si="91"/>
        <v>0</v>
      </c>
      <c r="Z143" s="585">
        <f t="shared" si="81"/>
        <v>0</v>
      </c>
      <c r="AA143" s="166">
        <v>0</v>
      </c>
      <c r="AB143" s="420"/>
      <c r="AC143" s="462">
        <f t="shared" si="82"/>
        <v>0</v>
      </c>
      <c r="AD143" s="568">
        <f t="shared" si="64"/>
        <v>0</v>
      </c>
      <c r="AE143" s="420"/>
      <c r="AF143" s="558">
        <f t="shared" si="65"/>
        <v>0</v>
      </c>
      <c r="AH143" s="376"/>
      <c r="AI143" s="371">
        <f t="shared" si="92"/>
        <v>0</v>
      </c>
      <c r="AJ143" s="371">
        <f t="shared" si="93"/>
        <v>0</v>
      </c>
    </row>
    <row r="144" spans="1:36" ht="12" hidden="1" customHeight="1" x14ac:dyDescent="0.25">
      <c r="A144" s="559">
        <v>29905</v>
      </c>
      <c r="B144" s="560" t="s">
        <v>142</v>
      </c>
      <c r="C144" s="420"/>
      <c r="D144" s="561">
        <v>0</v>
      </c>
      <c r="E144" s="562"/>
      <c r="F144" s="562"/>
      <c r="G144" s="562"/>
      <c r="H144" s="562"/>
      <c r="I144" s="420">
        <f t="shared" ref="I144:I208" si="94">SUM(C144:D144)</f>
        <v>0</v>
      </c>
      <c r="J144" s="561">
        <v>0</v>
      </c>
      <c r="K144" s="563">
        <v>0</v>
      </c>
      <c r="L144" s="564">
        <v>0</v>
      </c>
      <c r="M144" s="563">
        <v>0</v>
      </c>
      <c r="N144" s="564">
        <v>0</v>
      </c>
      <c r="O144" s="563">
        <v>0</v>
      </c>
      <c r="P144" s="564">
        <v>0</v>
      </c>
      <c r="Q144" s="563">
        <v>0</v>
      </c>
      <c r="R144" s="564">
        <v>0</v>
      </c>
      <c r="S144" s="563">
        <v>0</v>
      </c>
      <c r="T144" s="564">
        <v>0</v>
      </c>
      <c r="U144" s="563">
        <v>0</v>
      </c>
      <c r="V144" s="565"/>
      <c r="W144" s="564">
        <v>0</v>
      </c>
      <c r="X144" s="566">
        <f>J144+L144+N144+P144+R144+T144+W144</f>
        <v>0</v>
      </c>
      <c r="Y144" s="561">
        <f t="shared" si="91"/>
        <v>0</v>
      </c>
      <c r="Z144" s="567">
        <f t="shared" si="81"/>
        <v>0</v>
      </c>
      <c r="AA144" s="166">
        <v>0</v>
      </c>
      <c r="AB144" s="420"/>
      <c r="AC144" s="462">
        <f t="shared" si="82"/>
        <v>0</v>
      </c>
      <c r="AD144" s="568">
        <f t="shared" si="64"/>
        <v>0</v>
      </c>
      <c r="AE144" s="420"/>
      <c r="AF144" s="558">
        <f t="shared" si="65"/>
        <v>0</v>
      </c>
      <c r="AH144" s="376"/>
      <c r="AI144" s="371">
        <f t="shared" si="92"/>
        <v>0</v>
      </c>
      <c r="AJ144" s="371">
        <f t="shared" si="93"/>
        <v>0</v>
      </c>
    </row>
    <row r="145" spans="1:36" ht="12" hidden="1" customHeight="1" x14ac:dyDescent="0.25">
      <c r="A145" s="559">
        <v>29906</v>
      </c>
      <c r="B145" s="560" t="s">
        <v>143</v>
      </c>
      <c r="C145" s="420"/>
      <c r="D145" s="561">
        <v>0</v>
      </c>
      <c r="E145" s="562"/>
      <c r="F145" s="562"/>
      <c r="G145" s="562"/>
      <c r="H145" s="562"/>
      <c r="I145" s="420">
        <f t="shared" si="94"/>
        <v>0</v>
      </c>
      <c r="J145" s="561">
        <v>0</v>
      </c>
      <c r="K145" s="563">
        <v>0</v>
      </c>
      <c r="L145" s="564">
        <v>0</v>
      </c>
      <c r="M145" s="563">
        <v>0</v>
      </c>
      <c r="N145" s="564">
        <v>0</v>
      </c>
      <c r="O145" s="563">
        <v>0</v>
      </c>
      <c r="P145" s="564">
        <v>0</v>
      </c>
      <c r="Q145" s="563">
        <v>0</v>
      </c>
      <c r="R145" s="564">
        <v>0</v>
      </c>
      <c r="S145" s="563">
        <v>0</v>
      </c>
      <c r="T145" s="564">
        <v>0</v>
      </c>
      <c r="U145" s="563">
        <v>0</v>
      </c>
      <c r="V145" s="565"/>
      <c r="W145" s="564">
        <v>0</v>
      </c>
      <c r="X145" s="566">
        <f>J145+L145+N145+P145+R145+W145</f>
        <v>0</v>
      </c>
      <c r="Y145" s="561">
        <f t="shared" si="91"/>
        <v>0</v>
      </c>
      <c r="Z145" s="567">
        <f t="shared" si="81"/>
        <v>0</v>
      </c>
      <c r="AA145" s="166">
        <v>0</v>
      </c>
      <c r="AB145" s="420">
        <v>0</v>
      </c>
      <c r="AC145" s="462">
        <f t="shared" si="82"/>
        <v>0</v>
      </c>
      <c r="AD145" s="568">
        <f t="shared" ref="AD145:AD208" si="95">IF(Z145=0,0,(Z145-AC145)/Z145)</f>
        <v>0</v>
      </c>
      <c r="AE145" s="420"/>
      <c r="AF145" s="558">
        <f t="shared" ref="AF145:AF208" si="96">IF(Z145=0,0,AA145/Z145)</f>
        <v>0</v>
      </c>
      <c r="AH145" s="376"/>
      <c r="AI145" s="371">
        <f t="shared" si="92"/>
        <v>0</v>
      </c>
      <c r="AJ145" s="371">
        <f t="shared" si="93"/>
        <v>0</v>
      </c>
    </row>
    <row r="146" spans="1:36" ht="12" hidden="1" customHeight="1" x14ac:dyDescent="0.25">
      <c r="A146" s="559">
        <v>29907</v>
      </c>
      <c r="B146" s="560" t="s">
        <v>144</v>
      </c>
      <c r="C146" s="420"/>
      <c r="D146" s="561">
        <v>0</v>
      </c>
      <c r="E146" s="562"/>
      <c r="F146" s="562"/>
      <c r="G146" s="562"/>
      <c r="H146" s="562"/>
      <c r="I146" s="420">
        <f t="shared" si="94"/>
        <v>0</v>
      </c>
      <c r="J146" s="561">
        <v>0</v>
      </c>
      <c r="K146" s="563">
        <v>0</v>
      </c>
      <c r="L146" s="564">
        <v>0</v>
      </c>
      <c r="M146" s="563">
        <v>0</v>
      </c>
      <c r="N146" s="564">
        <v>0</v>
      </c>
      <c r="O146" s="563">
        <v>0</v>
      </c>
      <c r="P146" s="564">
        <v>0</v>
      </c>
      <c r="Q146" s="563">
        <v>0</v>
      </c>
      <c r="R146" s="564">
        <v>0</v>
      </c>
      <c r="S146" s="563">
        <v>0</v>
      </c>
      <c r="T146" s="564">
        <v>0</v>
      </c>
      <c r="U146" s="563">
        <v>0</v>
      </c>
      <c r="V146" s="565"/>
      <c r="W146" s="564">
        <v>0</v>
      </c>
      <c r="X146" s="566">
        <f>J146+L146+N146+P146+R146+T146+W146</f>
        <v>0</v>
      </c>
      <c r="Y146" s="561">
        <f t="shared" si="91"/>
        <v>0</v>
      </c>
      <c r="Z146" s="567">
        <f t="shared" si="81"/>
        <v>0</v>
      </c>
      <c r="AA146" s="166">
        <v>0</v>
      </c>
      <c r="AB146" s="420">
        <v>0</v>
      </c>
      <c r="AC146" s="462">
        <f t="shared" si="82"/>
        <v>0</v>
      </c>
      <c r="AD146" s="568">
        <f t="shared" si="95"/>
        <v>0</v>
      </c>
      <c r="AE146" s="420"/>
      <c r="AF146" s="558">
        <f t="shared" si="96"/>
        <v>0</v>
      </c>
      <c r="AH146" s="376"/>
      <c r="AI146" s="371">
        <f t="shared" si="92"/>
        <v>0</v>
      </c>
      <c r="AJ146" s="371">
        <f t="shared" si="93"/>
        <v>0</v>
      </c>
    </row>
    <row r="147" spans="1:36" ht="12.75" hidden="1" customHeight="1" x14ac:dyDescent="0.25">
      <c r="A147" s="559">
        <v>29999</v>
      </c>
      <c r="B147" s="560" t="s">
        <v>145</v>
      </c>
      <c r="C147" s="420"/>
      <c r="D147" s="561">
        <v>0</v>
      </c>
      <c r="E147" s="562"/>
      <c r="F147" s="562"/>
      <c r="G147" s="562"/>
      <c r="H147" s="562"/>
      <c r="I147" s="420">
        <f t="shared" si="94"/>
        <v>0</v>
      </c>
      <c r="J147" s="561">
        <v>0</v>
      </c>
      <c r="K147" s="563">
        <v>0</v>
      </c>
      <c r="L147" s="564">
        <v>0</v>
      </c>
      <c r="M147" s="563">
        <v>0</v>
      </c>
      <c r="N147" s="564">
        <v>0</v>
      </c>
      <c r="O147" s="563">
        <v>0</v>
      </c>
      <c r="P147" s="564">
        <v>0</v>
      </c>
      <c r="Q147" s="563">
        <v>0</v>
      </c>
      <c r="R147" s="564">
        <v>0</v>
      </c>
      <c r="S147" s="563">
        <v>0</v>
      </c>
      <c r="T147" s="564">
        <v>0</v>
      </c>
      <c r="U147" s="563">
        <v>0</v>
      </c>
      <c r="V147" s="565"/>
      <c r="W147" s="564">
        <v>0</v>
      </c>
      <c r="X147" s="566">
        <f>J147+L147+N147+P147+R147+T147+W147</f>
        <v>0</v>
      </c>
      <c r="Y147" s="561">
        <f t="shared" si="91"/>
        <v>0</v>
      </c>
      <c r="Z147" s="567">
        <f t="shared" si="81"/>
        <v>0</v>
      </c>
      <c r="AA147" s="166">
        <v>0</v>
      </c>
      <c r="AB147" s="420"/>
      <c r="AC147" s="462">
        <f t="shared" si="82"/>
        <v>0</v>
      </c>
      <c r="AD147" s="568">
        <f t="shared" si="95"/>
        <v>0</v>
      </c>
      <c r="AE147" s="420"/>
      <c r="AF147" s="558">
        <f t="shared" si="96"/>
        <v>0</v>
      </c>
      <c r="AH147" s="376"/>
      <c r="AI147" s="371">
        <f t="shared" si="92"/>
        <v>0</v>
      </c>
      <c r="AJ147" s="371">
        <f t="shared" si="93"/>
        <v>0</v>
      </c>
    </row>
    <row r="148" spans="1:36" s="15" customFormat="1" ht="13.5" hidden="1" customHeight="1" x14ac:dyDescent="0.25">
      <c r="A148" s="415">
        <v>3</v>
      </c>
      <c r="B148" s="544" t="s">
        <v>146</v>
      </c>
      <c r="C148" s="429">
        <f>+C149+C154+C163+C166</f>
        <v>0</v>
      </c>
      <c r="D148" s="430">
        <f>+D149+D154+D163+D166</f>
        <v>0</v>
      </c>
      <c r="E148" s="419">
        <f>+E149+E154+E163+E166</f>
        <v>0</v>
      </c>
      <c r="F148" s="419"/>
      <c r="G148" s="419"/>
      <c r="H148" s="419">
        <f>+H149+H154+H163+H166</f>
        <v>0</v>
      </c>
      <c r="I148" s="429">
        <f t="shared" si="94"/>
        <v>0</v>
      </c>
      <c r="J148" s="430">
        <f>+J149+J154+J163+J166</f>
        <v>0</v>
      </c>
      <c r="K148" s="431">
        <f t="shared" ref="K148:W148" si="97">+K149+K154+K163+K166</f>
        <v>0</v>
      </c>
      <c r="L148" s="432">
        <f t="shared" si="97"/>
        <v>0</v>
      </c>
      <c r="M148" s="431">
        <f t="shared" si="97"/>
        <v>0</v>
      </c>
      <c r="N148" s="432">
        <f t="shared" si="97"/>
        <v>0</v>
      </c>
      <c r="O148" s="431">
        <f t="shared" si="97"/>
        <v>0</v>
      </c>
      <c r="P148" s="432">
        <f t="shared" si="97"/>
        <v>0</v>
      </c>
      <c r="Q148" s="431">
        <f t="shared" si="97"/>
        <v>0</v>
      </c>
      <c r="R148" s="432">
        <f t="shared" si="97"/>
        <v>0</v>
      </c>
      <c r="S148" s="431">
        <f t="shared" si="97"/>
        <v>0</v>
      </c>
      <c r="T148" s="432">
        <f>+T149+T154+T163+T166</f>
        <v>0</v>
      </c>
      <c r="U148" s="431">
        <f>+U149+U154+U163+U166</f>
        <v>0</v>
      </c>
      <c r="V148" s="433"/>
      <c r="W148" s="432">
        <f t="shared" si="97"/>
        <v>0</v>
      </c>
      <c r="X148" s="434">
        <f t="shared" ref="X148:AC148" si="98">+X149+X154+X163+X166</f>
        <v>0</v>
      </c>
      <c r="Y148" s="430">
        <f t="shared" si="98"/>
        <v>0</v>
      </c>
      <c r="Z148" s="429">
        <f t="shared" si="98"/>
        <v>0</v>
      </c>
      <c r="AA148" s="546">
        <f t="shared" si="98"/>
        <v>0</v>
      </c>
      <c r="AB148" s="429">
        <f t="shared" si="98"/>
        <v>0</v>
      </c>
      <c r="AC148" s="547">
        <f t="shared" si="98"/>
        <v>0</v>
      </c>
      <c r="AD148" s="548">
        <f t="shared" si="95"/>
        <v>0</v>
      </c>
      <c r="AE148" s="429"/>
      <c r="AF148" s="549">
        <f t="shared" si="96"/>
        <v>0</v>
      </c>
      <c r="AG148" s="1"/>
      <c r="AH148" s="376"/>
      <c r="AI148" s="371">
        <f t="shared" si="92"/>
        <v>0</v>
      </c>
      <c r="AJ148" s="371">
        <f t="shared" si="93"/>
        <v>0</v>
      </c>
    </row>
    <row r="149" spans="1:36" ht="15" hidden="1" customHeight="1" x14ac:dyDescent="0.25">
      <c r="A149" s="512">
        <v>301</v>
      </c>
      <c r="B149" s="513" t="s">
        <v>147</v>
      </c>
      <c r="C149" s="570">
        <f>SUM(C150:C153)</f>
        <v>0</v>
      </c>
      <c r="D149" s="571">
        <f>SUM(D150:D153)</f>
        <v>0</v>
      </c>
      <c r="E149" s="514">
        <f>SUM(E150:E153)</f>
        <v>0</v>
      </c>
      <c r="F149" s="514"/>
      <c r="G149" s="514"/>
      <c r="H149" s="514">
        <f>SUM(H150:H153)</f>
        <v>0</v>
      </c>
      <c r="I149" s="420">
        <f t="shared" si="94"/>
        <v>0</v>
      </c>
      <c r="J149" s="571">
        <f>SUM(J150:J153)</f>
        <v>0</v>
      </c>
      <c r="K149" s="573">
        <f t="shared" ref="K149:W149" si="99">SUM(K150:K153)</f>
        <v>0</v>
      </c>
      <c r="L149" s="574">
        <f t="shared" si="99"/>
        <v>0</v>
      </c>
      <c r="M149" s="573">
        <f t="shared" si="99"/>
        <v>0</v>
      </c>
      <c r="N149" s="574">
        <f t="shared" si="99"/>
        <v>0</v>
      </c>
      <c r="O149" s="573">
        <f t="shared" si="99"/>
        <v>0</v>
      </c>
      <c r="P149" s="574">
        <f t="shared" si="99"/>
        <v>0</v>
      </c>
      <c r="Q149" s="573">
        <f t="shared" si="99"/>
        <v>0</v>
      </c>
      <c r="R149" s="574">
        <f t="shared" si="99"/>
        <v>0</v>
      </c>
      <c r="S149" s="573">
        <f t="shared" si="99"/>
        <v>0</v>
      </c>
      <c r="T149" s="574">
        <f>SUM(T150:T153)</f>
        <v>0</v>
      </c>
      <c r="U149" s="573">
        <f>SUM(U150:U153)</f>
        <v>0</v>
      </c>
      <c r="V149" s="575"/>
      <c r="W149" s="574">
        <f t="shared" si="99"/>
        <v>0</v>
      </c>
      <c r="X149" s="576">
        <f>SUM(X150:X153)</f>
        <v>0</v>
      </c>
      <c r="Y149" s="571">
        <f>SUM(Y150:Y153)</f>
        <v>0</v>
      </c>
      <c r="Z149" s="420">
        <f t="shared" ref="Z149:Z208" si="100">SUM(J149:K149)</f>
        <v>0</v>
      </c>
      <c r="AA149" s="586">
        <f>SUM(AA150:AA153)</f>
        <v>0</v>
      </c>
      <c r="AB149" s="587">
        <f>SUM(AB150:AB153)</f>
        <v>0</v>
      </c>
      <c r="AC149" s="543">
        <f>SUM(AC150:AC153)</f>
        <v>0</v>
      </c>
      <c r="AD149" s="548">
        <f t="shared" si="95"/>
        <v>0</v>
      </c>
      <c r="AE149" s="587"/>
      <c r="AF149" s="549">
        <f t="shared" si="96"/>
        <v>0</v>
      </c>
      <c r="AH149" s="376"/>
      <c r="AI149" s="371">
        <f t="shared" si="92"/>
        <v>0</v>
      </c>
      <c r="AJ149" s="371">
        <f t="shared" si="93"/>
        <v>0</v>
      </c>
    </row>
    <row r="150" spans="1:36" ht="15" hidden="1" customHeight="1" x14ac:dyDescent="0.25">
      <c r="A150" s="559">
        <v>30101</v>
      </c>
      <c r="B150" s="560" t="s">
        <v>148</v>
      </c>
      <c r="C150" s="420">
        <v>0</v>
      </c>
      <c r="D150" s="561">
        <v>0</v>
      </c>
      <c r="E150" s="562"/>
      <c r="F150" s="562"/>
      <c r="G150" s="562"/>
      <c r="H150" s="562"/>
      <c r="I150" s="420">
        <f t="shared" si="94"/>
        <v>0</v>
      </c>
      <c r="J150" s="561">
        <v>0</v>
      </c>
      <c r="K150" s="563">
        <v>0</v>
      </c>
      <c r="L150" s="564">
        <v>0</v>
      </c>
      <c r="M150" s="563">
        <v>0</v>
      </c>
      <c r="N150" s="564">
        <v>0</v>
      </c>
      <c r="O150" s="563">
        <v>0</v>
      </c>
      <c r="P150" s="564">
        <v>0</v>
      </c>
      <c r="Q150" s="563">
        <v>0</v>
      </c>
      <c r="R150" s="564">
        <v>0</v>
      </c>
      <c r="S150" s="563">
        <v>0</v>
      </c>
      <c r="T150" s="564">
        <v>0</v>
      </c>
      <c r="U150" s="563">
        <v>0</v>
      </c>
      <c r="V150" s="565"/>
      <c r="W150" s="564">
        <v>0</v>
      </c>
      <c r="X150" s="566">
        <v>0</v>
      </c>
      <c r="Y150" s="561">
        <v>0</v>
      </c>
      <c r="Z150" s="420">
        <f t="shared" si="100"/>
        <v>0</v>
      </c>
      <c r="AA150" s="542">
        <v>0</v>
      </c>
      <c r="AB150" s="420">
        <v>0</v>
      </c>
      <c r="AC150" s="543">
        <v>0</v>
      </c>
      <c r="AD150" s="548">
        <f t="shared" si="95"/>
        <v>0</v>
      </c>
      <c r="AE150" s="420"/>
      <c r="AF150" s="549">
        <f t="shared" si="96"/>
        <v>0</v>
      </c>
      <c r="AH150" s="376"/>
      <c r="AI150" s="371">
        <f t="shared" si="92"/>
        <v>0</v>
      </c>
      <c r="AJ150" s="371">
        <f t="shared" si="93"/>
        <v>0</v>
      </c>
    </row>
    <row r="151" spans="1:36" ht="15" hidden="1" customHeight="1" x14ac:dyDescent="0.25">
      <c r="A151" s="559">
        <v>30102</v>
      </c>
      <c r="B151" s="560" t="s">
        <v>149</v>
      </c>
      <c r="C151" s="420">
        <v>0</v>
      </c>
      <c r="D151" s="561">
        <v>0</v>
      </c>
      <c r="E151" s="562"/>
      <c r="F151" s="562"/>
      <c r="G151" s="562"/>
      <c r="H151" s="562"/>
      <c r="I151" s="420">
        <f t="shared" si="94"/>
        <v>0</v>
      </c>
      <c r="J151" s="561">
        <v>0</v>
      </c>
      <c r="K151" s="563">
        <v>0</v>
      </c>
      <c r="L151" s="564">
        <v>0</v>
      </c>
      <c r="M151" s="563">
        <v>0</v>
      </c>
      <c r="N151" s="564">
        <v>0</v>
      </c>
      <c r="O151" s="563">
        <v>0</v>
      </c>
      <c r="P151" s="564">
        <v>0</v>
      </c>
      <c r="Q151" s="563">
        <v>0</v>
      </c>
      <c r="R151" s="564">
        <v>0</v>
      </c>
      <c r="S151" s="563">
        <v>0</v>
      </c>
      <c r="T151" s="564">
        <v>0</v>
      </c>
      <c r="U151" s="563">
        <v>0</v>
      </c>
      <c r="V151" s="565"/>
      <c r="W151" s="564">
        <v>0</v>
      </c>
      <c r="X151" s="566">
        <v>0</v>
      </c>
      <c r="Y151" s="561">
        <v>0</v>
      </c>
      <c r="Z151" s="420">
        <f t="shared" si="100"/>
        <v>0</v>
      </c>
      <c r="AA151" s="542">
        <v>0</v>
      </c>
      <c r="AB151" s="420">
        <v>0</v>
      </c>
      <c r="AC151" s="543">
        <v>0</v>
      </c>
      <c r="AD151" s="548">
        <f t="shared" si="95"/>
        <v>0</v>
      </c>
      <c r="AE151" s="420"/>
      <c r="AF151" s="549">
        <f t="shared" si="96"/>
        <v>0</v>
      </c>
      <c r="AH151" s="376"/>
      <c r="AI151" s="371">
        <f t="shared" si="92"/>
        <v>0</v>
      </c>
      <c r="AJ151" s="371">
        <f t="shared" si="93"/>
        <v>0</v>
      </c>
    </row>
    <row r="152" spans="1:36" ht="15" hidden="1" customHeight="1" x14ac:dyDescent="0.25">
      <c r="A152" s="559">
        <v>30103</v>
      </c>
      <c r="B152" s="560" t="s">
        <v>150</v>
      </c>
      <c r="C152" s="420">
        <v>0</v>
      </c>
      <c r="D152" s="561">
        <v>0</v>
      </c>
      <c r="E152" s="562"/>
      <c r="F152" s="562"/>
      <c r="G152" s="562"/>
      <c r="H152" s="562"/>
      <c r="I152" s="420">
        <f t="shared" si="94"/>
        <v>0</v>
      </c>
      <c r="J152" s="561">
        <v>0</v>
      </c>
      <c r="K152" s="563">
        <v>0</v>
      </c>
      <c r="L152" s="564">
        <v>0</v>
      </c>
      <c r="M152" s="563">
        <v>0</v>
      </c>
      <c r="N152" s="564">
        <v>0</v>
      </c>
      <c r="O152" s="563">
        <v>0</v>
      </c>
      <c r="P152" s="564">
        <v>0</v>
      </c>
      <c r="Q152" s="563">
        <v>0</v>
      </c>
      <c r="R152" s="564">
        <v>0</v>
      </c>
      <c r="S152" s="563">
        <v>0</v>
      </c>
      <c r="T152" s="564">
        <v>0</v>
      </c>
      <c r="U152" s="563">
        <v>0</v>
      </c>
      <c r="V152" s="565"/>
      <c r="W152" s="564">
        <v>0</v>
      </c>
      <c r="X152" s="566">
        <v>0</v>
      </c>
      <c r="Y152" s="561">
        <v>0</v>
      </c>
      <c r="Z152" s="420">
        <f t="shared" si="100"/>
        <v>0</v>
      </c>
      <c r="AA152" s="542">
        <v>0</v>
      </c>
      <c r="AB152" s="420">
        <v>0</v>
      </c>
      <c r="AC152" s="543">
        <v>0</v>
      </c>
      <c r="AD152" s="548">
        <f t="shared" si="95"/>
        <v>0</v>
      </c>
      <c r="AE152" s="420"/>
      <c r="AF152" s="549">
        <f t="shared" si="96"/>
        <v>0</v>
      </c>
      <c r="AH152" s="376"/>
      <c r="AI152" s="371">
        <f t="shared" si="92"/>
        <v>0</v>
      </c>
      <c r="AJ152" s="371">
        <f t="shared" si="93"/>
        <v>0</v>
      </c>
    </row>
    <row r="153" spans="1:36" ht="15" hidden="1" customHeight="1" x14ac:dyDescent="0.25">
      <c r="A153" s="559">
        <v>30104</v>
      </c>
      <c r="B153" s="560" t="s">
        <v>151</v>
      </c>
      <c r="C153" s="420">
        <v>0</v>
      </c>
      <c r="D153" s="561">
        <v>0</v>
      </c>
      <c r="E153" s="562"/>
      <c r="F153" s="562"/>
      <c r="G153" s="562"/>
      <c r="H153" s="562"/>
      <c r="I153" s="420">
        <f t="shared" si="94"/>
        <v>0</v>
      </c>
      <c r="J153" s="561">
        <v>0</v>
      </c>
      <c r="K153" s="563">
        <v>0</v>
      </c>
      <c r="L153" s="564">
        <v>0</v>
      </c>
      <c r="M153" s="563">
        <v>0</v>
      </c>
      <c r="N153" s="564">
        <v>0</v>
      </c>
      <c r="O153" s="563">
        <v>0</v>
      </c>
      <c r="P153" s="564">
        <v>0</v>
      </c>
      <c r="Q153" s="563">
        <v>0</v>
      </c>
      <c r="R153" s="564">
        <v>0</v>
      </c>
      <c r="S153" s="563">
        <v>0</v>
      </c>
      <c r="T153" s="564">
        <v>0</v>
      </c>
      <c r="U153" s="563">
        <v>0</v>
      </c>
      <c r="V153" s="565"/>
      <c r="W153" s="564">
        <v>0</v>
      </c>
      <c r="X153" s="566">
        <v>0</v>
      </c>
      <c r="Y153" s="561">
        <v>0</v>
      </c>
      <c r="Z153" s="420">
        <f t="shared" si="100"/>
        <v>0</v>
      </c>
      <c r="AA153" s="542">
        <v>0</v>
      </c>
      <c r="AB153" s="420">
        <v>0</v>
      </c>
      <c r="AC153" s="543">
        <v>0</v>
      </c>
      <c r="AD153" s="548">
        <f t="shared" si="95"/>
        <v>0</v>
      </c>
      <c r="AE153" s="420"/>
      <c r="AF153" s="549">
        <f t="shared" si="96"/>
        <v>0</v>
      </c>
      <c r="AH153" s="376"/>
      <c r="AI153" s="371">
        <f t="shared" si="92"/>
        <v>0</v>
      </c>
      <c r="AJ153" s="371">
        <f t="shared" si="93"/>
        <v>0</v>
      </c>
    </row>
    <row r="154" spans="1:36" ht="15" hidden="1" customHeight="1" x14ac:dyDescent="0.25">
      <c r="A154" s="512">
        <v>302</v>
      </c>
      <c r="B154" s="513" t="s">
        <v>152</v>
      </c>
      <c r="C154" s="570">
        <f>SUM(C155:C162)</f>
        <v>0</v>
      </c>
      <c r="D154" s="571">
        <f>SUM(D155:D162)</f>
        <v>0</v>
      </c>
      <c r="E154" s="514">
        <f>SUM(E155:E162)</f>
        <v>0</v>
      </c>
      <c r="F154" s="514"/>
      <c r="G154" s="514"/>
      <c r="H154" s="514">
        <f>SUM(H155:H162)</f>
        <v>0</v>
      </c>
      <c r="I154" s="420">
        <f t="shared" si="94"/>
        <v>0</v>
      </c>
      <c r="J154" s="571">
        <f>SUM(J155:J162)</f>
        <v>0</v>
      </c>
      <c r="K154" s="573">
        <f t="shared" ref="K154:W154" si="101">SUM(K155:K162)</f>
        <v>0</v>
      </c>
      <c r="L154" s="574">
        <f t="shared" si="101"/>
        <v>0</v>
      </c>
      <c r="M154" s="573">
        <f t="shared" si="101"/>
        <v>0</v>
      </c>
      <c r="N154" s="574">
        <f t="shared" si="101"/>
        <v>0</v>
      </c>
      <c r="O154" s="573">
        <f t="shared" si="101"/>
        <v>0</v>
      </c>
      <c r="P154" s="574">
        <f t="shared" si="101"/>
        <v>0</v>
      </c>
      <c r="Q154" s="573">
        <f t="shared" si="101"/>
        <v>0</v>
      </c>
      <c r="R154" s="574">
        <f t="shared" si="101"/>
        <v>0</v>
      </c>
      <c r="S154" s="573">
        <f t="shared" si="101"/>
        <v>0</v>
      </c>
      <c r="T154" s="574">
        <f>SUM(T155:T162)</f>
        <v>0</v>
      </c>
      <c r="U154" s="573">
        <f>SUM(U155:U162)</f>
        <v>0</v>
      </c>
      <c r="V154" s="575"/>
      <c r="W154" s="574">
        <f t="shared" si="101"/>
        <v>0</v>
      </c>
      <c r="X154" s="576">
        <f>SUM(X155:X162)</f>
        <v>0</v>
      </c>
      <c r="Y154" s="571">
        <f>SUM(Y155:Y162)</f>
        <v>0</v>
      </c>
      <c r="Z154" s="420">
        <f t="shared" si="100"/>
        <v>0</v>
      </c>
      <c r="AA154" s="586">
        <f>SUM(AA155:AA162)</f>
        <v>0</v>
      </c>
      <c r="AB154" s="587">
        <f>SUM(AB155:AB162)</f>
        <v>0</v>
      </c>
      <c r="AC154" s="543">
        <f>SUM(AC155:AC162)</f>
        <v>0</v>
      </c>
      <c r="AD154" s="548">
        <f t="shared" si="95"/>
        <v>0</v>
      </c>
      <c r="AE154" s="587"/>
      <c r="AF154" s="549">
        <f t="shared" si="96"/>
        <v>0</v>
      </c>
      <c r="AH154" s="376"/>
      <c r="AI154" s="371">
        <f t="shared" si="92"/>
        <v>0</v>
      </c>
      <c r="AJ154" s="371">
        <f t="shared" si="93"/>
        <v>0</v>
      </c>
    </row>
    <row r="155" spans="1:36" ht="15" hidden="1" customHeight="1" x14ac:dyDescent="0.25">
      <c r="A155" s="559">
        <v>30201</v>
      </c>
      <c r="B155" s="560" t="s">
        <v>153</v>
      </c>
      <c r="C155" s="420">
        <v>0</v>
      </c>
      <c r="D155" s="561">
        <v>0</v>
      </c>
      <c r="E155" s="562"/>
      <c r="F155" s="562"/>
      <c r="G155" s="562"/>
      <c r="H155" s="562"/>
      <c r="I155" s="420">
        <f t="shared" si="94"/>
        <v>0</v>
      </c>
      <c r="J155" s="561">
        <v>0</v>
      </c>
      <c r="K155" s="563">
        <v>0</v>
      </c>
      <c r="L155" s="564">
        <v>0</v>
      </c>
      <c r="M155" s="563">
        <v>0</v>
      </c>
      <c r="N155" s="564">
        <v>0</v>
      </c>
      <c r="O155" s="563">
        <v>0</v>
      </c>
      <c r="P155" s="564">
        <v>0</v>
      </c>
      <c r="Q155" s="563">
        <v>0</v>
      </c>
      <c r="R155" s="564">
        <v>0</v>
      </c>
      <c r="S155" s="563">
        <v>0</v>
      </c>
      <c r="T155" s="564">
        <v>0</v>
      </c>
      <c r="U155" s="563">
        <v>0</v>
      </c>
      <c r="V155" s="565"/>
      <c r="W155" s="564">
        <v>0</v>
      </c>
      <c r="X155" s="566">
        <v>0</v>
      </c>
      <c r="Y155" s="561">
        <v>0</v>
      </c>
      <c r="Z155" s="420">
        <f t="shared" si="100"/>
        <v>0</v>
      </c>
      <c r="AA155" s="542">
        <v>0</v>
      </c>
      <c r="AB155" s="420">
        <v>0</v>
      </c>
      <c r="AC155" s="543">
        <v>0</v>
      </c>
      <c r="AD155" s="548">
        <f t="shared" si="95"/>
        <v>0</v>
      </c>
      <c r="AE155" s="420"/>
      <c r="AF155" s="549">
        <f t="shared" si="96"/>
        <v>0</v>
      </c>
      <c r="AH155" s="376"/>
      <c r="AI155" s="371">
        <f t="shared" si="92"/>
        <v>0</v>
      </c>
      <c r="AJ155" s="371">
        <f t="shared" si="93"/>
        <v>0</v>
      </c>
    </row>
    <row r="156" spans="1:36" ht="15" hidden="1" customHeight="1" x14ac:dyDescent="0.25">
      <c r="A156" s="559">
        <v>30202</v>
      </c>
      <c r="B156" s="560" t="s">
        <v>154</v>
      </c>
      <c r="C156" s="420">
        <v>0</v>
      </c>
      <c r="D156" s="561">
        <v>0</v>
      </c>
      <c r="E156" s="562"/>
      <c r="F156" s="562"/>
      <c r="G156" s="562"/>
      <c r="H156" s="562"/>
      <c r="I156" s="420">
        <f t="shared" si="94"/>
        <v>0</v>
      </c>
      <c r="J156" s="561">
        <v>0</v>
      </c>
      <c r="K156" s="563">
        <v>0</v>
      </c>
      <c r="L156" s="564">
        <v>0</v>
      </c>
      <c r="M156" s="563">
        <v>0</v>
      </c>
      <c r="N156" s="564">
        <v>0</v>
      </c>
      <c r="O156" s="563">
        <v>0</v>
      </c>
      <c r="P156" s="564">
        <v>0</v>
      </c>
      <c r="Q156" s="563">
        <v>0</v>
      </c>
      <c r="R156" s="564">
        <v>0</v>
      </c>
      <c r="S156" s="563">
        <v>0</v>
      </c>
      <c r="T156" s="564">
        <v>0</v>
      </c>
      <c r="U156" s="563">
        <v>0</v>
      </c>
      <c r="V156" s="565"/>
      <c r="W156" s="564">
        <v>0</v>
      </c>
      <c r="X156" s="566">
        <v>0</v>
      </c>
      <c r="Y156" s="561">
        <v>0</v>
      </c>
      <c r="Z156" s="420">
        <f t="shared" si="100"/>
        <v>0</v>
      </c>
      <c r="AA156" s="542">
        <v>0</v>
      </c>
      <c r="AB156" s="420">
        <v>0</v>
      </c>
      <c r="AC156" s="543">
        <v>0</v>
      </c>
      <c r="AD156" s="548">
        <f t="shared" si="95"/>
        <v>0</v>
      </c>
      <c r="AE156" s="420"/>
      <c r="AF156" s="549">
        <f t="shared" si="96"/>
        <v>0</v>
      </c>
      <c r="AH156" s="376"/>
      <c r="AI156" s="371">
        <f t="shared" si="92"/>
        <v>0</v>
      </c>
      <c r="AJ156" s="371">
        <f t="shared" si="93"/>
        <v>0</v>
      </c>
    </row>
    <row r="157" spans="1:36" ht="15" hidden="1" customHeight="1" x14ac:dyDescent="0.25">
      <c r="A157" s="559">
        <v>30203</v>
      </c>
      <c r="B157" s="560" t="s">
        <v>155</v>
      </c>
      <c r="C157" s="420">
        <v>0</v>
      </c>
      <c r="D157" s="561">
        <v>0</v>
      </c>
      <c r="E157" s="588"/>
      <c r="F157" s="588"/>
      <c r="G157" s="588"/>
      <c r="H157" s="562"/>
      <c r="I157" s="420">
        <f t="shared" si="94"/>
        <v>0</v>
      </c>
      <c r="J157" s="561">
        <v>0</v>
      </c>
      <c r="K157" s="563">
        <v>0</v>
      </c>
      <c r="L157" s="564">
        <v>0</v>
      </c>
      <c r="M157" s="563">
        <v>0</v>
      </c>
      <c r="N157" s="564">
        <v>0</v>
      </c>
      <c r="O157" s="563">
        <v>0</v>
      </c>
      <c r="P157" s="564">
        <v>0</v>
      </c>
      <c r="Q157" s="563">
        <v>0</v>
      </c>
      <c r="R157" s="564">
        <v>0</v>
      </c>
      <c r="S157" s="563">
        <v>0</v>
      </c>
      <c r="T157" s="564">
        <v>0</v>
      </c>
      <c r="U157" s="563">
        <v>0</v>
      </c>
      <c r="V157" s="565"/>
      <c r="W157" s="564">
        <v>0</v>
      </c>
      <c r="X157" s="566">
        <v>0</v>
      </c>
      <c r="Y157" s="561">
        <v>0</v>
      </c>
      <c r="Z157" s="420">
        <f t="shared" si="100"/>
        <v>0</v>
      </c>
      <c r="AA157" s="542">
        <v>0</v>
      </c>
      <c r="AB157" s="420">
        <v>0</v>
      </c>
      <c r="AC157" s="543">
        <v>0</v>
      </c>
      <c r="AD157" s="548">
        <f t="shared" si="95"/>
        <v>0</v>
      </c>
      <c r="AE157" s="420"/>
      <c r="AF157" s="549">
        <f t="shared" si="96"/>
        <v>0</v>
      </c>
      <c r="AH157" s="376"/>
      <c r="AI157" s="371">
        <f t="shared" si="92"/>
        <v>0</v>
      </c>
      <c r="AJ157" s="371">
        <f t="shared" si="93"/>
        <v>0</v>
      </c>
    </row>
    <row r="158" spans="1:36" ht="15" hidden="1" customHeight="1" x14ac:dyDescent="0.25">
      <c r="A158" s="559">
        <v>30204</v>
      </c>
      <c r="B158" s="560" t="s">
        <v>156</v>
      </c>
      <c r="C158" s="420">
        <v>0</v>
      </c>
      <c r="D158" s="561">
        <v>0</v>
      </c>
      <c r="E158" s="588"/>
      <c r="F158" s="588"/>
      <c r="G158" s="588"/>
      <c r="H158" s="562"/>
      <c r="I158" s="420">
        <f t="shared" si="94"/>
        <v>0</v>
      </c>
      <c r="J158" s="561">
        <v>0</v>
      </c>
      <c r="K158" s="563">
        <v>0</v>
      </c>
      <c r="L158" s="564">
        <v>0</v>
      </c>
      <c r="M158" s="563">
        <v>0</v>
      </c>
      <c r="N158" s="564">
        <v>0</v>
      </c>
      <c r="O158" s="563">
        <v>0</v>
      </c>
      <c r="P158" s="564">
        <v>0</v>
      </c>
      <c r="Q158" s="563">
        <v>0</v>
      </c>
      <c r="R158" s="564">
        <v>0</v>
      </c>
      <c r="S158" s="563">
        <v>0</v>
      </c>
      <c r="T158" s="564">
        <v>0</v>
      </c>
      <c r="U158" s="563">
        <v>0</v>
      </c>
      <c r="V158" s="565"/>
      <c r="W158" s="564">
        <v>0</v>
      </c>
      <c r="X158" s="566">
        <v>0</v>
      </c>
      <c r="Y158" s="561">
        <v>0</v>
      </c>
      <c r="Z158" s="420">
        <f t="shared" si="100"/>
        <v>0</v>
      </c>
      <c r="AA158" s="542">
        <v>0</v>
      </c>
      <c r="AB158" s="420">
        <v>0</v>
      </c>
      <c r="AC158" s="543">
        <v>0</v>
      </c>
      <c r="AD158" s="548">
        <f t="shared" si="95"/>
        <v>0</v>
      </c>
      <c r="AE158" s="420"/>
      <c r="AF158" s="549">
        <f t="shared" si="96"/>
        <v>0</v>
      </c>
      <c r="AH158" s="376"/>
      <c r="AI158" s="371">
        <f t="shared" si="92"/>
        <v>0</v>
      </c>
      <c r="AJ158" s="371">
        <f t="shared" si="93"/>
        <v>0</v>
      </c>
    </row>
    <row r="159" spans="1:36" ht="15" hidden="1" customHeight="1" x14ac:dyDescent="0.25">
      <c r="A159" s="559">
        <v>30205</v>
      </c>
      <c r="B159" s="560" t="s">
        <v>157</v>
      </c>
      <c r="C159" s="420">
        <v>0</v>
      </c>
      <c r="D159" s="561">
        <v>0</v>
      </c>
      <c r="E159" s="588"/>
      <c r="F159" s="588"/>
      <c r="G159" s="588"/>
      <c r="H159" s="562"/>
      <c r="I159" s="420">
        <f t="shared" si="94"/>
        <v>0</v>
      </c>
      <c r="J159" s="561">
        <v>0</v>
      </c>
      <c r="K159" s="563">
        <v>0</v>
      </c>
      <c r="L159" s="564">
        <v>0</v>
      </c>
      <c r="M159" s="563">
        <v>0</v>
      </c>
      <c r="N159" s="564">
        <v>0</v>
      </c>
      <c r="O159" s="563">
        <v>0</v>
      </c>
      <c r="P159" s="564">
        <v>0</v>
      </c>
      <c r="Q159" s="563">
        <v>0</v>
      </c>
      <c r="R159" s="564">
        <v>0</v>
      </c>
      <c r="S159" s="563">
        <v>0</v>
      </c>
      <c r="T159" s="564">
        <v>0</v>
      </c>
      <c r="U159" s="563">
        <v>0</v>
      </c>
      <c r="V159" s="565"/>
      <c r="W159" s="564">
        <v>0</v>
      </c>
      <c r="X159" s="566">
        <v>0</v>
      </c>
      <c r="Y159" s="561">
        <v>0</v>
      </c>
      <c r="Z159" s="420">
        <f t="shared" si="100"/>
        <v>0</v>
      </c>
      <c r="AA159" s="542">
        <v>0</v>
      </c>
      <c r="AB159" s="420">
        <v>0</v>
      </c>
      <c r="AC159" s="543">
        <v>0</v>
      </c>
      <c r="AD159" s="548">
        <f t="shared" si="95"/>
        <v>0</v>
      </c>
      <c r="AE159" s="420"/>
      <c r="AF159" s="549">
        <f t="shared" si="96"/>
        <v>0</v>
      </c>
      <c r="AH159" s="376"/>
      <c r="AI159" s="371">
        <f t="shared" si="92"/>
        <v>0</v>
      </c>
      <c r="AJ159" s="371">
        <f t="shared" si="93"/>
        <v>0</v>
      </c>
    </row>
    <row r="160" spans="1:36" ht="15" hidden="1" customHeight="1" x14ac:dyDescent="0.25">
      <c r="A160" s="559">
        <v>30206</v>
      </c>
      <c r="B160" s="560" t="s">
        <v>158</v>
      </c>
      <c r="C160" s="420">
        <v>0</v>
      </c>
      <c r="D160" s="561">
        <v>0</v>
      </c>
      <c r="E160" s="588"/>
      <c r="F160" s="588"/>
      <c r="G160" s="588"/>
      <c r="H160" s="562"/>
      <c r="I160" s="420">
        <f t="shared" si="94"/>
        <v>0</v>
      </c>
      <c r="J160" s="561">
        <v>0</v>
      </c>
      <c r="K160" s="563">
        <v>0</v>
      </c>
      <c r="L160" s="564">
        <v>0</v>
      </c>
      <c r="M160" s="563">
        <v>0</v>
      </c>
      <c r="N160" s="564">
        <v>0</v>
      </c>
      <c r="O160" s="563">
        <v>0</v>
      </c>
      <c r="P160" s="564">
        <v>0</v>
      </c>
      <c r="Q160" s="563">
        <v>0</v>
      </c>
      <c r="R160" s="564">
        <v>0</v>
      </c>
      <c r="S160" s="563">
        <v>0</v>
      </c>
      <c r="T160" s="564">
        <v>0</v>
      </c>
      <c r="U160" s="563">
        <v>0</v>
      </c>
      <c r="V160" s="565"/>
      <c r="W160" s="564">
        <v>0</v>
      </c>
      <c r="X160" s="566">
        <v>0</v>
      </c>
      <c r="Y160" s="561">
        <v>0</v>
      </c>
      <c r="Z160" s="420">
        <f t="shared" si="100"/>
        <v>0</v>
      </c>
      <c r="AA160" s="542">
        <v>0</v>
      </c>
      <c r="AB160" s="420">
        <v>0</v>
      </c>
      <c r="AC160" s="543">
        <v>0</v>
      </c>
      <c r="AD160" s="548">
        <f t="shared" si="95"/>
        <v>0</v>
      </c>
      <c r="AE160" s="420"/>
      <c r="AF160" s="549">
        <f t="shared" si="96"/>
        <v>0</v>
      </c>
      <c r="AH160" s="376"/>
      <c r="AI160" s="371">
        <f t="shared" si="92"/>
        <v>0</v>
      </c>
      <c r="AJ160" s="371">
        <f t="shared" si="93"/>
        <v>0</v>
      </c>
    </row>
    <row r="161" spans="1:36" ht="15" hidden="1" customHeight="1" x14ac:dyDescent="0.25">
      <c r="A161" s="559">
        <v>30207</v>
      </c>
      <c r="B161" s="560" t="s">
        <v>159</v>
      </c>
      <c r="C161" s="420">
        <v>0</v>
      </c>
      <c r="D161" s="561">
        <v>0</v>
      </c>
      <c r="E161" s="588"/>
      <c r="F161" s="588"/>
      <c r="G161" s="588"/>
      <c r="H161" s="562"/>
      <c r="I161" s="420">
        <f t="shared" si="94"/>
        <v>0</v>
      </c>
      <c r="J161" s="561">
        <v>0</v>
      </c>
      <c r="K161" s="563">
        <v>0</v>
      </c>
      <c r="L161" s="564">
        <v>0</v>
      </c>
      <c r="M161" s="563">
        <v>0</v>
      </c>
      <c r="N161" s="564">
        <v>0</v>
      </c>
      <c r="O161" s="563">
        <v>0</v>
      </c>
      <c r="P161" s="564">
        <v>0</v>
      </c>
      <c r="Q161" s="563">
        <v>0</v>
      </c>
      <c r="R161" s="564">
        <v>0</v>
      </c>
      <c r="S161" s="563">
        <v>0</v>
      </c>
      <c r="T161" s="564">
        <v>0</v>
      </c>
      <c r="U161" s="563">
        <v>0</v>
      </c>
      <c r="V161" s="565"/>
      <c r="W161" s="564">
        <v>0</v>
      </c>
      <c r="X161" s="566">
        <v>0</v>
      </c>
      <c r="Y161" s="561">
        <v>0</v>
      </c>
      <c r="Z161" s="420">
        <f t="shared" si="100"/>
        <v>0</v>
      </c>
      <c r="AA161" s="542">
        <v>0</v>
      </c>
      <c r="AB161" s="420">
        <v>0</v>
      </c>
      <c r="AC161" s="543">
        <v>0</v>
      </c>
      <c r="AD161" s="548">
        <f t="shared" si="95"/>
        <v>0</v>
      </c>
      <c r="AE161" s="420"/>
      <c r="AF161" s="549">
        <f t="shared" si="96"/>
        <v>0</v>
      </c>
      <c r="AH161" s="376"/>
      <c r="AI161" s="371">
        <f t="shared" si="92"/>
        <v>0</v>
      </c>
      <c r="AJ161" s="371">
        <f t="shared" si="93"/>
        <v>0</v>
      </c>
    </row>
    <row r="162" spans="1:36" ht="15" hidden="1" customHeight="1" x14ac:dyDescent="0.25">
      <c r="A162" s="559">
        <v>30208</v>
      </c>
      <c r="B162" s="560" t="s">
        <v>160</v>
      </c>
      <c r="C162" s="420">
        <v>0</v>
      </c>
      <c r="D162" s="561">
        <v>0</v>
      </c>
      <c r="E162" s="588"/>
      <c r="F162" s="588"/>
      <c r="G162" s="588"/>
      <c r="H162" s="562"/>
      <c r="I162" s="420">
        <f t="shared" si="94"/>
        <v>0</v>
      </c>
      <c r="J162" s="561">
        <v>0</v>
      </c>
      <c r="K162" s="563">
        <v>0</v>
      </c>
      <c r="L162" s="564">
        <v>0</v>
      </c>
      <c r="M162" s="563">
        <v>0</v>
      </c>
      <c r="N162" s="564">
        <v>0</v>
      </c>
      <c r="O162" s="563">
        <v>0</v>
      </c>
      <c r="P162" s="564">
        <v>0</v>
      </c>
      <c r="Q162" s="563">
        <v>0</v>
      </c>
      <c r="R162" s="564">
        <v>0</v>
      </c>
      <c r="S162" s="563">
        <v>0</v>
      </c>
      <c r="T162" s="564">
        <v>0</v>
      </c>
      <c r="U162" s="563">
        <v>0</v>
      </c>
      <c r="V162" s="565"/>
      <c r="W162" s="564">
        <v>0</v>
      </c>
      <c r="X162" s="566">
        <v>0</v>
      </c>
      <c r="Y162" s="561">
        <v>0</v>
      </c>
      <c r="Z162" s="420">
        <f t="shared" si="100"/>
        <v>0</v>
      </c>
      <c r="AA162" s="542">
        <v>0</v>
      </c>
      <c r="AB162" s="420">
        <v>0</v>
      </c>
      <c r="AC162" s="543">
        <v>0</v>
      </c>
      <c r="AD162" s="548">
        <f t="shared" si="95"/>
        <v>0</v>
      </c>
      <c r="AE162" s="420"/>
      <c r="AF162" s="549">
        <f t="shared" si="96"/>
        <v>0</v>
      </c>
      <c r="AH162" s="376"/>
      <c r="AI162" s="371">
        <f t="shared" si="92"/>
        <v>0</v>
      </c>
      <c r="AJ162" s="371">
        <f t="shared" si="93"/>
        <v>0</v>
      </c>
    </row>
    <row r="163" spans="1:36" ht="15" hidden="1" customHeight="1" x14ac:dyDescent="0.25">
      <c r="A163" s="512">
        <v>303</v>
      </c>
      <c r="B163" s="513" t="s">
        <v>161</v>
      </c>
      <c r="C163" s="570">
        <f>SUM(C164:C165)</f>
        <v>0</v>
      </c>
      <c r="D163" s="571">
        <f>SUM(D164:D165)</f>
        <v>0</v>
      </c>
      <c r="E163" s="589">
        <f>SUM(E164:E165)</f>
        <v>0</v>
      </c>
      <c r="F163" s="589"/>
      <c r="G163" s="589"/>
      <c r="H163" s="589">
        <f>SUM(H164:H165)</f>
        <v>0</v>
      </c>
      <c r="I163" s="420">
        <f t="shared" si="94"/>
        <v>0</v>
      </c>
      <c r="J163" s="571">
        <f>SUM(J164:J165)</f>
        <v>0</v>
      </c>
      <c r="K163" s="573">
        <f t="shared" ref="K163:W163" si="102">SUM(K164:K165)</f>
        <v>0</v>
      </c>
      <c r="L163" s="574">
        <f t="shared" si="102"/>
        <v>0</v>
      </c>
      <c r="M163" s="573">
        <f t="shared" si="102"/>
        <v>0</v>
      </c>
      <c r="N163" s="574">
        <f t="shared" si="102"/>
        <v>0</v>
      </c>
      <c r="O163" s="573">
        <f t="shared" si="102"/>
        <v>0</v>
      </c>
      <c r="P163" s="574">
        <f t="shared" si="102"/>
        <v>0</v>
      </c>
      <c r="Q163" s="573">
        <f t="shared" si="102"/>
        <v>0</v>
      </c>
      <c r="R163" s="574">
        <f t="shared" si="102"/>
        <v>0</v>
      </c>
      <c r="S163" s="573">
        <f t="shared" si="102"/>
        <v>0</v>
      </c>
      <c r="T163" s="574">
        <f>SUM(T164:T165)</f>
        <v>0</v>
      </c>
      <c r="U163" s="573">
        <f>SUM(U164:U165)</f>
        <v>0</v>
      </c>
      <c r="V163" s="575"/>
      <c r="W163" s="574">
        <f t="shared" si="102"/>
        <v>0</v>
      </c>
      <c r="X163" s="576">
        <f>SUM(X164:X165)</f>
        <v>0</v>
      </c>
      <c r="Y163" s="571">
        <f>SUM(Y164:Y165)</f>
        <v>0</v>
      </c>
      <c r="Z163" s="420">
        <f t="shared" si="100"/>
        <v>0</v>
      </c>
      <c r="AA163" s="586">
        <f>SUM(AA164:AA165)</f>
        <v>0</v>
      </c>
      <c r="AB163" s="587">
        <f>SUM(AB164:AB165)</f>
        <v>0</v>
      </c>
      <c r="AC163" s="543">
        <f>SUM(AC164:AC165)</f>
        <v>0</v>
      </c>
      <c r="AD163" s="548">
        <f t="shared" si="95"/>
        <v>0</v>
      </c>
      <c r="AE163" s="587"/>
      <c r="AF163" s="549">
        <f t="shared" si="96"/>
        <v>0</v>
      </c>
      <c r="AH163" s="376"/>
      <c r="AI163" s="371">
        <f t="shared" si="92"/>
        <v>0</v>
      </c>
      <c r="AJ163" s="371">
        <f t="shared" si="93"/>
        <v>0</v>
      </c>
    </row>
    <row r="164" spans="1:36" ht="15" hidden="1" customHeight="1" x14ac:dyDescent="0.25">
      <c r="A164" s="559">
        <v>30301</v>
      </c>
      <c r="B164" s="560" t="s">
        <v>162</v>
      </c>
      <c r="C164" s="420">
        <v>0</v>
      </c>
      <c r="D164" s="561">
        <v>0</v>
      </c>
      <c r="E164" s="588"/>
      <c r="F164" s="588"/>
      <c r="G164" s="588"/>
      <c r="H164" s="588"/>
      <c r="I164" s="420">
        <f t="shared" si="94"/>
        <v>0</v>
      </c>
      <c r="J164" s="561">
        <v>0</v>
      </c>
      <c r="K164" s="563">
        <v>0</v>
      </c>
      <c r="L164" s="564">
        <v>0</v>
      </c>
      <c r="M164" s="563">
        <v>0</v>
      </c>
      <c r="N164" s="564">
        <v>0</v>
      </c>
      <c r="O164" s="563">
        <v>0</v>
      </c>
      <c r="P164" s="564">
        <v>0</v>
      </c>
      <c r="Q164" s="563">
        <v>0</v>
      </c>
      <c r="R164" s="564">
        <v>0</v>
      </c>
      <c r="S164" s="563">
        <v>0</v>
      </c>
      <c r="T164" s="564">
        <v>0</v>
      </c>
      <c r="U164" s="563">
        <v>0</v>
      </c>
      <c r="V164" s="565"/>
      <c r="W164" s="564">
        <v>0</v>
      </c>
      <c r="X164" s="566">
        <v>0</v>
      </c>
      <c r="Y164" s="561">
        <v>0</v>
      </c>
      <c r="Z164" s="420">
        <f t="shared" si="100"/>
        <v>0</v>
      </c>
      <c r="AA164" s="542">
        <v>0</v>
      </c>
      <c r="AB164" s="420">
        <v>0</v>
      </c>
      <c r="AC164" s="543">
        <v>0</v>
      </c>
      <c r="AD164" s="548">
        <f t="shared" si="95"/>
        <v>0</v>
      </c>
      <c r="AE164" s="420"/>
      <c r="AF164" s="549">
        <f t="shared" si="96"/>
        <v>0</v>
      </c>
      <c r="AH164" s="376"/>
      <c r="AI164" s="371">
        <f t="shared" si="92"/>
        <v>0</v>
      </c>
      <c r="AJ164" s="371">
        <f t="shared" si="93"/>
        <v>0</v>
      </c>
    </row>
    <row r="165" spans="1:36" ht="15" hidden="1" customHeight="1" x14ac:dyDescent="0.25">
      <c r="A165" s="559">
        <v>30399</v>
      </c>
      <c r="B165" s="560" t="s">
        <v>163</v>
      </c>
      <c r="C165" s="420">
        <v>0</v>
      </c>
      <c r="D165" s="561">
        <v>0</v>
      </c>
      <c r="E165" s="588"/>
      <c r="F165" s="588"/>
      <c r="G165" s="588"/>
      <c r="H165" s="588"/>
      <c r="I165" s="420">
        <f t="shared" si="94"/>
        <v>0</v>
      </c>
      <c r="J165" s="561">
        <v>0</v>
      </c>
      <c r="K165" s="563">
        <v>0</v>
      </c>
      <c r="L165" s="564">
        <v>0</v>
      </c>
      <c r="M165" s="563">
        <v>0</v>
      </c>
      <c r="N165" s="564">
        <v>0</v>
      </c>
      <c r="O165" s="563">
        <v>0</v>
      </c>
      <c r="P165" s="564">
        <v>0</v>
      </c>
      <c r="Q165" s="563">
        <v>0</v>
      </c>
      <c r="R165" s="564">
        <v>0</v>
      </c>
      <c r="S165" s="563">
        <v>0</v>
      </c>
      <c r="T165" s="564">
        <v>0</v>
      </c>
      <c r="U165" s="563">
        <v>0</v>
      </c>
      <c r="V165" s="565"/>
      <c r="W165" s="564">
        <v>0</v>
      </c>
      <c r="X165" s="566">
        <v>0</v>
      </c>
      <c r="Y165" s="561">
        <v>0</v>
      </c>
      <c r="Z165" s="420">
        <f t="shared" si="100"/>
        <v>0</v>
      </c>
      <c r="AA165" s="542">
        <v>0</v>
      </c>
      <c r="AB165" s="420">
        <v>0</v>
      </c>
      <c r="AC165" s="543">
        <v>0</v>
      </c>
      <c r="AD165" s="548">
        <f t="shared" si="95"/>
        <v>0</v>
      </c>
      <c r="AE165" s="420"/>
      <c r="AF165" s="549">
        <f t="shared" si="96"/>
        <v>0</v>
      </c>
      <c r="AH165" s="376"/>
      <c r="AI165" s="371">
        <f t="shared" si="92"/>
        <v>0</v>
      </c>
      <c r="AJ165" s="371">
        <f t="shared" si="93"/>
        <v>0</v>
      </c>
    </row>
    <row r="166" spans="1:36" ht="15" hidden="1" customHeight="1" x14ac:dyDescent="0.25">
      <c r="A166" s="512">
        <v>304</v>
      </c>
      <c r="B166" s="513" t="s">
        <v>164</v>
      </c>
      <c r="C166" s="570">
        <f>SUM(C167:C171)</f>
        <v>0</v>
      </c>
      <c r="D166" s="571">
        <f>SUM(D167:D171)</f>
        <v>0</v>
      </c>
      <c r="E166" s="589">
        <f>SUM(E167:E171)</f>
        <v>0</v>
      </c>
      <c r="F166" s="589"/>
      <c r="G166" s="589"/>
      <c r="H166" s="589">
        <f>SUM(H167:H171)</f>
        <v>0</v>
      </c>
      <c r="I166" s="420">
        <f t="shared" si="94"/>
        <v>0</v>
      </c>
      <c r="J166" s="571">
        <f>SUM(J167:J171)</f>
        <v>0</v>
      </c>
      <c r="K166" s="573">
        <f t="shared" ref="K166:W166" si="103">SUM(K167:K171)</f>
        <v>0</v>
      </c>
      <c r="L166" s="574">
        <f t="shared" si="103"/>
        <v>0</v>
      </c>
      <c r="M166" s="573">
        <f t="shared" si="103"/>
        <v>0</v>
      </c>
      <c r="N166" s="574">
        <f t="shared" si="103"/>
        <v>0</v>
      </c>
      <c r="O166" s="573">
        <f t="shared" si="103"/>
        <v>0</v>
      </c>
      <c r="P166" s="574">
        <f t="shared" si="103"/>
        <v>0</v>
      </c>
      <c r="Q166" s="573">
        <f t="shared" si="103"/>
        <v>0</v>
      </c>
      <c r="R166" s="574">
        <f t="shared" si="103"/>
        <v>0</v>
      </c>
      <c r="S166" s="573">
        <f t="shared" si="103"/>
        <v>0</v>
      </c>
      <c r="T166" s="574">
        <f>SUM(T167:T171)</f>
        <v>0</v>
      </c>
      <c r="U166" s="573">
        <f>SUM(U167:U171)</f>
        <v>0</v>
      </c>
      <c r="V166" s="575"/>
      <c r="W166" s="574">
        <f t="shared" si="103"/>
        <v>0</v>
      </c>
      <c r="X166" s="576">
        <f>SUM(X167:X171)</f>
        <v>0</v>
      </c>
      <c r="Y166" s="571">
        <f>SUM(Y167:Y171)</f>
        <v>0</v>
      </c>
      <c r="Z166" s="420">
        <f t="shared" si="100"/>
        <v>0</v>
      </c>
      <c r="AA166" s="586">
        <f>SUM(AA167:AA171)</f>
        <v>0</v>
      </c>
      <c r="AB166" s="587">
        <f>SUM(AB167:AB171)</f>
        <v>0</v>
      </c>
      <c r="AC166" s="543">
        <f>SUM(AC167:AC171)</f>
        <v>0</v>
      </c>
      <c r="AD166" s="548">
        <f t="shared" si="95"/>
        <v>0</v>
      </c>
      <c r="AE166" s="587"/>
      <c r="AF166" s="549">
        <f t="shared" si="96"/>
        <v>0</v>
      </c>
      <c r="AH166" s="376"/>
      <c r="AI166" s="371">
        <f t="shared" si="92"/>
        <v>0</v>
      </c>
      <c r="AJ166" s="371">
        <f t="shared" si="93"/>
        <v>0</v>
      </c>
    </row>
    <row r="167" spans="1:36" ht="15" hidden="1" customHeight="1" x14ac:dyDescent="0.25">
      <c r="A167" s="559">
        <v>30401</v>
      </c>
      <c r="B167" s="560" t="s">
        <v>165</v>
      </c>
      <c r="C167" s="420">
        <v>0</v>
      </c>
      <c r="D167" s="561">
        <v>0</v>
      </c>
      <c r="E167" s="588"/>
      <c r="F167" s="588"/>
      <c r="G167" s="588"/>
      <c r="H167" s="588"/>
      <c r="I167" s="420">
        <f t="shared" si="94"/>
        <v>0</v>
      </c>
      <c r="J167" s="561">
        <v>0</v>
      </c>
      <c r="K167" s="563">
        <v>0</v>
      </c>
      <c r="L167" s="564">
        <v>0</v>
      </c>
      <c r="M167" s="563">
        <v>0</v>
      </c>
      <c r="N167" s="564">
        <v>0</v>
      </c>
      <c r="O167" s="563">
        <v>0</v>
      </c>
      <c r="P167" s="564">
        <v>0</v>
      </c>
      <c r="Q167" s="563">
        <v>0</v>
      </c>
      <c r="R167" s="564">
        <v>0</v>
      </c>
      <c r="S167" s="563">
        <v>0</v>
      </c>
      <c r="T167" s="564">
        <v>0</v>
      </c>
      <c r="U167" s="563">
        <v>0</v>
      </c>
      <c r="V167" s="565"/>
      <c r="W167" s="564">
        <v>0</v>
      </c>
      <c r="X167" s="566">
        <v>0</v>
      </c>
      <c r="Y167" s="561">
        <v>0</v>
      </c>
      <c r="Z167" s="420">
        <f t="shared" si="100"/>
        <v>0</v>
      </c>
      <c r="AA167" s="542">
        <v>0</v>
      </c>
      <c r="AB167" s="420">
        <v>0</v>
      </c>
      <c r="AC167" s="543">
        <v>0</v>
      </c>
      <c r="AD167" s="548">
        <f t="shared" si="95"/>
        <v>0</v>
      </c>
      <c r="AE167" s="420"/>
      <c r="AF167" s="549">
        <f t="shared" si="96"/>
        <v>0</v>
      </c>
      <c r="AH167" s="376"/>
      <c r="AI167" s="371">
        <f t="shared" si="92"/>
        <v>0</v>
      </c>
      <c r="AJ167" s="371">
        <f t="shared" si="93"/>
        <v>0</v>
      </c>
    </row>
    <row r="168" spans="1:36" ht="15" hidden="1" customHeight="1" x14ac:dyDescent="0.25">
      <c r="A168" s="559">
        <v>30402</v>
      </c>
      <c r="B168" s="560" t="s">
        <v>166</v>
      </c>
      <c r="C168" s="420">
        <v>0</v>
      </c>
      <c r="D168" s="561">
        <v>0</v>
      </c>
      <c r="E168" s="588"/>
      <c r="F168" s="588"/>
      <c r="G168" s="588"/>
      <c r="H168" s="588"/>
      <c r="I168" s="420">
        <f t="shared" si="94"/>
        <v>0</v>
      </c>
      <c r="J168" s="561">
        <v>0</v>
      </c>
      <c r="K168" s="563">
        <v>0</v>
      </c>
      <c r="L168" s="564">
        <v>0</v>
      </c>
      <c r="M168" s="563">
        <v>0</v>
      </c>
      <c r="N168" s="564">
        <v>0</v>
      </c>
      <c r="O168" s="563">
        <v>0</v>
      </c>
      <c r="P168" s="564">
        <v>0</v>
      </c>
      <c r="Q168" s="563">
        <v>0</v>
      </c>
      <c r="R168" s="564">
        <v>0</v>
      </c>
      <c r="S168" s="563">
        <v>0</v>
      </c>
      <c r="T168" s="564">
        <v>0</v>
      </c>
      <c r="U168" s="563">
        <v>0</v>
      </c>
      <c r="V168" s="565"/>
      <c r="W168" s="564">
        <v>0</v>
      </c>
      <c r="X168" s="566">
        <v>0</v>
      </c>
      <c r="Y168" s="561">
        <v>0</v>
      </c>
      <c r="Z168" s="420">
        <f t="shared" si="100"/>
        <v>0</v>
      </c>
      <c r="AA168" s="542">
        <v>0</v>
      </c>
      <c r="AB168" s="420">
        <v>0</v>
      </c>
      <c r="AC168" s="543">
        <v>0</v>
      </c>
      <c r="AD168" s="548">
        <f t="shared" si="95"/>
        <v>0</v>
      </c>
      <c r="AE168" s="420"/>
      <c r="AF168" s="549">
        <f t="shared" si="96"/>
        <v>0</v>
      </c>
      <c r="AH168" s="376"/>
      <c r="AI168" s="371">
        <f t="shared" si="92"/>
        <v>0</v>
      </c>
      <c r="AJ168" s="371">
        <f t="shared" si="93"/>
        <v>0</v>
      </c>
    </row>
    <row r="169" spans="1:36" ht="15" hidden="1" customHeight="1" x14ac:dyDescent="0.25">
      <c r="A169" s="559">
        <v>30403</v>
      </c>
      <c r="B169" s="560" t="s">
        <v>167</v>
      </c>
      <c r="C169" s="420">
        <v>0</v>
      </c>
      <c r="D169" s="561">
        <v>0</v>
      </c>
      <c r="E169" s="588"/>
      <c r="F169" s="588"/>
      <c r="G169" s="588"/>
      <c r="H169" s="588"/>
      <c r="I169" s="420">
        <f t="shared" si="94"/>
        <v>0</v>
      </c>
      <c r="J169" s="561">
        <v>0</v>
      </c>
      <c r="K169" s="563">
        <v>0</v>
      </c>
      <c r="L169" s="564">
        <v>0</v>
      </c>
      <c r="M169" s="563">
        <v>0</v>
      </c>
      <c r="N169" s="564">
        <v>0</v>
      </c>
      <c r="O169" s="563">
        <v>0</v>
      </c>
      <c r="P169" s="564">
        <v>0</v>
      </c>
      <c r="Q169" s="563">
        <v>0</v>
      </c>
      <c r="R169" s="564">
        <v>0</v>
      </c>
      <c r="S169" s="563">
        <v>0</v>
      </c>
      <c r="T169" s="564">
        <v>0</v>
      </c>
      <c r="U169" s="563">
        <v>0</v>
      </c>
      <c r="V169" s="565"/>
      <c r="W169" s="564">
        <v>0</v>
      </c>
      <c r="X169" s="566">
        <v>0</v>
      </c>
      <c r="Y169" s="561">
        <v>0</v>
      </c>
      <c r="Z169" s="420">
        <f t="shared" si="100"/>
        <v>0</v>
      </c>
      <c r="AA169" s="542">
        <v>0</v>
      </c>
      <c r="AB169" s="420">
        <v>0</v>
      </c>
      <c r="AC169" s="543">
        <v>0</v>
      </c>
      <c r="AD169" s="548">
        <f t="shared" si="95"/>
        <v>0</v>
      </c>
      <c r="AE169" s="420"/>
      <c r="AF169" s="549">
        <f t="shared" si="96"/>
        <v>0</v>
      </c>
      <c r="AH169" s="376"/>
      <c r="AI169" s="371">
        <f t="shared" si="92"/>
        <v>0</v>
      </c>
      <c r="AJ169" s="371">
        <f t="shared" si="93"/>
        <v>0</v>
      </c>
    </row>
    <row r="170" spans="1:36" ht="15" hidden="1" customHeight="1" x14ac:dyDescent="0.25">
      <c r="A170" s="559">
        <v>30404</v>
      </c>
      <c r="B170" s="560" t="s">
        <v>168</v>
      </c>
      <c r="C170" s="420">
        <v>0</v>
      </c>
      <c r="D170" s="561">
        <v>0</v>
      </c>
      <c r="E170" s="588"/>
      <c r="F170" s="588"/>
      <c r="G170" s="588"/>
      <c r="H170" s="588"/>
      <c r="I170" s="420">
        <f t="shared" si="94"/>
        <v>0</v>
      </c>
      <c r="J170" s="561">
        <v>0</v>
      </c>
      <c r="K170" s="563">
        <v>0</v>
      </c>
      <c r="L170" s="564">
        <v>0</v>
      </c>
      <c r="M170" s="563">
        <v>0</v>
      </c>
      <c r="N170" s="564">
        <v>0</v>
      </c>
      <c r="O170" s="563">
        <v>0</v>
      </c>
      <c r="P170" s="564">
        <v>0</v>
      </c>
      <c r="Q170" s="563">
        <v>0</v>
      </c>
      <c r="R170" s="564">
        <v>0</v>
      </c>
      <c r="S170" s="563">
        <v>0</v>
      </c>
      <c r="T170" s="564">
        <v>0</v>
      </c>
      <c r="U170" s="563">
        <v>0</v>
      </c>
      <c r="V170" s="565"/>
      <c r="W170" s="564">
        <v>0</v>
      </c>
      <c r="X170" s="566">
        <v>0</v>
      </c>
      <c r="Y170" s="561">
        <v>0</v>
      </c>
      <c r="Z170" s="420">
        <f t="shared" si="100"/>
        <v>0</v>
      </c>
      <c r="AA170" s="542">
        <v>0</v>
      </c>
      <c r="AB170" s="420">
        <v>0</v>
      </c>
      <c r="AC170" s="543">
        <v>0</v>
      </c>
      <c r="AD170" s="548">
        <f t="shared" si="95"/>
        <v>0</v>
      </c>
      <c r="AE170" s="420"/>
      <c r="AF170" s="549">
        <f t="shared" si="96"/>
        <v>0</v>
      </c>
      <c r="AH170" s="376"/>
      <c r="AI170" s="371">
        <f t="shared" si="92"/>
        <v>0</v>
      </c>
      <c r="AJ170" s="371">
        <f t="shared" si="93"/>
        <v>0</v>
      </c>
    </row>
    <row r="171" spans="1:36" ht="15" hidden="1" customHeight="1" x14ac:dyDescent="0.25">
      <c r="A171" s="559">
        <v>30405</v>
      </c>
      <c r="B171" s="560" t="s">
        <v>169</v>
      </c>
      <c r="C171" s="420">
        <v>0</v>
      </c>
      <c r="D171" s="561">
        <v>0</v>
      </c>
      <c r="E171" s="588"/>
      <c r="F171" s="588"/>
      <c r="G171" s="588"/>
      <c r="H171" s="588"/>
      <c r="I171" s="420">
        <f t="shared" si="94"/>
        <v>0</v>
      </c>
      <c r="J171" s="561">
        <v>0</v>
      </c>
      <c r="K171" s="563">
        <v>0</v>
      </c>
      <c r="L171" s="564">
        <v>0</v>
      </c>
      <c r="M171" s="563">
        <v>0</v>
      </c>
      <c r="N171" s="564">
        <v>0</v>
      </c>
      <c r="O171" s="563">
        <v>0</v>
      </c>
      <c r="P171" s="564">
        <v>0</v>
      </c>
      <c r="Q171" s="563">
        <v>0</v>
      </c>
      <c r="R171" s="564">
        <v>0</v>
      </c>
      <c r="S171" s="563">
        <v>0</v>
      </c>
      <c r="T171" s="564">
        <v>0</v>
      </c>
      <c r="U171" s="563">
        <v>0</v>
      </c>
      <c r="V171" s="565"/>
      <c r="W171" s="564">
        <v>0</v>
      </c>
      <c r="X171" s="566">
        <v>0</v>
      </c>
      <c r="Y171" s="561">
        <v>0</v>
      </c>
      <c r="Z171" s="420">
        <f t="shared" si="100"/>
        <v>0</v>
      </c>
      <c r="AA171" s="542">
        <v>0</v>
      </c>
      <c r="AB171" s="420">
        <v>0</v>
      </c>
      <c r="AC171" s="543">
        <v>0</v>
      </c>
      <c r="AD171" s="548">
        <f t="shared" si="95"/>
        <v>0</v>
      </c>
      <c r="AE171" s="420"/>
      <c r="AF171" s="549">
        <f t="shared" si="96"/>
        <v>0</v>
      </c>
      <c r="AH171" s="376"/>
      <c r="AI171" s="371">
        <f t="shared" si="92"/>
        <v>0</v>
      </c>
      <c r="AJ171" s="371">
        <f t="shared" si="93"/>
        <v>0</v>
      </c>
    </row>
    <row r="172" spans="1:36" ht="13.5" hidden="1" customHeight="1" x14ac:dyDescent="0.25">
      <c r="A172" s="415">
        <v>4</v>
      </c>
      <c r="B172" s="544" t="s">
        <v>170</v>
      </c>
      <c r="C172" s="429">
        <f>+C173+C182+C191</f>
        <v>0</v>
      </c>
      <c r="D172" s="430">
        <f>+D173+D182+D191</f>
        <v>0</v>
      </c>
      <c r="E172" s="590">
        <f>+E173+E182+E191</f>
        <v>0</v>
      </c>
      <c r="F172" s="590"/>
      <c r="G172" s="590"/>
      <c r="H172" s="590">
        <f>+H173+H182+H191</f>
        <v>0</v>
      </c>
      <c r="I172" s="420">
        <f t="shared" si="94"/>
        <v>0</v>
      </c>
      <c r="J172" s="430">
        <f>+J173+J182+J191</f>
        <v>0</v>
      </c>
      <c r="K172" s="431">
        <f t="shared" ref="K172:W172" si="104">+K173+K182+K191</f>
        <v>0</v>
      </c>
      <c r="L172" s="432">
        <f t="shared" si="104"/>
        <v>0</v>
      </c>
      <c r="M172" s="431">
        <f t="shared" si="104"/>
        <v>0</v>
      </c>
      <c r="N172" s="432">
        <f t="shared" si="104"/>
        <v>0</v>
      </c>
      <c r="O172" s="431">
        <f t="shared" si="104"/>
        <v>0</v>
      </c>
      <c r="P172" s="432">
        <f t="shared" si="104"/>
        <v>0</v>
      </c>
      <c r="Q172" s="431">
        <f t="shared" si="104"/>
        <v>0</v>
      </c>
      <c r="R172" s="432">
        <f t="shared" si="104"/>
        <v>0</v>
      </c>
      <c r="S172" s="431">
        <f t="shared" si="104"/>
        <v>0</v>
      </c>
      <c r="T172" s="432">
        <f>+T173+T182+T191</f>
        <v>0</v>
      </c>
      <c r="U172" s="431">
        <f>+U173+U182+U191</f>
        <v>0</v>
      </c>
      <c r="V172" s="433"/>
      <c r="W172" s="432">
        <f t="shared" si="104"/>
        <v>0</v>
      </c>
      <c r="X172" s="434">
        <f t="shared" ref="X172:AC172" si="105">+X173+X182+X191</f>
        <v>0</v>
      </c>
      <c r="Y172" s="430">
        <f t="shared" si="105"/>
        <v>0</v>
      </c>
      <c r="Z172" s="429">
        <f t="shared" si="105"/>
        <v>0</v>
      </c>
      <c r="AA172" s="546">
        <f t="shared" si="105"/>
        <v>0</v>
      </c>
      <c r="AB172" s="429">
        <f t="shared" si="105"/>
        <v>0</v>
      </c>
      <c r="AC172" s="547">
        <f t="shared" si="105"/>
        <v>0</v>
      </c>
      <c r="AD172" s="548">
        <f t="shared" si="95"/>
        <v>0</v>
      </c>
      <c r="AE172" s="429"/>
      <c r="AF172" s="549">
        <f t="shared" si="96"/>
        <v>0</v>
      </c>
      <c r="AH172" s="376"/>
      <c r="AI172" s="371">
        <f t="shared" si="92"/>
        <v>0</v>
      </c>
      <c r="AJ172" s="371">
        <f t="shared" si="93"/>
        <v>0</v>
      </c>
    </row>
    <row r="173" spans="1:36" ht="15" hidden="1" customHeight="1" x14ac:dyDescent="0.25">
      <c r="A173" s="512">
        <v>401</v>
      </c>
      <c r="B173" s="513" t="s">
        <v>171</v>
      </c>
      <c r="C173" s="570">
        <f>SUM(C174:C181)</f>
        <v>0</v>
      </c>
      <c r="D173" s="571">
        <f>SUM(D174:D181)</f>
        <v>0</v>
      </c>
      <c r="E173" s="589">
        <f>SUM(E174:E181)</f>
        <v>0</v>
      </c>
      <c r="F173" s="589"/>
      <c r="G173" s="589"/>
      <c r="H173" s="589">
        <f>SUM(H174:H181)</f>
        <v>0</v>
      </c>
      <c r="I173" s="420">
        <f t="shared" si="94"/>
        <v>0</v>
      </c>
      <c r="J173" s="571">
        <f>SUM(J174:J181)</f>
        <v>0</v>
      </c>
      <c r="K173" s="573">
        <f t="shared" ref="K173:W173" si="106">SUM(K174:K181)</f>
        <v>0</v>
      </c>
      <c r="L173" s="574">
        <f t="shared" si="106"/>
        <v>0</v>
      </c>
      <c r="M173" s="573">
        <f t="shared" si="106"/>
        <v>0</v>
      </c>
      <c r="N173" s="574">
        <f t="shared" si="106"/>
        <v>0</v>
      </c>
      <c r="O173" s="573">
        <f t="shared" si="106"/>
        <v>0</v>
      </c>
      <c r="P173" s="574">
        <f t="shared" si="106"/>
        <v>0</v>
      </c>
      <c r="Q173" s="573">
        <f t="shared" si="106"/>
        <v>0</v>
      </c>
      <c r="R173" s="574">
        <f t="shared" si="106"/>
        <v>0</v>
      </c>
      <c r="S173" s="573">
        <f t="shared" si="106"/>
        <v>0</v>
      </c>
      <c r="T173" s="574">
        <f>SUM(T174:T181)</f>
        <v>0</v>
      </c>
      <c r="U173" s="573">
        <f>SUM(U174:U181)</f>
        <v>0</v>
      </c>
      <c r="V173" s="575"/>
      <c r="W173" s="574">
        <f t="shared" si="106"/>
        <v>0</v>
      </c>
      <c r="X173" s="576">
        <f>SUM(X174:X181)</f>
        <v>0</v>
      </c>
      <c r="Y173" s="571">
        <f>SUM(Y174:Y181)</f>
        <v>0</v>
      </c>
      <c r="Z173" s="420">
        <f t="shared" si="100"/>
        <v>0</v>
      </c>
      <c r="AA173" s="586">
        <f>SUM(AA174:AA181)</f>
        <v>0</v>
      </c>
      <c r="AB173" s="587">
        <f>SUM(AB174:AB181)</f>
        <v>0</v>
      </c>
      <c r="AC173" s="543">
        <f>SUM(AC174:AC181)</f>
        <v>0</v>
      </c>
      <c r="AD173" s="548">
        <f t="shared" si="95"/>
        <v>0</v>
      </c>
      <c r="AE173" s="587"/>
      <c r="AF173" s="549">
        <f t="shared" si="96"/>
        <v>0</v>
      </c>
      <c r="AH173" s="376"/>
      <c r="AI173" s="371">
        <f t="shared" si="92"/>
        <v>0</v>
      </c>
      <c r="AJ173" s="371">
        <f t="shared" si="93"/>
        <v>0</v>
      </c>
    </row>
    <row r="174" spans="1:36" ht="15" hidden="1" customHeight="1" x14ac:dyDescent="0.25">
      <c r="A174" s="559">
        <v>40101</v>
      </c>
      <c r="B174" s="560" t="s">
        <v>172</v>
      </c>
      <c r="C174" s="420">
        <v>0</v>
      </c>
      <c r="D174" s="561">
        <v>0</v>
      </c>
      <c r="E174" s="588"/>
      <c r="F174" s="588"/>
      <c r="G174" s="588"/>
      <c r="H174" s="588"/>
      <c r="I174" s="420">
        <f t="shared" si="94"/>
        <v>0</v>
      </c>
      <c r="J174" s="561">
        <v>0</v>
      </c>
      <c r="K174" s="563">
        <v>0</v>
      </c>
      <c r="L174" s="564">
        <v>0</v>
      </c>
      <c r="M174" s="563">
        <v>0</v>
      </c>
      <c r="N174" s="564">
        <v>0</v>
      </c>
      <c r="O174" s="563">
        <v>0</v>
      </c>
      <c r="P174" s="564">
        <v>0</v>
      </c>
      <c r="Q174" s="563">
        <v>0</v>
      </c>
      <c r="R174" s="564">
        <v>0</v>
      </c>
      <c r="S174" s="563">
        <v>0</v>
      </c>
      <c r="T174" s="564">
        <v>0</v>
      </c>
      <c r="U174" s="563">
        <v>0</v>
      </c>
      <c r="V174" s="565"/>
      <c r="W174" s="564">
        <v>0</v>
      </c>
      <c r="X174" s="566">
        <v>0</v>
      </c>
      <c r="Y174" s="561">
        <v>0</v>
      </c>
      <c r="Z174" s="420">
        <f t="shared" si="100"/>
        <v>0</v>
      </c>
      <c r="AA174" s="542">
        <v>0</v>
      </c>
      <c r="AB174" s="420">
        <v>0</v>
      </c>
      <c r="AC174" s="543">
        <v>0</v>
      </c>
      <c r="AD174" s="548">
        <f t="shared" si="95"/>
        <v>0</v>
      </c>
      <c r="AE174" s="420"/>
      <c r="AF174" s="549">
        <f t="shared" si="96"/>
        <v>0</v>
      </c>
      <c r="AH174" s="376"/>
      <c r="AI174" s="371">
        <f t="shared" si="92"/>
        <v>0</v>
      </c>
      <c r="AJ174" s="371">
        <f t="shared" si="93"/>
        <v>0</v>
      </c>
    </row>
    <row r="175" spans="1:36" ht="15" hidden="1" customHeight="1" x14ac:dyDescent="0.25">
      <c r="A175" s="559">
        <v>40102</v>
      </c>
      <c r="B175" s="560" t="s">
        <v>173</v>
      </c>
      <c r="C175" s="420">
        <v>0</v>
      </c>
      <c r="D175" s="561">
        <v>0</v>
      </c>
      <c r="E175" s="588"/>
      <c r="F175" s="588"/>
      <c r="G175" s="588"/>
      <c r="H175" s="588"/>
      <c r="I175" s="420">
        <f t="shared" si="94"/>
        <v>0</v>
      </c>
      <c r="J175" s="561">
        <v>0</v>
      </c>
      <c r="K175" s="563">
        <v>0</v>
      </c>
      <c r="L175" s="564">
        <v>0</v>
      </c>
      <c r="M175" s="563">
        <v>0</v>
      </c>
      <c r="N175" s="564">
        <v>0</v>
      </c>
      <c r="O175" s="563">
        <v>0</v>
      </c>
      <c r="P175" s="564">
        <v>0</v>
      </c>
      <c r="Q175" s="563">
        <v>0</v>
      </c>
      <c r="R175" s="564">
        <v>0</v>
      </c>
      <c r="S175" s="563">
        <v>0</v>
      </c>
      <c r="T175" s="564">
        <v>0</v>
      </c>
      <c r="U175" s="563">
        <v>0</v>
      </c>
      <c r="V175" s="565"/>
      <c r="W175" s="564">
        <v>0</v>
      </c>
      <c r="X175" s="566">
        <v>0</v>
      </c>
      <c r="Y175" s="561">
        <v>0</v>
      </c>
      <c r="Z175" s="420">
        <f t="shared" si="100"/>
        <v>0</v>
      </c>
      <c r="AA175" s="542">
        <v>0</v>
      </c>
      <c r="AB175" s="420">
        <v>0</v>
      </c>
      <c r="AC175" s="543">
        <v>0</v>
      </c>
      <c r="AD175" s="548">
        <f t="shared" si="95"/>
        <v>0</v>
      </c>
      <c r="AE175" s="420"/>
      <c r="AF175" s="549">
        <f t="shared" si="96"/>
        <v>0</v>
      </c>
      <c r="AH175" s="376"/>
      <c r="AI175" s="371">
        <f t="shared" si="92"/>
        <v>0</v>
      </c>
      <c r="AJ175" s="371">
        <f t="shared" si="93"/>
        <v>0</v>
      </c>
    </row>
    <row r="176" spans="1:36" ht="15" hidden="1" customHeight="1" x14ac:dyDescent="0.25">
      <c r="A176" s="559">
        <v>40103</v>
      </c>
      <c r="B176" s="560" t="s">
        <v>174</v>
      </c>
      <c r="C176" s="420">
        <v>0</v>
      </c>
      <c r="D176" s="561">
        <v>0</v>
      </c>
      <c r="E176" s="588"/>
      <c r="F176" s="588"/>
      <c r="G176" s="588"/>
      <c r="H176" s="588"/>
      <c r="I176" s="420">
        <f t="shared" si="94"/>
        <v>0</v>
      </c>
      <c r="J176" s="561">
        <v>0</v>
      </c>
      <c r="K176" s="563">
        <v>0</v>
      </c>
      <c r="L176" s="564">
        <v>0</v>
      </c>
      <c r="M176" s="563">
        <v>0</v>
      </c>
      <c r="N176" s="564">
        <v>0</v>
      </c>
      <c r="O176" s="563">
        <v>0</v>
      </c>
      <c r="P176" s="564">
        <v>0</v>
      </c>
      <c r="Q176" s="563">
        <v>0</v>
      </c>
      <c r="R176" s="564">
        <v>0</v>
      </c>
      <c r="S176" s="563">
        <v>0</v>
      </c>
      <c r="T176" s="564">
        <v>0</v>
      </c>
      <c r="U176" s="563">
        <v>0</v>
      </c>
      <c r="V176" s="565"/>
      <c r="W176" s="564">
        <v>0</v>
      </c>
      <c r="X176" s="566">
        <v>0</v>
      </c>
      <c r="Y176" s="561">
        <v>0</v>
      </c>
      <c r="Z176" s="420">
        <f t="shared" si="100"/>
        <v>0</v>
      </c>
      <c r="AA176" s="542">
        <v>0</v>
      </c>
      <c r="AB176" s="420">
        <v>0</v>
      </c>
      <c r="AC176" s="543">
        <v>0</v>
      </c>
      <c r="AD176" s="548">
        <f t="shared" si="95"/>
        <v>0</v>
      </c>
      <c r="AE176" s="420"/>
      <c r="AF176" s="549">
        <f t="shared" si="96"/>
        <v>0</v>
      </c>
      <c r="AH176" s="376"/>
      <c r="AI176" s="371">
        <f t="shared" si="92"/>
        <v>0</v>
      </c>
      <c r="AJ176" s="371">
        <f t="shared" si="93"/>
        <v>0</v>
      </c>
    </row>
    <row r="177" spans="1:36" ht="15" hidden="1" customHeight="1" x14ac:dyDescent="0.25">
      <c r="A177" s="559">
        <v>40104</v>
      </c>
      <c r="B177" s="560" t="s">
        <v>175</v>
      </c>
      <c r="C177" s="420">
        <v>0</v>
      </c>
      <c r="D177" s="561">
        <v>0</v>
      </c>
      <c r="E177" s="588"/>
      <c r="F177" s="588"/>
      <c r="G177" s="588"/>
      <c r="H177" s="588"/>
      <c r="I177" s="420">
        <f t="shared" si="94"/>
        <v>0</v>
      </c>
      <c r="J177" s="561">
        <v>0</v>
      </c>
      <c r="K177" s="563">
        <v>0</v>
      </c>
      <c r="L177" s="564">
        <v>0</v>
      </c>
      <c r="M177" s="563">
        <v>0</v>
      </c>
      <c r="N177" s="564">
        <v>0</v>
      </c>
      <c r="O177" s="563">
        <v>0</v>
      </c>
      <c r="P177" s="564">
        <v>0</v>
      </c>
      <c r="Q177" s="563">
        <v>0</v>
      </c>
      <c r="R177" s="564">
        <v>0</v>
      </c>
      <c r="S177" s="563">
        <v>0</v>
      </c>
      <c r="T177" s="564">
        <v>0</v>
      </c>
      <c r="U177" s="563">
        <v>0</v>
      </c>
      <c r="V177" s="565"/>
      <c r="W177" s="564">
        <v>0</v>
      </c>
      <c r="X177" s="566">
        <v>0</v>
      </c>
      <c r="Y177" s="561">
        <v>0</v>
      </c>
      <c r="Z177" s="420">
        <f t="shared" si="100"/>
        <v>0</v>
      </c>
      <c r="AA177" s="542">
        <v>0</v>
      </c>
      <c r="AB177" s="420">
        <v>0</v>
      </c>
      <c r="AC177" s="543">
        <v>0</v>
      </c>
      <c r="AD177" s="548">
        <f t="shared" si="95"/>
        <v>0</v>
      </c>
      <c r="AE177" s="420"/>
      <c r="AF177" s="549">
        <f t="shared" si="96"/>
        <v>0</v>
      </c>
      <c r="AH177" s="376"/>
      <c r="AI177" s="371">
        <f t="shared" si="92"/>
        <v>0</v>
      </c>
      <c r="AJ177" s="371">
        <f t="shared" si="93"/>
        <v>0</v>
      </c>
    </row>
    <row r="178" spans="1:36" ht="15" hidden="1" customHeight="1" x14ac:dyDescent="0.25">
      <c r="A178" s="559">
        <v>40105</v>
      </c>
      <c r="B178" s="560" t="s">
        <v>176</v>
      </c>
      <c r="C178" s="420">
        <v>0</v>
      </c>
      <c r="D178" s="561">
        <v>0</v>
      </c>
      <c r="E178" s="588"/>
      <c r="F178" s="588"/>
      <c r="G178" s="588"/>
      <c r="H178" s="588"/>
      <c r="I178" s="420">
        <f t="shared" si="94"/>
        <v>0</v>
      </c>
      <c r="J178" s="561">
        <v>0</v>
      </c>
      <c r="K178" s="563">
        <v>0</v>
      </c>
      <c r="L178" s="564">
        <v>0</v>
      </c>
      <c r="M178" s="563">
        <v>0</v>
      </c>
      <c r="N178" s="564">
        <v>0</v>
      </c>
      <c r="O178" s="563">
        <v>0</v>
      </c>
      <c r="P178" s="564">
        <v>0</v>
      </c>
      <c r="Q178" s="563">
        <v>0</v>
      </c>
      <c r="R178" s="564">
        <v>0</v>
      </c>
      <c r="S178" s="563">
        <v>0</v>
      </c>
      <c r="T178" s="564">
        <v>0</v>
      </c>
      <c r="U178" s="563">
        <v>0</v>
      </c>
      <c r="V178" s="565"/>
      <c r="W178" s="564">
        <v>0</v>
      </c>
      <c r="X178" s="566">
        <v>0</v>
      </c>
      <c r="Y178" s="561">
        <v>0</v>
      </c>
      <c r="Z178" s="420">
        <f t="shared" si="100"/>
        <v>0</v>
      </c>
      <c r="AA178" s="542">
        <v>0</v>
      </c>
      <c r="AB178" s="420">
        <v>0</v>
      </c>
      <c r="AC178" s="543">
        <v>0</v>
      </c>
      <c r="AD178" s="548">
        <f t="shared" si="95"/>
        <v>0</v>
      </c>
      <c r="AE178" s="420"/>
      <c r="AF178" s="549">
        <f t="shared" si="96"/>
        <v>0</v>
      </c>
      <c r="AH178" s="376"/>
      <c r="AI178" s="371">
        <f t="shared" si="92"/>
        <v>0</v>
      </c>
      <c r="AJ178" s="371">
        <f t="shared" si="93"/>
        <v>0</v>
      </c>
    </row>
    <row r="179" spans="1:36" ht="15" hidden="1" customHeight="1" x14ac:dyDescent="0.25">
      <c r="A179" s="559">
        <v>40106</v>
      </c>
      <c r="B179" s="560" t="s">
        <v>177</v>
      </c>
      <c r="C179" s="420">
        <v>0</v>
      </c>
      <c r="D179" s="561">
        <v>0</v>
      </c>
      <c r="E179" s="588"/>
      <c r="F179" s="588"/>
      <c r="G179" s="588"/>
      <c r="H179" s="588"/>
      <c r="I179" s="420">
        <f t="shared" si="94"/>
        <v>0</v>
      </c>
      <c r="J179" s="561">
        <v>0</v>
      </c>
      <c r="K179" s="563">
        <v>0</v>
      </c>
      <c r="L179" s="564">
        <v>0</v>
      </c>
      <c r="M179" s="563">
        <v>0</v>
      </c>
      <c r="N179" s="564">
        <v>0</v>
      </c>
      <c r="O179" s="563">
        <v>0</v>
      </c>
      <c r="P179" s="564">
        <v>0</v>
      </c>
      <c r="Q179" s="563">
        <v>0</v>
      </c>
      <c r="R179" s="564">
        <v>0</v>
      </c>
      <c r="S179" s="563">
        <v>0</v>
      </c>
      <c r="T179" s="564">
        <v>0</v>
      </c>
      <c r="U179" s="563">
        <v>0</v>
      </c>
      <c r="V179" s="565"/>
      <c r="W179" s="564">
        <v>0</v>
      </c>
      <c r="X179" s="566">
        <v>0</v>
      </c>
      <c r="Y179" s="561">
        <v>0</v>
      </c>
      <c r="Z179" s="420">
        <f t="shared" si="100"/>
        <v>0</v>
      </c>
      <c r="AA179" s="542">
        <v>0</v>
      </c>
      <c r="AB179" s="420">
        <v>0</v>
      </c>
      <c r="AC179" s="543">
        <v>0</v>
      </c>
      <c r="AD179" s="548">
        <f t="shared" si="95"/>
        <v>0</v>
      </c>
      <c r="AE179" s="420"/>
      <c r="AF179" s="549">
        <f t="shared" si="96"/>
        <v>0</v>
      </c>
      <c r="AH179" s="376"/>
      <c r="AI179" s="371">
        <f t="shared" si="92"/>
        <v>0</v>
      </c>
      <c r="AJ179" s="371">
        <f t="shared" si="93"/>
        <v>0</v>
      </c>
    </row>
    <row r="180" spans="1:36" ht="15" hidden="1" customHeight="1" x14ac:dyDescent="0.25">
      <c r="A180" s="559">
        <v>40107</v>
      </c>
      <c r="B180" s="560" t="s">
        <v>178</v>
      </c>
      <c r="C180" s="420">
        <v>0</v>
      </c>
      <c r="D180" s="561">
        <v>0</v>
      </c>
      <c r="E180" s="588"/>
      <c r="F180" s="588"/>
      <c r="G180" s="588"/>
      <c r="H180" s="588"/>
      <c r="I180" s="420">
        <f t="shared" si="94"/>
        <v>0</v>
      </c>
      <c r="J180" s="561">
        <v>0</v>
      </c>
      <c r="K180" s="563">
        <v>0</v>
      </c>
      <c r="L180" s="564">
        <v>0</v>
      </c>
      <c r="M180" s="563">
        <v>0</v>
      </c>
      <c r="N180" s="564">
        <v>0</v>
      </c>
      <c r="O180" s="563">
        <v>0</v>
      </c>
      <c r="P180" s="564">
        <v>0</v>
      </c>
      <c r="Q180" s="563">
        <v>0</v>
      </c>
      <c r="R180" s="564">
        <v>0</v>
      </c>
      <c r="S180" s="563">
        <v>0</v>
      </c>
      <c r="T180" s="564">
        <v>0</v>
      </c>
      <c r="U180" s="563">
        <v>0</v>
      </c>
      <c r="V180" s="565"/>
      <c r="W180" s="564">
        <v>0</v>
      </c>
      <c r="X180" s="566">
        <v>0</v>
      </c>
      <c r="Y180" s="561">
        <v>0</v>
      </c>
      <c r="Z180" s="420">
        <f t="shared" si="100"/>
        <v>0</v>
      </c>
      <c r="AA180" s="542">
        <v>0</v>
      </c>
      <c r="AB180" s="420">
        <v>0</v>
      </c>
      <c r="AC180" s="543">
        <v>0</v>
      </c>
      <c r="AD180" s="548">
        <f t="shared" si="95"/>
        <v>0</v>
      </c>
      <c r="AE180" s="420"/>
      <c r="AF180" s="549">
        <f t="shared" si="96"/>
        <v>0</v>
      </c>
      <c r="AH180" s="376"/>
      <c r="AI180" s="371">
        <f t="shared" si="92"/>
        <v>0</v>
      </c>
      <c r="AJ180" s="371">
        <f t="shared" si="93"/>
        <v>0</v>
      </c>
    </row>
    <row r="181" spans="1:36" ht="15" hidden="1" customHeight="1" x14ac:dyDescent="0.25">
      <c r="A181" s="559">
        <v>40108</v>
      </c>
      <c r="B181" s="560" t="s">
        <v>179</v>
      </c>
      <c r="C181" s="420">
        <v>0</v>
      </c>
      <c r="D181" s="561">
        <v>0</v>
      </c>
      <c r="E181" s="588"/>
      <c r="F181" s="588"/>
      <c r="G181" s="588"/>
      <c r="H181" s="588"/>
      <c r="I181" s="420">
        <f t="shared" si="94"/>
        <v>0</v>
      </c>
      <c r="J181" s="561">
        <v>0</v>
      </c>
      <c r="K181" s="563">
        <v>0</v>
      </c>
      <c r="L181" s="564">
        <v>0</v>
      </c>
      <c r="M181" s="563">
        <v>0</v>
      </c>
      <c r="N181" s="564">
        <v>0</v>
      </c>
      <c r="O181" s="563">
        <v>0</v>
      </c>
      <c r="P181" s="564">
        <v>0</v>
      </c>
      <c r="Q181" s="563">
        <v>0</v>
      </c>
      <c r="R181" s="564">
        <v>0</v>
      </c>
      <c r="S181" s="563">
        <v>0</v>
      </c>
      <c r="T181" s="564">
        <v>0</v>
      </c>
      <c r="U181" s="563">
        <v>0</v>
      </c>
      <c r="V181" s="565"/>
      <c r="W181" s="564">
        <v>0</v>
      </c>
      <c r="X181" s="566">
        <v>0</v>
      </c>
      <c r="Y181" s="561">
        <v>0</v>
      </c>
      <c r="Z181" s="420">
        <f t="shared" si="100"/>
        <v>0</v>
      </c>
      <c r="AA181" s="542">
        <v>0</v>
      </c>
      <c r="AB181" s="420">
        <v>0</v>
      </c>
      <c r="AC181" s="543">
        <v>0</v>
      </c>
      <c r="AD181" s="548">
        <f t="shared" si="95"/>
        <v>0</v>
      </c>
      <c r="AE181" s="420"/>
      <c r="AF181" s="549">
        <f t="shared" si="96"/>
        <v>0</v>
      </c>
      <c r="AH181" s="376"/>
      <c r="AI181" s="371">
        <f t="shared" si="92"/>
        <v>0</v>
      </c>
      <c r="AJ181" s="371">
        <f t="shared" si="93"/>
        <v>0</v>
      </c>
    </row>
    <row r="182" spans="1:36" ht="15" hidden="1" customHeight="1" x14ac:dyDescent="0.25">
      <c r="A182" s="512">
        <v>402</v>
      </c>
      <c r="B182" s="513" t="s">
        <v>180</v>
      </c>
      <c r="C182" s="570">
        <f>SUM(C183:C190)</f>
        <v>0</v>
      </c>
      <c r="D182" s="571">
        <f>SUM(D183:D190)</f>
        <v>0</v>
      </c>
      <c r="E182" s="589">
        <f>SUM(E183:E190)</f>
        <v>0</v>
      </c>
      <c r="F182" s="589"/>
      <c r="G182" s="589"/>
      <c r="H182" s="589">
        <f>SUM(H183:H190)</f>
        <v>0</v>
      </c>
      <c r="I182" s="420">
        <f t="shared" si="94"/>
        <v>0</v>
      </c>
      <c r="J182" s="571">
        <f>SUM(J183:J190)</f>
        <v>0</v>
      </c>
      <c r="K182" s="573">
        <f t="shared" ref="K182:W182" si="107">SUM(K183:K190)</f>
        <v>0</v>
      </c>
      <c r="L182" s="574">
        <f t="shared" si="107"/>
        <v>0</v>
      </c>
      <c r="M182" s="573">
        <f t="shared" si="107"/>
        <v>0</v>
      </c>
      <c r="N182" s="574">
        <f t="shared" si="107"/>
        <v>0</v>
      </c>
      <c r="O182" s="573">
        <f t="shared" si="107"/>
        <v>0</v>
      </c>
      <c r="P182" s="574">
        <f t="shared" si="107"/>
        <v>0</v>
      </c>
      <c r="Q182" s="573">
        <f t="shared" si="107"/>
        <v>0</v>
      </c>
      <c r="R182" s="574">
        <f t="shared" si="107"/>
        <v>0</v>
      </c>
      <c r="S182" s="573">
        <f t="shared" si="107"/>
        <v>0</v>
      </c>
      <c r="T182" s="574">
        <f>SUM(T183:T190)</f>
        <v>0</v>
      </c>
      <c r="U182" s="573">
        <f>SUM(U183:U190)</f>
        <v>0</v>
      </c>
      <c r="V182" s="575"/>
      <c r="W182" s="574">
        <f t="shared" si="107"/>
        <v>0</v>
      </c>
      <c r="X182" s="576">
        <f>SUM(X183:X190)</f>
        <v>0</v>
      </c>
      <c r="Y182" s="571">
        <f>SUM(Y183:Y190)</f>
        <v>0</v>
      </c>
      <c r="Z182" s="420">
        <f t="shared" si="100"/>
        <v>0</v>
      </c>
      <c r="AA182" s="586">
        <f>SUM(AA183:AA190)</f>
        <v>0</v>
      </c>
      <c r="AB182" s="587">
        <f>SUM(AB183:AB190)</f>
        <v>0</v>
      </c>
      <c r="AC182" s="543">
        <f>SUM(AC183:AC190)</f>
        <v>0</v>
      </c>
      <c r="AD182" s="548">
        <f t="shared" si="95"/>
        <v>0</v>
      </c>
      <c r="AE182" s="587"/>
      <c r="AF182" s="549">
        <f t="shared" si="96"/>
        <v>0</v>
      </c>
      <c r="AH182" s="376"/>
      <c r="AI182" s="371">
        <f t="shared" si="92"/>
        <v>0</v>
      </c>
      <c r="AJ182" s="371">
        <f t="shared" si="93"/>
        <v>0</v>
      </c>
    </row>
    <row r="183" spans="1:36" ht="15" hidden="1" customHeight="1" x14ac:dyDescent="0.25">
      <c r="A183" s="559">
        <v>40201</v>
      </c>
      <c r="B183" s="560" t="s">
        <v>181</v>
      </c>
      <c r="C183" s="420">
        <v>0</v>
      </c>
      <c r="D183" s="561">
        <v>0</v>
      </c>
      <c r="E183" s="588"/>
      <c r="F183" s="588"/>
      <c r="G183" s="588"/>
      <c r="H183" s="588"/>
      <c r="I183" s="420">
        <f t="shared" si="94"/>
        <v>0</v>
      </c>
      <c r="J183" s="561">
        <v>0</v>
      </c>
      <c r="K183" s="563">
        <v>0</v>
      </c>
      <c r="L183" s="564">
        <v>0</v>
      </c>
      <c r="M183" s="563">
        <v>0</v>
      </c>
      <c r="N183" s="564">
        <v>0</v>
      </c>
      <c r="O183" s="563">
        <v>0</v>
      </c>
      <c r="P183" s="564">
        <v>0</v>
      </c>
      <c r="Q183" s="563">
        <v>0</v>
      </c>
      <c r="R183" s="564">
        <v>0</v>
      </c>
      <c r="S183" s="563">
        <v>0</v>
      </c>
      <c r="T183" s="564">
        <v>0</v>
      </c>
      <c r="U183" s="563">
        <v>0</v>
      </c>
      <c r="V183" s="565"/>
      <c r="W183" s="564">
        <v>0</v>
      </c>
      <c r="X183" s="566">
        <v>0</v>
      </c>
      <c r="Y183" s="561">
        <v>0</v>
      </c>
      <c r="Z183" s="420">
        <f t="shared" si="100"/>
        <v>0</v>
      </c>
      <c r="AA183" s="542">
        <v>0</v>
      </c>
      <c r="AB183" s="420">
        <v>0</v>
      </c>
      <c r="AC183" s="543">
        <v>0</v>
      </c>
      <c r="AD183" s="548">
        <f t="shared" si="95"/>
        <v>0</v>
      </c>
      <c r="AE183" s="420"/>
      <c r="AF183" s="549">
        <f t="shared" si="96"/>
        <v>0</v>
      </c>
      <c r="AH183" s="376"/>
      <c r="AI183" s="371">
        <f t="shared" si="92"/>
        <v>0</v>
      </c>
      <c r="AJ183" s="371">
        <f t="shared" si="93"/>
        <v>0</v>
      </c>
    </row>
    <row r="184" spans="1:36" ht="15" hidden="1" customHeight="1" x14ac:dyDescent="0.25">
      <c r="A184" s="559">
        <v>40202</v>
      </c>
      <c r="B184" s="560" t="s">
        <v>182</v>
      </c>
      <c r="C184" s="420">
        <v>0</v>
      </c>
      <c r="D184" s="561">
        <v>0</v>
      </c>
      <c r="E184" s="588"/>
      <c r="F184" s="588"/>
      <c r="G184" s="588"/>
      <c r="H184" s="588"/>
      <c r="I184" s="420">
        <f t="shared" si="94"/>
        <v>0</v>
      </c>
      <c r="J184" s="561">
        <v>0</v>
      </c>
      <c r="K184" s="563">
        <v>0</v>
      </c>
      <c r="L184" s="564">
        <v>0</v>
      </c>
      <c r="M184" s="563">
        <v>0</v>
      </c>
      <c r="N184" s="564">
        <v>0</v>
      </c>
      <c r="O184" s="563">
        <v>0</v>
      </c>
      <c r="P184" s="564">
        <v>0</v>
      </c>
      <c r="Q184" s="563">
        <v>0</v>
      </c>
      <c r="R184" s="564">
        <v>0</v>
      </c>
      <c r="S184" s="563">
        <v>0</v>
      </c>
      <c r="T184" s="564">
        <v>0</v>
      </c>
      <c r="U184" s="563">
        <v>0</v>
      </c>
      <c r="V184" s="565"/>
      <c r="W184" s="564">
        <v>0</v>
      </c>
      <c r="X184" s="566">
        <v>0</v>
      </c>
      <c r="Y184" s="561">
        <v>0</v>
      </c>
      <c r="Z184" s="420">
        <f t="shared" si="100"/>
        <v>0</v>
      </c>
      <c r="AA184" s="542">
        <v>0</v>
      </c>
      <c r="AB184" s="420">
        <v>0</v>
      </c>
      <c r="AC184" s="543">
        <v>0</v>
      </c>
      <c r="AD184" s="548">
        <f t="shared" si="95"/>
        <v>0</v>
      </c>
      <c r="AE184" s="420"/>
      <c r="AF184" s="549">
        <f t="shared" si="96"/>
        <v>0</v>
      </c>
      <c r="AH184" s="376"/>
      <c r="AI184" s="371">
        <f t="shared" si="92"/>
        <v>0</v>
      </c>
      <c r="AJ184" s="371">
        <f t="shared" si="93"/>
        <v>0</v>
      </c>
    </row>
    <row r="185" spans="1:36" ht="15" hidden="1" customHeight="1" x14ac:dyDescent="0.25">
      <c r="A185" s="559">
        <v>40203</v>
      </c>
      <c r="B185" s="560" t="s">
        <v>183</v>
      </c>
      <c r="C185" s="420">
        <v>0</v>
      </c>
      <c r="D185" s="561">
        <v>0</v>
      </c>
      <c r="E185" s="588"/>
      <c r="F185" s="588"/>
      <c r="G185" s="588"/>
      <c r="H185" s="588"/>
      <c r="I185" s="420">
        <f t="shared" si="94"/>
        <v>0</v>
      </c>
      <c r="J185" s="561">
        <v>0</v>
      </c>
      <c r="K185" s="563">
        <v>0</v>
      </c>
      <c r="L185" s="564">
        <v>0</v>
      </c>
      <c r="M185" s="563">
        <v>0</v>
      </c>
      <c r="N185" s="564">
        <v>0</v>
      </c>
      <c r="O185" s="563">
        <v>0</v>
      </c>
      <c r="P185" s="564">
        <v>0</v>
      </c>
      <c r="Q185" s="563">
        <v>0</v>
      </c>
      <c r="R185" s="564">
        <v>0</v>
      </c>
      <c r="S185" s="563">
        <v>0</v>
      </c>
      <c r="T185" s="564">
        <v>0</v>
      </c>
      <c r="U185" s="563">
        <v>0</v>
      </c>
      <c r="V185" s="565"/>
      <c r="W185" s="564">
        <v>0</v>
      </c>
      <c r="X185" s="566">
        <v>0</v>
      </c>
      <c r="Y185" s="561">
        <v>0</v>
      </c>
      <c r="Z185" s="420">
        <f t="shared" si="100"/>
        <v>0</v>
      </c>
      <c r="AA185" s="542">
        <v>0</v>
      </c>
      <c r="AB185" s="420">
        <v>0</v>
      </c>
      <c r="AC185" s="543">
        <v>0</v>
      </c>
      <c r="AD185" s="548">
        <f t="shared" si="95"/>
        <v>0</v>
      </c>
      <c r="AE185" s="420"/>
      <c r="AF185" s="549">
        <f t="shared" si="96"/>
        <v>0</v>
      </c>
      <c r="AH185" s="376"/>
      <c r="AI185" s="371">
        <f t="shared" si="92"/>
        <v>0</v>
      </c>
      <c r="AJ185" s="371">
        <f t="shared" si="93"/>
        <v>0</v>
      </c>
    </row>
    <row r="186" spans="1:36" ht="15" hidden="1" customHeight="1" x14ac:dyDescent="0.25">
      <c r="A186" s="559">
        <v>40204</v>
      </c>
      <c r="B186" s="560" t="s">
        <v>184</v>
      </c>
      <c r="C186" s="420">
        <v>0</v>
      </c>
      <c r="D186" s="561">
        <v>0</v>
      </c>
      <c r="E186" s="588"/>
      <c r="F186" s="588"/>
      <c r="G186" s="588"/>
      <c r="H186" s="588"/>
      <c r="I186" s="420">
        <f t="shared" si="94"/>
        <v>0</v>
      </c>
      <c r="J186" s="561">
        <v>0</v>
      </c>
      <c r="K186" s="563">
        <v>0</v>
      </c>
      <c r="L186" s="564">
        <v>0</v>
      </c>
      <c r="M186" s="563">
        <v>0</v>
      </c>
      <c r="N186" s="564">
        <v>0</v>
      </c>
      <c r="O186" s="563">
        <v>0</v>
      </c>
      <c r="P186" s="564">
        <v>0</v>
      </c>
      <c r="Q186" s="563">
        <v>0</v>
      </c>
      <c r="R186" s="564">
        <v>0</v>
      </c>
      <c r="S186" s="563">
        <v>0</v>
      </c>
      <c r="T186" s="564">
        <v>0</v>
      </c>
      <c r="U186" s="563">
        <v>0</v>
      </c>
      <c r="V186" s="565"/>
      <c r="W186" s="564">
        <v>0</v>
      </c>
      <c r="X186" s="566">
        <v>0</v>
      </c>
      <c r="Y186" s="561">
        <v>0</v>
      </c>
      <c r="Z186" s="420">
        <f t="shared" si="100"/>
        <v>0</v>
      </c>
      <c r="AA186" s="542">
        <v>0</v>
      </c>
      <c r="AB186" s="420">
        <v>0</v>
      </c>
      <c r="AC186" s="543">
        <v>0</v>
      </c>
      <c r="AD186" s="548">
        <f t="shared" si="95"/>
        <v>0</v>
      </c>
      <c r="AE186" s="420"/>
      <c r="AF186" s="549">
        <f t="shared" si="96"/>
        <v>0</v>
      </c>
      <c r="AH186" s="376"/>
      <c r="AI186" s="371">
        <f t="shared" si="92"/>
        <v>0</v>
      </c>
      <c r="AJ186" s="371">
        <f t="shared" si="93"/>
        <v>0</v>
      </c>
    </row>
    <row r="187" spans="1:36" ht="15" hidden="1" customHeight="1" x14ac:dyDescent="0.25">
      <c r="A187" s="559">
        <v>40205</v>
      </c>
      <c r="B187" s="560" t="s">
        <v>185</v>
      </c>
      <c r="C187" s="420">
        <v>0</v>
      </c>
      <c r="D187" s="561">
        <v>0</v>
      </c>
      <c r="E187" s="588"/>
      <c r="F187" s="588"/>
      <c r="G187" s="588"/>
      <c r="H187" s="588"/>
      <c r="I187" s="420">
        <f t="shared" si="94"/>
        <v>0</v>
      </c>
      <c r="J187" s="561">
        <v>0</v>
      </c>
      <c r="K187" s="563">
        <v>0</v>
      </c>
      <c r="L187" s="564">
        <v>0</v>
      </c>
      <c r="M187" s="563">
        <v>0</v>
      </c>
      <c r="N187" s="564">
        <v>0</v>
      </c>
      <c r="O187" s="563">
        <v>0</v>
      </c>
      <c r="P187" s="564">
        <v>0</v>
      </c>
      <c r="Q187" s="563">
        <v>0</v>
      </c>
      <c r="R187" s="564">
        <v>0</v>
      </c>
      <c r="S187" s="563">
        <v>0</v>
      </c>
      <c r="T187" s="564">
        <v>0</v>
      </c>
      <c r="U187" s="563">
        <v>0</v>
      </c>
      <c r="V187" s="565"/>
      <c r="W187" s="564">
        <v>0</v>
      </c>
      <c r="X187" s="566">
        <v>0</v>
      </c>
      <c r="Y187" s="561">
        <v>0</v>
      </c>
      <c r="Z187" s="420">
        <f t="shared" si="100"/>
        <v>0</v>
      </c>
      <c r="AA187" s="542">
        <v>0</v>
      </c>
      <c r="AB187" s="420">
        <v>0</v>
      </c>
      <c r="AC187" s="543">
        <v>0</v>
      </c>
      <c r="AD187" s="548">
        <f t="shared" si="95"/>
        <v>0</v>
      </c>
      <c r="AE187" s="420"/>
      <c r="AF187" s="549">
        <f t="shared" si="96"/>
        <v>0</v>
      </c>
      <c r="AH187" s="376"/>
      <c r="AI187" s="371">
        <f t="shared" si="92"/>
        <v>0</v>
      </c>
      <c r="AJ187" s="371">
        <f t="shared" si="93"/>
        <v>0</v>
      </c>
    </row>
    <row r="188" spans="1:36" ht="15" hidden="1" customHeight="1" x14ac:dyDescent="0.25">
      <c r="A188" s="559">
        <v>40206</v>
      </c>
      <c r="B188" s="560" t="s">
        <v>186</v>
      </c>
      <c r="C188" s="420">
        <v>0</v>
      </c>
      <c r="D188" s="561">
        <v>0</v>
      </c>
      <c r="E188" s="588"/>
      <c r="F188" s="588"/>
      <c r="G188" s="588"/>
      <c r="H188" s="588"/>
      <c r="I188" s="420">
        <f t="shared" si="94"/>
        <v>0</v>
      </c>
      <c r="J188" s="561">
        <v>0</v>
      </c>
      <c r="K188" s="563">
        <v>0</v>
      </c>
      <c r="L188" s="564">
        <v>0</v>
      </c>
      <c r="M188" s="563">
        <v>0</v>
      </c>
      <c r="N188" s="564">
        <v>0</v>
      </c>
      <c r="O188" s="563">
        <v>0</v>
      </c>
      <c r="P188" s="564">
        <v>0</v>
      </c>
      <c r="Q188" s="563">
        <v>0</v>
      </c>
      <c r="R188" s="564">
        <v>0</v>
      </c>
      <c r="S188" s="563">
        <v>0</v>
      </c>
      <c r="T188" s="564">
        <v>0</v>
      </c>
      <c r="U188" s="563">
        <v>0</v>
      </c>
      <c r="V188" s="565"/>
      <c r="W188" s="564">
        <v>0</v>
      </c>
      <c r="X188" s="566">
        <v>0</v>
      </c>
      <c r="Y188" s="561">
        <v>0</v>
      </c>
      <c r="Z188" s="420">
        <f t="shared" si="100"/>
        <v>0</v>
      </c>
      <c r="AA188" s="542">
        <v>0</v>
      </c>
      <c r="AB188" s="420">
        <v>0</v>
      </c>
      <c r="AC188" s="543">
        <v>0</v>
      </c>
      <c r="AD188" s="548">
        <f t="shared" si="95"/>
        <v>0</v>
      </c>
      <c r="AE188" s="420"/>
      <c r="AF188" s="549">
        <f t="shared" si="96"/>
        <v>0</v>
      </c>
      <c r="AH188" s="376"/>
      <c r="AI188" s="371">
        <f t="shared" si="92"/>
        <v>0</v>
      </c>
      <c r="AJ188" s="371">
        <f t="shared" si="93"/>
        <v>0</v>
      </c>
    </row>
    <row r="189" spans="1:36" ht="15" hidden="1" customHeight="1" x14ac:dyDescent="0.25">
      <c r="A189" s="559">
        <v>40207</v>
      </c>
      <c r="B189" s="560" t="s">
        <v>187</v>
      </c>
      <c r="C189" s="420">
        <v>0</v>
      </c>
      <c r="D189" s="561">
        <v>0</v>
      </c>
      <c r="E189" s="588"/>
      <c r="F189" s="588"/>
      <c r="G189" s="588"/>
      <c r="H189" s="588"/>
      <c r="I189" s="420">
        <f t="shared" si="94"/>
        <v>0</v>
      </c>
      <c r="J189" s="561">
        <v>0</v>
      </c>
      <c r="K189" s="563">
        <v>0</v>
      </c>
      <c r="L189" s="564">
        <v>0</v>
      </c>
      <c r="M189" s="563">
        <v>0</v>
      </c>
      <c r="N189" s="564">
        <v>0</v>
      </c>
      <c r="O189" s="563">
        <v>0</v>
      </c>
      <c r="P189" s="564">
        <v>0</v>
      </c>
      <c r="Q189" s="563">
        <v>0</v>
      </c>
      <c r="R189" s="564">
        <v>0</v>
      </c>
      <c r="S189" s="563">
        <v>0</v>
      </c>
      <c r="T189" s="564">
        <v>0</v>
      </c>
      <c r="U189" s="563">
        <v>0</v>
      </c>
      <c r="V189" s="565"/>
      <c r="W189" s="564">
        <v>0</v>
      </c>
      <c r="X189" s="566">
        <v>0</v>
      </c>
      <c r="Y189" s="561">
        <v>0</v>
      </c>
      <c r="Z189" s="420">
        <f t="shared" si="100"/>
        <v>0</v>
      </c>
      <c r="AA189" s="542">
        <v>0</v>
      </c>
      <c r="AB189" s="420">
        <v>0</v>
      </c>
      <c r="AC189" s="543">
        <v>0</v>
      </c>
      <c r="AD189" s="548">
        <f t="shared" si="95"/>
        <v>0</v>
      </c>
      <c r="AE189" s="420"/>
      <c r="AF189" s="549">
        <f t="shared" si="96"/>
        <v>0</v>
      </c>
      <c r="AH189" s="376"/>
      <c r="AI189" s="371">
        <f t="shared" si="92"/>
        <v>0</v>
      </c>
      <c r="AJ189" s="371">
        <f t="shared" si="93"/>
        <v>0</v>
      </c>
    </row>
    <row r="190" spans="1:36" ht="15" hidden="1" customHeight="1" x14ac:dyDescent="0.25">
      <c r="A190" s="559">
        <v>40208</v>
      </c>
      <c r="B190" s="560" t="s">
        <v>188</v>
      </c>
      <c r="C190" s="420">
        <v>0</v>
      </c>
      <c r="D190" s="561">
        <v>0</v>
      </c>
      <c r="E190" s="588"/>
      <c r="F190" s="588"/>
      <c r="G190" s="588"/>
      <c r="H190" s="588"/>
      <c r="I190" s="420">
        <f t="shared" si="94"/>
        <v>0</v>
      </c>
      <c r="J190" s="561">
        <v>0</v>
      </c>
      <c r="K190" s="563">
        <v>0</v>
      </c>
      <c r="L190" s="564">
        <v>0</v>
      </c>
      <c r="M190" s="563">
        <v>0</v>
      </c>
      <c r="N190" s="564">
        <v>0</v>
      </c>
      <c r="O190" s="563">
        <v>0</v>
      </c>
      <c r="P190" s="564">
        <v>0</v>
      </c>
      <c r="Q190" s="563">
        <v>0</v>
      </c>
      <c r="R190" s="564">
        <v>0</v>
      </c>
      <c r="S190" s="563">
        <v>0</v>
      </c>
      <c r="T190" s="564">
        <v>0</v>
      </c>
      <c r="U190" s="563">
        <v>0</v>
      </c>
      <c r="V190" s="565"/>
      <c r="W190" s="564">
        <v>0</v>
      </c>
      <c r="X190" s="566">
        <v>0</v>
      </c>
      <c r="Y190" s="561">
        <v>0</v>
      </c>
      <c r="Z190" s="420">
        <f t="shared" si="100"/>
        <v>0</v>
      </c>
      <c r="AA190" s="542">
        <v>0</v>
      </c>
      <c r="AB190" s="420">
        <v>0</v>
      </c>
      <c r="AC190" s="543">
        <v>0</v>
      </c>
      <c r="AD190" s="548">
        <f t="shared" si="95"/>
        <v>0</v>
      </c>
      <c r="AE190" s="420"/>
      <c r="AF190" s="549">
        <f t="shared" si="96"/>
        <v>0</v>
      </c>
      <c r="AH190" s="376"/>
      <c r="AI190" s="371">
        <f t="shared" si="92"/>
        <v>0</v>
      </c>
      <c r="AJ190" s="371">
        <f t="shared" si="93"/>
        <v>0</v>
      </c>
    </row>
    <row r="191" spans="1:36" ht="15" hidden="1" customHeight="1" x14ac:dyDescent="0.25">
      <c r="A191" s="512">
        <v>499</v>
      </c>
      <c r="B191" s="513" t="s">
        <v>189</v>
      </c>
      <c r="C191" s="570">
        <f>SUM(C192:C193)</f>
        <v>0</v>
      </c>
      <c r="D191" s="571">
        <f>SUM(D192:D193)</f>
        <v>0</v>
      </c>
      <c r="E191" s="589">
        <f>SUM(E192:E193)</f>
        <v>0</v>
      </c>
      <c r="F191" s="589"/>
      <c r="G191" s="589"/>
      <c r="H191" s="589">
        <f>SUM(H192:H193)</f>
        <v>0</v>
      </c>
      <c r="I191" s="420">
        <f t="shared" si="94"/>
        <v>0</v>
      </c>
      <c r="J191" s="571">
        <f>SUM(J192:J193)</f>
        <v>0</v>
      </c>
      <c r="K191" s="573">
        <f t="shared" ref="K191:W191" si="108">SUM(K192:K193)</f>
        <v>0</v>
      </c>
      <c r="L191" s="574">
        <f t="shared" si="108"/>
        <v>0</v>
      </c>
      <c r="M191" s="573">
        <f t="shared" si="108"/>
        <v>0</v>
      </c>
      <c r="N191" s="574">
        <f t="shared" si="108"/>
        <v>0</v>
      </c>
      <c r="O191" s="573">
        <f t="shared" si="108"/>
        <v>0</v>
      </c>
      <c r="P191" s="574">
        <f t="shared" si="108"/>
        <v>0</v>
      </c>
      <c r="Q191" s="573">
        <f t="shared" si="108"/>
        <v>0</v>
      </c>
      <c r="R191" s="574">
        <f t="shared" si="108"/>
        <v>0</v>
      </c>
      <c r="S191" s="573">
        <f t="shared" si="108"/>
        <v>0</v>
      </c>
      <c r="T191" s="574">
        <f>SUM(T192:T193)</f>
        <v>0</v>
      </c>
      <c r="U191" s="573">
        <f>SUM(U192:U193)</f>
        <v>0</v>
      </c>
      <c r="V191" s="575"/>
      <c r="W191" s="574">
        <f t="shared" si="108"/>
        <v>0</v>
      </c>
      <c r="X191" s="576">
        <f>SUM(X192:X193)</f>
        <v>0</v>
      </c>
      <c r="Y191" s="571">
        <f>SUM(Y192:Y193)</f>
        <v>0</v>
      </c>
      <c r="Z191" s="420">
        <f t="shared" si="100"/>
        <v>0</v>
      </c>
      <c r="AA191" s="586">
        <f>SUM(AA192:AA193)</f>
        <v>0</v>
      </c>
      <c r="AB191" s="587">
        <f>SUM(AB192:AB193)</f>
        <v>0</v>
      </c>
      <c r="AC191" s="543">
        <f>SUM(AC192:AC193)</f>
        <v>0</v>
      </c>
      <c r="AD191" s="548">
        <f t="shared" si="95"/>
        <v>0</v>
      </c>
      <c r="AE191" s="587"/>
      <c r="AF191" s="549">
        <f t="shared" si="96"/>
        <v>0</v>
      </c>
      <c r="AH191" s="376"/>
      <c r="AI191" s="371">
        <f t="shared" si="92"/>
        <v>0</v>
      </c>
      <c r="AJ191" s="371">
        <f t="shared" si="93"/>
        <v>0</v>
      </c>
    </row>
    <row r="192" spans="1:36" ht="15" hidden="1" customHeight="1" x14ac:dyDescent="0.25">
      <c r="A192" s="559">
        <v>49901</v>
      </c>
      <c r="B192" s="560" t="s">
        <v>190</v>
      </c>
      <c r="C192" s="420">
        <v>0</v>
      </c>
      <c r="D192" s="561">
        <v>0</v>
      </c>
      <c r="E192" s="588"/>
      <c r="F192" s="588"/>
      <c r="G192" s="588"/>
      <c r="H192" s="588"/>
      <c r="I192" s="420">
        <f t="shared" si="94"/>
        <v>0</v>
      </c>
      <c r="J192" s="561">
        <v>0</v>
      </c>
      <c r="K192" s="563">
        <v>0</v>
      </c>
      <c r="L192" s="564">
        <v>0</v>
      </c>
      <c r="M192" s="563">
        <v>0</v>
      </c>
      <c r="N192" s="564">
        <v>0</v>
      </c>
      <c r="O192" s="563">
        <v>0</v>
      </c>
      <c r="P192" s="564">
        <v>0</v>
      </c>
      <c r="Q192" s="563">
        <v>0</v>
      </c>
      <c r="R192" s="564">
        <v>0</v>
      </c>
      <c r="S192" s="563">
        <v>0</v>
      </c>
      <c r="T192" s="564">
        <v>0</v>
      </c>
      <c r="U192" s="563">
        <v>0</v>
      </c>
      <c r="V192" s="565"/>
      <c r="W192" s="564">
        <v>0</v>
      </c>
      <c r="X192" s="566">
        <v>0</v>
      </c>
      <c r="Y192" s="561">
        <v>0</v>
      </c>
      <c r="Z192" s="420">
        <f t="shared" si="100"/>
        <v>0</v>
      </c>
      <c r="AA192" s="542">
        <v>0</v>
      </c>
      <c r="AB192" s="420">
        <v>0</v>
      </c>
      <c r="AC192" s="543">
        <v>0</v>
      </c>
      <c r="AD192" s="548">
        <f t="shared" si="95"/>
        <v>0</v>
      </c>
      <c r="AE192" s="420"/>
      <c r="AF192" s="549">
        <f t="shared" si="96"/>
        <v>0</v>
      </c>
      <c r="AH192" s="376"/>
      <c r="AI192" s="371">
        <f t="shared" si="92"/>
        <v>0</v>
      </c>
      <c r="AJ192" s="371">
        <f t="shared" si="93"/>
        <v>0</v>
      </c>
    </row>
    <row r="193" spans="1:36" ht="8.25" hidden="1" customHeight="1" x14ac:dyDescent="0.25">
      <c r="A193" s="559">
        <v>49999</v>
      </c>
      <c r="B193" s="560" t="s">
        <v>191</v>
      </c>
      <c r="C193" s="420">
        <v>0</v>
      </c>
      <c r="D193" s="561">
        <v>0</v>
      </c>
      <c r="E193" s="588"/>
      <c r="F193" s="588"/>
      <c r="G193" s="588"/>
      <c r="H193" s="588"/>
      <c r="I193" s="420">
        <f t="shared" si="94"/>
        <v>0</v>
      </c>
      <c r="J193" s="561">
        <v>0</v>
      </c>
      <c r="K193" s="563">
        <v>0</v>
      </c>
      <c r="L193" s="564">
        <v>0</v>
      </c>
      <c r="M193" s="563">
        <v>0</v>
      </c>
      <c r="N193" s="564">
        <v>0</v>
      </c>
      <c r="O193" s="563">
        <v>0</v>
      </c>
      <c r="P193" s="564">
        <v>0</v>
      </c>
      <c r="Q193" s="563">
        <v>0</v>
      </c>
      <c r="R193" s="564">
        <v>0</v>
      </c>
      <c r="S193" s="563">
        <v>0</v>
      </c>
      <c r="T193" s="564">
        <v>0</v>
      </c>
      <c r="U193" s="563">
        <v>0</v>
      </c>
      <c r="V193" s="565"/>
      <c r="W193" s="564">
        <v>0</v>
      </c>
      <c r="X193" s="566">
        <v>0</v>
      </c>
      <c r="Y193" s="561">
        <v>0</v>
      </c>
      <c r="Z193" s="420">
        <f t="shared" si="100"/>
        <v>0</v>
      </c>
      <c r="AA193" s="542">
        <v>0</v>
      </c>
      <c r="AB193" s="420">
        <v>0</v>
      </c>
      <c r="AC193" s="543">
        <v>0</v>
      </c>
      <c r="AD193" s="548">
        <f t="shared" si="95"/>
        <v>0</v>
      </c>
      <c r="AE193" s="420"/>
      <c r="AF193" s="549">
        <f t="shared" si="96"/>
        <v>0</v>
      </c>
      <c r="AH193" s="376"/>
      <c r="AI193" s="371">
        <f t="shared" si="92"/>
        <v>0</v>
      </c>
      <c r="AJ193" s="371">
        <f t="shared" si="93"/>
        <v>0</v>
      </c>
    </row>
    <row r="194" spans="1:36" s="131" customFormat="1" ht="14.25" hidden="1" customHeight="1" x14ac:dyDescent="0.25">
      <c r="A194" s="415">
        <v>5</v>
      </c>
      <c r="B194" s="544" t="s">
        <v>192</v>
      </c>
      <c r="C194" s="429">
        <f>+C195+C205+C214+C218</f>
        <v>0</v>
      </c>
      <c r="D194" s="430">
        <f>+D195+D205+D214+D218</f>
        <v>0</v>
      </c>
      <c r="E194" s="590">
        <f>+E195+E205+E214+E218</f>
        <v>0</v>
      </c>
      <c r="F194" s="590"/>
      <c r="G194" s="590"/>
      <c r="H194" s="590">
        <f>+H195+H205+H214+H218</f>
        <v>0</v>
      </c>
      <c r="I194" s="429">
        <f t="shared" si="94"/>
        <v>0</v>
      </c>
      <c r="J194" s="430">
        <f>+J195+J205+J214+J218</f>
        <v>0</v>
      </c>
      <c r="K194" s="431">
        <f t="shared" ref="K194:W194" si="109">+K195+K205+K214+K218</f>
        <v>0</v>
      </c>
      <c r="L194" s="432">
        <f t="shared" si="109"/>
        <v>0</v>
      </c>
      <c r="M194" s="431">
        <f t="shared" si="109"/>
        <v>0</v>
      </c>
      <c r="N194" s="432">
        <f t="shared" si="109"/>
        <v>0</v>
      </c>
      <c r="O194" s="431">
        <f t="shared" si="109"/>
        <v>0</v>
      </c>
      <c r="P194" s="432">
        <f t="shared" si="109"/>
        <v>0</v>
      </c>
      <c r="Q194" s="431">
        <f t="shared" si="109"/>
        <v>0</v>
      </c>
      <c r="R194" s="432">
        <f t="shared" si="109"/>
        <v>0</v>
      </c>
      <c r="S194" s="431">
        <f t="shared" si="109"/>
        <v>0</v>
      </c>
      <c r="T194" s="432">
        <f>+T195+T205+T214+T218</f>
        <v>0</v>
      </c>
      <c r="U194" s="431">
        <f>+U195+U205+U214+U218</f>
        <v>0</v>
      </c>
      <c r="V194" s="433"/>
      <c r="W194" s="432">
        <f t="shared" si="109"/>
        <v>0</v>
      </c>
      <c r="X194" s="434">
        <f t="shared" ref="X194:AC194" si="110">+X195+X205+X214+X218</f>
        <v>0</v>
      </c>
      <c r="Y194" s="430">
        <f t="shared" si="110"/>
        <v>0</v>
      </c>
      <c r="Z194" s="429">
        <f>+Z195+Z205+Z214+Z218</f>
        <v>0</v>
      </c>
      <c r="AA194" s="546">
        <f t="shared" si="110"/>
        <v>0</v>
      </c>
      <c r="AB194" s="429">
        <f t="shared" si="110"/>
        <v>0</v>
      </c>
      <c r="AC194" s="547">
        <f t="shared" si="110"/>
        <v>0</v>
      </c>
      <c r="AD194" s="548">
        <f t="shared" si="95"/>
        <v>0</v>
      </c>
      <c r="AE194" s="429"/>
      <c r="AF194" s="549">
        <f t="shared" si="96"/>
        <v>0</v>
      </c>
      <c r="AG194" s="1"/>
      <c r="AH194" s="376"/>
      <c r="AI194" s="371">
        <f t="shared" si="92"/>
        <v>0</v>
      </c>
      <c r="AJ194" s="371">
        <f t="shared" si="93"/>
        <v>0</v>
      </c>
    </row>
    <row r="195" spans="1:36" s="14" customFormat="1" ht="13.5" hidden="1" customHeight="1" x14ac:dyDescent="0.25">
      <c r="A195" s="512">
        <v>501</v>
      </c>
      <c r="B195" s="513" t="s">
        <v>193</v>
      </c>
      <c r="C195" s="550">
        <f>SUM(C196:C204)</f>
        <v>0</v>
      </c>
      <c r="D195" s="551">
        <f>SUM(D196:D203)</f>
        <v>0</v>
      </c>
      <c r="E195" s="591">
        <f>SUM(E196:E203)</f>
        <v>0</v>
      </c>
      <c r="F195" s="591"/>
      <c r="G195" s="591"/>
      <c r="H195" s="591">
        <f>SUM(H196:H203)</f>
        <v>0</v>
      </c>
      <c r="I195" s="551">
        <f>SUM(I196:I204)</f>
        <v>0</v>
      </c>
      <c r="J195" s="551">
        <f>SUM(J196:J204)</f>
        <v>0</v>
      </c>
      <c r="K195" s="553">
        <f>SUM(K196:K204)</f>
        <v>0</v>
      </c>
      <c r="L195" s="554">
        <f>SUM(L196:L204)</f>
        <v>0</v>
      </c>
      <c r="M195" s="553">
        <f>SUM(M196:M204)</f>
        <v>0</v>
      </c>
      <c r="N195" s="554">
        <f t="shared" ref="N195:W195" si="111">SUM(N196:N203)</f>
        <v>0</v>
      </c>
      <c r="O195" s="553">
        <f t="shared" si="111"/>
        <v>0</v>
      </c>
      <c r="P195" s="554">
        <f>SUM(P196:P203)</f>
        <v>0</v>
      </c>
      <c r="Q195" s="553">
        <f t="shared" si="111"/>
        <v>0</v>
      </c>
      <c r="R195" s="554">
        <f t="shared" si="111"/>
        <v>0</v>
      </c>
      <c r="S195" s="553">
        <f t="shared" si="111"/>
        <v>0</v>
      </c>
      <c r="T195" s="554">
        <f>SUM(T196:T203)</f>
        <v>0</v>
      </c>
      <c r="U195" s="553">
        <f>SUM(U196:U203)</f>
        <v>0</v>
      </c>
      <c r="V195" s="555"/>
      <c r="W195" s="554">
        <f t="shared" si="111"/>
        <v>0</v>
      </c>
      <c r="X195" s="556">
        <f t="shared" ref="X195:AC195" si="112">SUM(X196:X204)</f>
        <v>0</v>
      </c>
      <c r="Y195" s="551">
        <f t="shared" si="112"/>
        <v>0</v>
      </c>
      <c r="Z195" s="429">
        <f>SUM(Z196:Z204)</f>
        <v>0</v>
      </c>
      <c r="AA195" s="534">
        <f t="shared" si="112"/>
        <v>0</v>
      </c>
      <c r="AB195" s="429">
        <f t="shared" si="112"/>
        <v>0</v>
      </c>
      <c r="AC195" s="535">
        <f t="shared" si="112"/>
        <v>0</v>
      </c>
      <c r="AD195" s="557">
        <f t="shared" si="95"/>
        <v>0</v>
      </c>
      <c r="AE195" s="429"/>
      <c r="AF195" s="549">
        <f t="shared" si="96"/>
        <v>0</v>
      </c>
      <c r="AG195" s="1"/>
      <c r="AH195" s="376"/>
      <c r="AI195" s="371">
        <f t="shared" si="92"/>
        <v>0</v>
      </c>
      <c r="AJ195" s="371">
        <f t="shared" si="93"/>
        <v>0</v>
      </c>
    </row>
    <row r="196" spans="1:36" ht="12" hidden="1" customHeight="1" x14ac:dyDescent="0.25">
      <c r="A196" s="559">
        <v>50101</v>
      </c>
      <c r="B196" s="560" t="s">
        <v>194</v>
      </c>
      <c r="C196" s="420">
        <v>0</v>
      </c>
      <c r="D196" s="561">
        <v>0</v>
      </c>
      <c r="E196" s="588"/>
      <c r="F196" s="588"/>
      <c r="G196" s="588"/>
      <c r="H196" s="588"/>
      <c r="I196" s="420">
        <f t="shared" si="94"/>
        <v>0</v>
      </c>
      <c r="J196" s="561">
        <v>0</v>
      </c>
      <c r="K196" s="563">
        <v>0</v>
      </c>
      <c r="L196" s="564">
        <v>0</v>
      </c>
      <c r="M196" s="563">
        <v>0</v>
      </c>
      <c r="N196" s="564">
        <v>0</v>
      </c>
      <c r="O196" s="563">
        <v>0</v>
      </c>
      <c r="P196" s="564">
        <v>0</v>
      </c>
      <c r="Q196" s="563">
        <v>0</v>
      </c>
      <c r="R196" s="564">
        <v>0</v>
      </c>
      <c r="S196" s="563">
        <v>0</v>
      </c>
      <c r="T196" s="564">
        <v>0</v>
      </c>
      <c r="U196" s="563">
        <v>0</v>
      </c>
      <c r="V196" s="565"/>
      <c r="W196" s="564">
        <v>0</v>
      </c>
      <c r="X196" s="566">
        <f>J196+L196+N196+P196+R196+W196</f>
        <v>0</v>
      </c>
      <c r="Y196" s="561">
        <f>K196+M196+O196+Q196+S196+V196</f>
        <v>0</v>
      </c>
      <c r="Z196" s="567">
        <f t="shared" ref="Z196:Z204" si="113">C196+X196-Y196</f>
        <v>0</v>
      </c>
      <c r="AA196" s="166">
        <v>0</v>
      </c>
      <c r="AB196" s="420">
        <v>0</v>
      </c>
      <c r="AC196" s="462">
        <f t="shared" ref="AC196:AC204" si="114">Z196-AA196-AB196</f>
        <v>0</v>
      </c>
      <c r="AD196" s="568">
        <f t="shared" si="95"/>
        <v>0</v>
      </c>
      <c r="AE196" s="420"/>
      <c r="AF196" s="558">
        <f t="shared" si="96"/>
        <v>0</v>
      </c>
      <c r="AH196" s="376"/>
      <c r="AI196" s="371">
        <f t="shared" si="92"/>
        <v>0</v>
      </c>
      <c r="AJ196" s="371">
        <f t="shared" si="93"/>
        <v>0</v>
      </c>
    </row>
    <row r="197" spans="1:36" ht="12" hidden="1" customHeight="1" x14ac:dyDescent="0.25">
      <c r="A197" s="559">
        <v>50102</v>
      </c>
      <c r="B197" s="560" t="s">
        <v>195</v>
      </c>
      <c r="C197" s="420">
        <v>0</v>
      </c>
      <c r="D197" s="561">
        <v>0</v>
      </c>
      <c r="E197" s="588"/>
      <c r="F197" s="588"/>
      <c r="G197" s="588"/>
      <c r="H197" s="588"/>
      <c r="I197" s="420">
        <f t="shared" si="94"/>
        <v>0</v>
      </c>
      <c r="J197" s="561">
        <v>0</v>
      </c>
      <c r="K197" s="563">
        <v>0</v>
      </c>
      <c r="L197" s="564">
        <v>0</v>
      </c>
      <c r="M197" s="563">
        <v>0</v>
      </c>
      <c r="N197" s="564">
        <v>0</v>
      </c>
      <c r="O197" s="563">
        <v>0</v>
      </c>
      <c r="P197" s="564">
        <v>0</v>
      </c>
      <c r="Q197" s="563">
        <v>0</v>
      </c>
      <c r="R197" s="564">
        <v>0</v>
      </c>
      <c r="S197" s="563">
        <v>0</v>
      </c>
      <c r="T197" s="564">
        <v>0</v>
      </c>
      <c r="U197" s="563">
        <v>0</v>
      </c>
      <c r="V197" s="565"/>
      <c r="W197" s="564">
        <v>0</v>
      </c>
      <c r="X197" s="566">
        <f>J197+L197+N197+P197+R197+W197</f>
        <v>0</v>
      </c>
      <c r="Y197" s="561">
        <f>K197+M197+O197+Q197+S197+V197</f>
        <v>0</v>
      </c>
      <c r="Z197" s="592">
        <f t="shared" si="113"/>
        <v>0</v>
      </c>
      <c r="AA197" s="166">
        <v>0</v>
      </c>
      <c r="AB197" s="420">
        <v>0</v>
      </c>
      <c r="AC197" s="462">
        <f t="shared" si="114"/>
        <v>0</v>
      </c>
      <c r="AD197" s="568">
        <f t="shared" si="95"/>
        <v>0</v>
      </c>
      <c r="AE197" s="420"/>
      <c r="AF197" s="558">
        <f t="shared" si="96"/>
        <v>0</v>
      </c>
      <c r="AH197" s="376"/>
      <c r="AI197" s="371">
        <f t="shared" si="92"/>
        <v>0</v>
      </c>
      <c r="AJ197" s="371">
        <f t="shared" si="93"/>
        <v>0</v>
      </c>
    </row>
    <row r="198" spans="1:36" ht="12" hidden="1" customHeight="1" x14ac:dyDescent="0.25">
      <c r="A198" s="559">
        <v>50103</v>
      </c>
      <c r="B198" s="560" t="s">
        <v>196</v>
      </c>
      <c r="C198" s="420"/>
      <c r="D198" s="561">
        <v>0</v>
      </c>
      <c r="E198" s="588"/>
      <c r="F198" s="588"/>
      <c r="G198" s="588"/>
      <c r="H198" s="588"/>
      <c r="I198" s="420">
        <f t="shared" si="94"/>
        <v>0</v>
      </c>
      <c r="J198" s="561">
        <v>0</v>
      </c>
      <c r="K198" s="563">
        <v>0</v>
      </c>
      <c r="L198" s="564">
        <v>0</v>
      </c>
      <c r="M198" s="563">
        <v>0</v>
      </c>
      <c r="N198" s="564">
        <v>0</v>
      </c>
      <c r="O198" s="563">
        <v>0</v>
      </c>
      <c r="P198" s="564">
        <v>0</v>
      </c>
      <c r="Q198" s="563">
        <v>0</v>
      </c>
      <c r="R198" s="564">
        <v>0</v>
      </c>
      <c r="S198" s="563">
        <v>0</v>
      </c>
      <c r="T198" s="564">
        <v>0</v>
      </c>
      <c r="U198" s="563">
        <v>0</v>
      </c>
      <c r="V198" s="565"/>
      <c r="W198" s="564">
        <v>0</v>
      </c>
      <c r="X198" s="566">
        <f t="shared" ref="X198:X203" si="115">J198+L198+N198+P198+R198+T198+W198</f>
        <v>0</v>
      </c>
      <c r="Y198" s="561">
        <f t="shared" ref="Y198:Y203" si="116">K198+M198+O198+Q198+S198+U198+V198</f>
        <v>0</v>
      </c>
      <c r="Z198" s="567">
        <f t="shared" si="113"/>
        <v>0</v>
      </c>
      <c r="AA198" s="166">
        <v>0</v>
      </c>
      <c r="AB198" s="420">
        <v>0</v>
      </c>
      <c r="AC198" s="462">
        <f t="shared" si="114"/>
        <v>0</v>
      </c>
      <c r="AD198" s="568">
        <f t="shared" si="95"/>
        <v>0</v>
      </c>
      <c r="AE198" s="420"/>
      <c r="AF198" s="558">
        <f t="shared" si="96"/>
        <v>0</v>
      </c>
      <c r="AH198" s="376"/>
      <c r="AI198" s="371">
        <f t="shared" si="92"/>
        <v>0</v>
      </c>
      <c r="AJ198" s="371">
        <f t="shared" si="93"/>
        <v>0</v>
      </c>
    </row>
    <row r="199" spans="1:36" ht="12" hidden="1" customHeight="1" x14ac:dyDescent="0.25">
      <c r="A199" s="559">
        <v>50104</v>
      </c>
      <c r="B199" s="560" t="s">
        <v>197</v>
      </c>
      <c r="C199" s="420"/>
      <c r="D199" s="561">
        <v>0</v>
      </c>
      <c r="E199" s="588"/>
      <c r="F199" s="588"/>
      <c r="G199" s="588"/>
      <c r="H199" s="588"/>
      <c r="I199" s="420">
        <f t="shared" si="94"/>
        <v>0</v>
      </c>
      <c r="J199" s="561">
        <v>0</v>
      </c>
      <c r="K199" s="563">
        <v>0</v>
      </c>
      <c r="L199" s="564">
        <v>0</v>
      </c>
      <c r="M199" s="563">
        <v>0</v>
      </c>
      <c r="N199" s="564">
        <v>0</v>
      </c>
      <c r="O199" s="563">
        <v>0</v>
      </c>
      <c r="P199" s="564">
        <v>0</v>
      </c>
      <c r="Q199" s="563">
        <v>0</v>
      </c>
      <c r="R199" s="564">
        <v>0</v>
      </c>
      <c r="S199" s="563">
        <v>0</v>
      </c>
      <c r="T199" s="564">
        <v>0</v>
      </c>
      <c r="U199" s="563">
        <v>0</v>
      </c>
      <c r="V199" s="565"/>
      <c r="W199" s="564">
        <v>0</v>
      </c>
      <c r="X199" s="566">
        <f t="shared" si="115"/>
        <v>0</v>
      </c>
      <c r="Y199" s="561">
        <f t="shared" si="116"/>
        <v>0</v>
      </c>
      <c r="Z199" s="567">
        <f t="shared" si="113"/>
        <v>0</v>
      </c>
      <c r="AA199" s="166">
        <v>0</v>
      </c>
      <c r="AB199" s="420"/>
      <c r="AC199" s="462">
        <f t="shared" si="114"/>
        <v>0</v>
      </c>
      <c r="AD199" s="568">
        <f t="shared" si="95"/>
        <v>0</v>
      </c>
      <c r="AE199" s="420"/>
      <c r="AF199" s="558">
        <f t="shared" si="96"/>
        <v>0</v>
      </c>
      <c r="AH199" s="376"/>
      <c r="AI199" s="371">
        <f t="shared" si="92"/>
        <v>0</v>
      </c>
      <c r="AJ199" s="371">
        <f t="shared" si="93"/>
        <v>0</v>
      </c>
    </row>
    <row r="200" spans="1:36" ht="12" hidden="1" customHeight="1" x14ac:dyDescent="0.25">
      <c r="A200" s="559">
        <v>50105</v>
      </c>
      <c r="B200" s="560" t="s">
        <v>198</v>
      </c>
      <c r="C200" s="420">
        <v>0</v>
      </c>
      <c r="D200" s="561">
        <v>0</v>
      </c>
      <c r="E200" s="588"/>
      <c r="F200" s="588"/>
      <c r="G200" s="588"/>
      <c r="H200" s="588"/>
      <c r="I200" s="420">
        <f t="shared" si="94"/>
        <v>0</v>
      </c>
      <c r="J200" s="561">
        <v>0</v>
      </c>
      <c r="K200" s="563">
        <v>0</v>
      </c>
      <c r="L200" s="564">
        <v>0</v>
      </c>
      <c r="M200" s="563">
        <v>0</v>
      </c>
      <c r="N200" s="564">
        <v>0</v>
      </c>
      <c r="O200" s="563">
        <v>0</v>
      </c>
      <c r="P200" s="564">
        <v>0</v>
      </c>
      <c r="Q200" s="563">
        <v>0</v>
      </c>
      <c r="R200" s="564">
        <v>0</v>
      </c>
      <c r="S200" s="563">
        <v>0</v>
      </c>
      <c r="T200" s="564">
        <v>0</v>
      </c>
      <c r="U200" s="563">
        <v>0</v>
      </c>
      <c r="V200" s="565"/>
      <c r="W200" s="564">
        <v>0</v>
      </c>
      <c r="X200" s="566">
        <f t="shared" si="115"/>
        <v>0</v>
      </c>
      <c r="Y200" s="561">
        <f t="shared" si="116"/>
        <v>0</v>
      </c>
      <c r="Z200" s="592">
        <f t="shared" si="113"/>
        <v>0</v>
      </c>
      <c r="AA200" s="166">
        <v>0</v>
      </c>
      <c r="AB200" s="420">
        <v>0</v>
      </c>
      <c r="AC200" s="462">
        <f>Z200-AA200-AB200</f>
        <v>0</v>
      </c>
      <c r="AD200" s="568">
        <f t="shared" si="95"/>
        <v>0</v>
      </c>
      <c r="AE200" s="420"/>
      <c r="AF200" s="558">
        <f t="shared" si="96"/>
        <v>0</v>
      </c>
      <c r="AH200" s="376"/>
      <c r="AI200" s="371">
        <f t="shared" si="92"/>
        <v>0</v>
      </c>
      <c r="AJ200" s="371">
        <f t="shared" si="93"/>
        <v>0</v>
      </c>
    </row>
    <row r="201" spans="1:36" ht="12" hidden="1" customHeight="1" x14ac:dyDescent="0.25">
      <c r="A201" s="559">
        <v>50106</v>
      </c>
      <c r="B201" s="560" t="s">
        <v>199</v>
      </c>
      <c r="C201" s="420">
        <v>0</v>
      </c>
      <c r="D201" s="561">
        <v>0</v>
      </c>
      <c r="E201" s="588"/>
      <c r="F201" s="588"/>
      <c r="G201" s="588"/>
      <c r="H201" s="588"/>
      <c r="I201" s="420">
        <f t="shared" si="94"/>
        <v>0</v>
      </c>
      <c r="J201" s="561">
        <v>0</v>
      </c>
      <c r="K201" s="563">
        <v>0</v>
      </c>
      <c r="L201" s="564">
        <v>0</v>
      </c>
      <c r="M201" s="563">
        <v>0</v>
      </c>
      <c r="N201" s="564">
        <v>0</v>
      </c>
      <c r="O201" s="563">
        <v>0</v>
      </c>
      <c r="P201" s="564">
        <v>0</v>
      </c>
      <c r="Q201" s="563">
        <v>0</v>
      </c>
      <c r="R201" s="564">
        <v>0</v>
      </c>
      <c r="S201" s="563">
        <v>0</v>
      </c>
      <c r="T201" s="564">
        <v>0</v>
      </c>
      <c r="U201" s="563">
        <v>0</v>
      </c>
      <c r="V201" s="565"/>
      <c r="W201" s="564">
        <v>0</v>
      </c>
      <c r="X201" s="566">
        <f t="shared" si="115"/>
        <v>0</v>
      </c>
      <c r="Y201" s="561">
        <f t="shared" si="116"/>
        <v>0</v>
      </c>
      <c r="Z201" s="592">
        <f t="shared" si="113"/>
        <v>0</v>
      </c>
      <c r="AA201" s="166">
        <v>0</v>
      </c>
      <c r="AB201" s="420">
        <v>0</v>
      </c>
      <c r="AC201" s="462">
        <f t="shared" si="114"/>
        <v>0</v>
      </c>
      <c r="AD201" s="568">
        <f t="shared" si="95"/>
        <v>0</v>
      </c>
      <c r="AE201" s="420"/>
      <c r="AF201" s="558">
        <f t="shared" si="96"/>
        <v>0</v>
      </c>
      <c r="AH201" s="376"/>
      <c r="AI201" s="371">
        <f t="shared" si="92"/>
        <v>0</v>
      </c>
      <c r="AJ201" s="371">
        <f t="shared" si="93"/>
        <v>0</v>
      </c>
    </row>
    <row r="202" spans="1:36" ht="12" hidden="1" customHeight="1" x14ac:dyDescent="0.25">
      <c r="A202" s="559">
        <v>50107</v>
      </c>
      <c r="B202" s="560" t="s">
        <v>200</v>
      </c>
      <c r="C202" s="420">
        <v>0</v>
      </c>
      <c r="D202" s="561">
        <v>0</v>
      </c>
      <c r="E202" s="588"/>
      <c r="F202" s="588"/>
      <c r="G202" s="588"/>
      <c r="H202" s="588"/>
      <c r="I202" s="420">
        <f t="shared" si="94"/>
        <v>0</v>
      </c>
      <c r="J202" s="561">
        <v>0</v>
      </c>
      <c r="K202" s="563">
        <v>0</v>
      </c>
      <c r="L202" s="564">
        <v>0</v>
      </c>
      <c r="M202" s="563">
        <v>0</v>
      </c>
      <c r="N202" s="564">
        <v>0</v>
      </c>
      <c r="O202" s="563">
        <v>0</v>
      </c>
      <c r="P202" s="564">
        <v>0</v>
      </c>
      <c r="Q202" s="563">
        <v>0</v>
      </c>
      <c r="R202" s="564">
        <v>0</v>
      </c>
      <c r="S202" s="563">
        <v>0</v>
      </c>
      <c r="T202" s="564">
        <v>0</v>
      </c>
      <c r="U202" s="563">
        <v>0</v>
      </c>
      <c r="V202" s="565"/>
      <c r="W202" s="564">
        <v>0</v>
      </c>
      <c r="X202" s="566">
        <f t="shared" si="115"/>
        <v>0</v>
      </c>
      <c r="Y202" s="561">
        <f t="shared" si="116"/>
        <v>0</v>
      </c>
      <c r="Z202" s="567">
        <f t="shared" si="113"/>
        <v>0</v>
      </c>
      <c r="AA202" s="166">
        <v>0</v>
      </c>
      <c r="AB202" s="420">
        <v>0</v>
      </c>
      <c r="AC202" s="462">
        <f t="shared" si="114"/>
        <v>0</v>
      </c>
      <c r="AD202" s="569">
        <f t="shared" si="95"/>
        <v>0</v>
      </c>
      <c r="AE202" s="420"/>
      <c r="AF202" s="558">
        <f t="shared" si="96"/>
        <v>0</v>
      </c>
      <c r="AH202" s="376"/>
      <c r="AI202" s="371">
        <f t="shared" si="92"/>
        <v>0</v>
      </c>
      <c r="AJ202" s="371">
        <f t="shared" si="93"/>
        <v>0</v>
      </c>
    </row>
    <row r="203" spans="1:36" ht="12.75" hidden="1" customHeight="1" x14ac:dyDescent="0.25">
      <c r="A203" s="559">
        <v>50199</v>
      </c>
      <c r="B203" s="560" t="s">
        <v>201</v>
      </c>
      <c r="C203" s="420">
        <v>0</v>
      </c>
      <c r="D203" s="561">
        <v>0</v>
      </c>
      <c r="E203" s="588"/>
      <c r="F203" s="588"/>
      <c r="G203" s="588"/>
      <c r="H203" s="588"/>
      <c r="I203" s="420">
        <f t="shared" si="94"/>
        <v>0</v>
      </c>
      <c r="J203" s="561">
        <v>0</v>
      </c>
      <c r="K203" s="563">
        <v>0</v>
      </c>
      <c r="L203" s="564">
        <v>0</v>
      </c>
      <c r="M203" s="563">
        <v>0</v>
      </c>
      <c r="N203" s="564">
        <v>0</v>
      </c>
      <c r="O203" s="563">
        <v>0</v>
      </c>
      <c r="P203" s="564">
        <v>0</v>
      </c>
      <c r="Q203" s="563">
        <v>0</v>
      </c>
      <c r="R203" s="564">
        <v>0</v>
      </c>
      <c r="S203" s="563">
        <v>0</v>
      </c>
      <c r="T203" s="564">
        <v>0</v>
      </c>
      <c r="U203" s="563">
        <v>0</v>
      </c>
      <c r="V203" s="565"/>
      <c r="W203" s="564">
        <v>0</v>
      </c>
      <c r="X203" s="566">
        <f t="shared" si="115"/>
        <v>0</v>
      </c>
      <c r="Y203" s="561">
        <f t="shared" si="116"/>
        <v>0</v>
      </c>
      <c r="Z203" s="592">
        <f t="shared" si="113"/>
        <v>0</v>
      </c>
      <c r="AA203" s="166">
        <v>0</v>
      </c>
      <c r="AB203" s="420">
        <v>0</v>
      </c>
      <c r="AC203" s="462">
        <f t="shared" si="114"/>
        <v>0</v>
      </c>
      <c r="AD203" s="568">
        <f t="shared" si="95"/>
        <v>0</v>
      </c>
      <c r="AE203" s="420"/>
      <c r="AF203" s="558">
        <f t="shared" si="96"/>
        <v>0</v>
      </c>
      <c r="AH203" s="376"/>
      <c r="AI203" s="371">
        <f t="shared" si="92"/>
        <v>0</v>
      </c>
      <c r="AJ203" s="371">
        <f t="shared" si="93"/>
        <v>0</v>
      </c>
    </row>
    <row r="204" spans="1:36" ht="12" hidden="1" customHeight="1" x14ac:dyDescent="0.25">
      <c r="A204" s="559" t="s">
        <v>424</v>
      </c>
      <c r="B204" s="560" t="s">
        <v>218</v>
      </c>
      <c r="C204" s="420">
        <v>0</v>
      </c>
      <c r="D204" s="561"/>
      <c r="E204" s="588"/>
      <c r="F204" s="588"/>
      <c r="G204" s="588"/>
      <c r="H204" s="588"/>
      <c r="I204" s="420"/>
      <c r="J204" s="561"/>
      <c r="K204" s="563"/>
      <c r="L204" s="564">
        <v>0</v>
      </c>
      <c r="M204" s="563">
        <v>0</v>
      </c>
      <c r="N204" s="564"/>
      <c r="O204" s="563"/>
      <c r="P204" s="564"/>
      <c r="Q204" s="563"/>
      <c r="R204" s="564"/>
      <c r="S204" s="563"/>
      <c r="T204" s="564"/>
      <c r="U204" s="563"/>
      <c r="V204" s="565"/>
      <c r="W204" s="564"/>
      <c r="X204" s="566">
        <f>J204+L204+N204+P204+R204+W204</f>
        <v>0</v>
      </c>
      <c r="Y204" s="561">
        <f>K204+M204+O204+Q204+S204+V204</f>
        <v>0</v>
      </c>
      <c r="Z204" s="567">
        <f t="shared" si="113"/>
        <v>0</v>
      </c>
      <c r="AA204" s="542">
        <v>0</v>
      </c>
      <c r="AB204" s="420">
        <v>0</v>
      </c>
      <c r="AC204" s="543">
        <f t="shared" si="114"/>
        <v>0</v>
      </c>
      <c r="AD204" s="568">
        <f t="shared" si="95"/>
        <v>0</v>
      </c>
      <c r="AE204" s="420"/>
      <c r="AF204" s="558">
        <f t="shared" si="96"/>
        <v>0</v>
      </c>
      <c r="AH204" s="376"/>
      <c r="AI204" s="371">
        <f t="shared" ref="AI204:AI267" si="117">+AC204-AH204</f>
        <v>0</v>
      </c>
      <c r="AJ204" s="371">
        <f t="shared" ref="AJ204:AJ267" si="118">+AI204</f>
        <v>0</v>
      </c>
    </row>
    <row r="205" spans="1:36" ht="14.25" hidden="1" customHeight="1" x14ac:dyDescent="0.55000000000000004">
      <c r="A205" s="512">
        <v>502</v>
      </c>
      <c r="B205" s="513" t="s">
        <v>202</v>
      </c>
      <c r="C205" s="570">
        <f>SUM(C206:C213)</f>
        <v>0</v>
      </c>
      <c r="D205" s="571">
        <f>SUM(D206:D213)</f>
        <v>0</v>
      </c>
      <c r="E205" s="589">
        <f>SUM(E206:E213)</f>
        <v>0</v>
      </c>
      <c r="F205" s="589"/>
      <c r="G205" s="589"/>
      <c r="H205" s="589">
        <f>SUM(H206:H213)</f>
        <v>0</v>
      </c>
      <c r="I205" s="572">
        <f t="shared" si="94"/>
        <v>0</v>
      </c>
      <c r="J205" s="571">
        <f>SUM(J206:J213)</f>
        <v>0</v>
      </c>
      <c r="K205" s="573">
        <f t="shared" ref="K205:W205" si="119">SUM(K206:K213)</f>
        <v>0</v>
      </c>
      <c r="L205" s="574">
        <f t="shared" si="119"/>
        <v>0</v>
      </c>
      <c r="M205" s="573">
        <f t="shared" si="119"/>
        <v>0</v>
      </c>
      <c r="N205" s="574">
        <f t="shared" si="119"/>
        <v>0</v>
      </c>
      <c r="O205" s="573">
        <f t="shared" si="119"/>
        <v>0</v>
      </c>
      <c r="P205" s="574">
        <f t="shared" si="119"/>
        <v>0</v>
      </c>
      <c r="Q205" s="573">
        <f t="shared" si="119"/>
        <v>0</v>
      </c>
      <c r="R205" s="574">
        <f t="shared" si="119"/>
        <v>0</v>
      </c>
      <c r="S205" s="573">
        <f t="shared" si="119"/>
        <v>0</v>
      </c>
      <c r="T205" s="574">
        <f>SUM(T206:T213)</f>
        <v>0</v>
      </c>
      <c r="U205" s="573">
        <f>SUM(U206:U213)</f>
        <v>0</v>
      </c>
      <c r="V205" s="575"/>
      <c r="W205" s="574">
        <f t="shared" si="119"/>
        <v>0</v>
      </c>
      <c r="X205" s="576">
        <f t="shared" ref="X205:AC205" si="120">SUM(X206:X213)</f>
        <v>0</v>
      </c>
      <c r="Y205" s="571">
        <f t="shared" si="120"/>
        <v>0</v>
      </c>
      <c r="Z205" s="587">
        <f>SUM(Z206:Z213)</f>
        <v>0</v>
      </c>
      <c r="AA205" s="586">
        <f t="shared" si="120"/>
        <v>0</v>
      </c>
      <c r="AB205" s="587">
        <f t="shared" si="120"/>
        <v>0</v>
      </c>
      <c r="AC205" s="543">
        <f t="shared" si="120"/>
        <v>0</v>
      </c>
      <c r="AD205" s="593">
        <f t="shared" si="95"/>
        <v>0</v>
      </c>
      <c r="AE205" s="587"/>
      <c r="AF205" s="594">
        <f t="shared" si="96"/>
        <v>0</v>
      </c>
      <c r="AH205" s="376"/>
      <c r="AI205" s="371">
        <f t="shared" si="117"/>
        <v>0</v>
      </c>
      <c r="AJ205" s="371">
        <f t="shared" si="118"/>
        <v>0</v>
      </c>
    </row>
    <row r="206" spans="1:36" ht="12.75" hidden="1" customHeight="1" x14ac:dyDescent="0.25">
      <c r="A206" s="559">
        <v>50201</v>
      </c>
      <c r="B206" s="560" t="s">
        <v>203</v>
      </c>
      <c r="C206" s="420">
        <v>0</v>
      </c>
      <c r="D206" s="561">
        <v>0</v>
      </c>
      <c r="E206" s="588"/>
      <c r="F206" s="588"/>
      <c r="G206" s="588"/>
      <c r="H206" s="588"/>
      <c r="I206" s="420">
        <f t="shared" si="94"/>
        <v>0</v>
      </c>
      <c r="J206" s="561">
        <v>0</v>
      </c>
      <c r="K206" s="563">
        <v>0</v>
      </c>
      <c r="L206" s="564">
        <v>0</v>
      </c>
      <c r="M206" s="563">
        <v>0</v>
      </c>
      <c r="N206" s="564">
        <v>0</v>
      </c>
      <c r="O206" s="563">
        <v>0</v>
      </c>
      <c r="P206" s="564">
        <v>0</v>
      </c>
      <c r="Q206" s="563">
        <v>0</v>
      </c>
      <c r="R206" s="564">
        <v>0</v>
      </c>
      <c r="S206" s="563">
        <v>0</v>
      </c>
      <c r="T206" s="564">
        <v>0</v>
      </c>
      <c r="U206" s="563">
        <v>0</v>
      </c>
      <c r="V206" s="565"/>
      <c r="W206" s="564">
        <v>0</v>
      </c>
      <c r="X206" s="566">
        <v>0</v>
      </c>
      <c r="Y206" s="561">
        <v>0</v>
      </c>
      <c r="Z206" s="420">
        <f t="shared" si="100"/>
        <v>0</v>
      </c>
      <c r="AA206" s="542">
        <v>0</v>
      </c>
      <c r="AB206" s="420">
        <v>0</v>
      </c>
      <c r="AC206" s="543">
        <v>0</v>
      </c>
      <c r="AD206" s="569">
        <f t="shared" si="95"/>
        <v>0</v>
      </c>
      <c r="AE206" s="420"/>
      <c r="AF206" s="595">
        <f t="shared" si="96"/>
        <v>0</v>
      </c>
      <c r="AH206" s="376"/>
      <c r="AI206" s="371">
        <f t="shared" si="117"/>
        <v>0</v>
      </c>
      <c r="AJ206" s="371">
        <f t="shared" si="118"/>
        <v>0</v>
      </c>
    </row>
    <row r="207" spans="1:36" ht="12.75" hidden="1" customHeight="1" x14ac:dyDescent="0.25">
      <c r="A207" s="559">
        <v>50202</v>
      </c>
      <c r="B207" s="560" t="s">
        <v>204</v>
      </c>
      <c r="C207" s="420">
        <v>0</v>
      </c>
      <c r="D207" s="561">
        <v>0</v>
      </c>
      <c r="E207" s="588"/>
      <c r="F207" s="588"/>
      <c r="G207" s="588"/>
      <c r="H207" s="588"/>
      <c r="I207" s="420">
        <f t="shared" si="94"/>
        <v>0</v>
      </c>
      <c r="J207" s="561">
        <v>0</v>
      </c>
      <c r="K207" s="563">
        <v>0</v>
      </c>
      <c r="L207" s="564">
        <v>0</v>
      </c>
      <c r="M207" s="563">
        <v>0</v>
      </c>
      <c r="N207" s="564">
        <v>0</v>
      </c>
      <c r="O207" s="563">
        <v>0</v>
      </c>
      <c r="P207" s="564">
        <v>0</v>
      </c>
      <c r="Q207" s="563">
        <v>0</v>
      </c>
      <c r="R207" s="564">
        <v>0</v>
      </c>
      <c r="S207" s="563">
        <v>0</v>
      </c>
      <c r="T207" s="564">
        <v>0</v>
      </c>
      <c r="U207" s="563">
        <v>0</v>
      </c>
      <c r="V207" s="565"/>
      <c r="W207" s="564">
        <v>0</v>
      </c>
      <c r="X207" s="566">
        <v>0</v>
      </c>
      <c r="Y207" s="561">
        <v>0</v>
      </c>
      <c r="Z207" s="420">
        <f t="shared" si="100"/>
        <v>0</v>
      </c>
      <c r="AA207" s="542">
        <v>0</v>
      </c>
      <c r="AB207" s="420">
        <v>0</v>
      </c>
      <c r="AC207" s="543">
        <v>0</v>
      </c>
      <c r="AD207" s="569">
        <f t="shared" si="95"/>
        <v>0</v>
      </c>
      <c r="AE207" s="420"/>
      <c r="AF207" s="595">
        <f t="shared" si="96"/>
        <v>0</v>
      </c>
      <c r="AH207" s="376"/>
      <c r="AI207" s="371">
        <f t="shared" si="117"/>
        <v>0</v>
      </c>
      <c r="AJ207" s="371">
        <f t="shared" si="118"/>
        <v>0</v>
      </c>
    </row>
    <row r="208" spans="1:36" ht="12.75" hidden="1" customHeight="1" x14ac:dyDescent="0.25">
      <c r="A208" s="559">
        <v>50203</v>
      </c>
      <c r="B208" s="560" t="s">
        <v>205</v>
      </c>
      <c r="C208" s="420">
        <v>0</v>
      </c>
      <c r="D208" s="561">
        <v>0</v>
      </c>
      <c r="E208" s="588"/>
      <c r="F208" s="588"/>
      <c r="G208" s="588"/>
      <c r="H208" s="588"/>
      <c r="I208" s="420">
        <f t="shared" si="94"/>
        <v>0</v>
      </c>
      <c r="J208" s="561">
        <v>0</v>
      </c>
      <c r="K208" s="563">
        <v>0</v>
      </c>
      <c r="L208" s="564">
        <v>0</v>
      </c>
      <c r="M208" s="563">
        <v>0</v>
      </c>
      <c r="N208" s="564">
        <v>0</v>
      </c>
      <c r="O208" s="563">
        <v>0</v>
      </c>
      <c r="P208" s="564">
        <v>0</v>
      </c>
      <c r="Q208" s="563">
        <v>0</v>
      </c>
      <c r="R208" s="564">
        <v>0</v>
      </c>
      <c r="S208" s="563">
        <v>0</v>
      </c>
      <c r="T208" s="564">
        <v>0</v>
      </c>
      <c r="U208" s="563">
        <v>0</v>
      </c>
      <c r="V208" s="565"/>
      <c r="W208" s="564">
        <v>0</v>
      </c>
      <c r="X208" s="566">
        <v>0</v>
      </c>
      <c r="Y208" s="561">
        <v>0</v>
      </c>
      <c r="Z208" s="420">
        <f t="shared" si="100"/>
        <v>0</v>
      </c>
      <c r="AA208" s="542">
        <v>0</v>
      </c>
      <c r="AB208" s="420">
        <v>0</v>
      </c>
      <c r="AC208" s="543">
        <v>0</v>
      </c>
      <c r="AD208" s="569">
        <f t="shared" si="95"/>
        <v>0</v>
      </c>
      <c r="AE208" s="420"/>
      <c r="AF208" s="595">
        <f t="shared" si="96"/>
        <v>0</v>
      </c>
      <c r="AH208" s="376"/>
      <c r="AI208" s="371">
        <f t="shared" si="117"/>
        <v>0</v>
      </c>
      <c r="AJ208" s="371">
        <f t="shared" si="118"/>
        <v>0</v>
      </c>
    </row>
    <row r="209" spans="1:36" ht="12.75" hidden="1" customHeight="1" x14ac:dyDescent="0.25">
      <c r="A209" s="559">
        <v>50204</v>
      </c>
      <c r="B209" s="560" t="s">
        <v>206</v>
      </c>
      <c r="C209" s="420">
        <v>0</v>
      </c>
      <c r="D209" s="561">
        <v>0</v>
      </c>
      <c r="E209" s="588"/>
      <c r="F209" s="588"/>
      <c r="G209" s="588"/>
      <c r="H209" s="588"/>
      <c r="I209" s="420">
        <f t="shared" ref="I209:I272" si="121">SUM(C209:D209)</f>
        <v>0</v>
      </c>
      <c r="J209" s="561">
        <v>0</v>
      </c>
      <c r="K209" s="563">
        <v>0</v>
      </c>
      <c r="L209" s="564">
        <v>0</v>
      </c>
      <c r="M209" s="563">
        <v>0</v>
      </c>
      <c r="N209" s="564">
        <v>0</v>
      </c>
      <c r="O209" s="563">
        <v>0</v>
      </c>
      <c r="P209" s="564">
        <v>0</v>
      </c>
      <c r="Q209" s="563">
        <v>0</v>
      </c>
      <c r="R209" s="564">
        <v>0</v>
      </c>
      <c r="S209" s="563">
        <v>0</v>
      </c>
      <c r="T209" s="564">
        <v>0</v>
      </c>
      <c r="U209" s="563">
        <v>0</v>
      </c>
      <c r="V209" s="565"/>
      <c r="W209" s="564">
        <v>0</v>
      </c>
      <c r="X209" s="566">
        <v>0</v>
      </c>
      <c r="Y209" s="561">
        <v>0</v>
      </c>
      <c r="Z209" s="420">
        <f>SUM(J209:K209)</f>
        <v>0</v>
      </c>
      <c r="AA209" s="542">
        <v>0</v>
      </c>
      <c r="AB209" s="420">
        <v>0</v>
      </c>
      <c r="AC209" s="543">
        <v>0</v>
      </c>
      <c r="AD209" s="569">
        <f t="shared" ref="AD209:AD221" si="122">IF(Z209=0,0,(Z209-AC209)/Z209)</f>
        <v>0</v>
      </c>
      <c r="AE209" s="420"/>
      <c r="AF209" s="595">
        <f t="shared" ref="AF209:AF221" si="123">IF(Z209=0,0,AA209/Z209)</f>
        <v>0</v>
      </c>
      <c r="AH209" s="376"/>
      <c r="AI209" s="371">
        <f t="shared" si="117"/>
        <v>0</v>
      </c>
      <c r="AJ209" s="371">
        <f t="shared" si="118"/>
        <v>0</v>
      </c>
    </row>
    <row r="210" spans="1:36" ht="12.75" hidden="1" customHeight="1" x14ac:dyDescent="0.25">
      <c r="A210" s="559">
        <v>50205</v>
      </c>
      <c r="B210" s="560" t="s">
        <v>207</v>
      </c>
      <c r="C210" s="420">
        <v>0</v>
      </c>
      <c r="D210" s="561">
        <v>0</v>
      </c>
      <c r="E210" s="562"/>
      <c r="F210" s="562"/>
      <c r="G210" s="562"/>
      <c r="H210" s="588"/>
      <c r="I210" s="420">
        <f t="shared" si="121"/>
        <v>0</v>
      </c>
      <c r="J210" s="561">
        <v>0</v>
      </c>
      <c r="K210" s="563">
        <v>0</v>
      </c>
      <c r="L210" s="564">
        <v>0</v>
      </c>
      <c r="M210" s="563">
        <v>0</v>
      </c>
      <c r="N210" s="564">
        <v>0</v>
      </c>
      <c r="O210" s="563">
        <v>0</v>
      </c>
      <c r="P210" s="564">
        <v>0</v>
      </c>
      <c r="Q210" s="563">
        <v>0</v>
      </c>
      <c r="R210" s="564">
        <v>0</v>
      </c>
      <c r="S210" s="563">
        <v>0</v>
      </c>
      <c r="T210" s="564">
        <v>0</v>
      </c>
      <c r="U210" s="563">
        <v>0</v>
      </c>
      <c r="V210" s="565"/>
      <c r="W210" s="564">
        <v>0</v>
      </c>
      <c r="X210" s="566">
        <v>0</v>
      </c>
      <c r="Y210" s="561">
        <v>0</v>
      </c>
      <c r="Z210" s="420">
        <f>SUM(J210:K210)</f>
        <v>0</v>
      </c>
      <c r="AA210" s="542">
        <v>0</v>
      </c>
      <c r="AB210" s="420">
        <v>0</v>
      </c>
      <c r="AC210" s="543">
        <v>0</v>
      </c>
      <c r="AD210" s="569">
        <f t="shared" si="122"/>
        <v>0</v>
      </c>
      <c r="AE210" s="420"/>
      <c r="AF210" s="595">
        <f t="shared" si="123"/>
        <v>0</v>
      </c>
      <c r="AH210" s="376"/>
      <c r="AI210" s="371">
        <f t="shared" si="117"/>
        <v>0</v>
      </c>
      <c r="AJ210" s="371">
        <f t="shared" si="118"/>
        <v>0</v>
      </c>
    </row>
    <row r="211" spans="1:36" ht="12.75" hidden="1" customHeight="1" x14ac:dyDescent="0.25">
      <c r="A211" s="559">
        <v>50206</v>
      </c>
      <c r="B211" s="560" t="s">
        <v>208</v>
      </c>
      <c r="C211" s="420">
        <v>0</v>
      </c>
      <c r="D211" s="561">
        <v>0</v>
      </c>
      <c r="E211" s="562"/>
      <c r="F211" s="562"/>
      <c r="G211" s="562"/>
      <c r="H211" s="588"/>
      <c r="I211" s="420">
        <f t="shared" si="121"/>
        <v>0</v>
      </c>
      <c r="J211" s="561">
        <v>0</v>
      </c>
      <c r="K211" s="563">
        <v>0</v>
      </c>
      <c r="L211" s="564">
        <v>0</v>
      </c>
      <c r="M211" s="563">
        <v>0</v>
      </c>
      <c r="N211" s="564">
        <v>0</v>
      </c>
      <c r="O211" s="563">
        <v>0</v>
      </c>
      <c r="P211" s="564">
        <v>0</v>
      </c>
      <c r="Q211" s="563">
        <v>0</v>
      </c>
      <c r="R211" s="564">
        <v>0</v>
      </c>
      <c r="S211" s="563">
        <v>0</v>
      </c>
      <c r="T211" s="564">
        <v>0</v>
      </c>
      <c r="U211" s="563">
        <v>0</v>
      </c>
      <c r="V211" s="565"/>
      <c r="W211" s="564">
        <v>0</v>
      </c>
      <c r="X211" s="566">
        <v>0</v>
      </c>
      <c r="Y211" s="561">
        <v>0</v>
      </c>
      <c r="Z211" s="420">
        <f>SUM(J211:K211)</f>
        <v>0</v>
      </c>
      <c r="AA211" s="542">
        <v>0</v>
      </c>
      <c r="AB211" s="420">
        <v>0</v>
      </c>
      <c r="AC211" s="543">
        <v>0</v>
      </c>
      <c r="AD211" s="569">
        <f t="shared" si="122"/>
        <v>0</v>
      </c>
      <c r="AE211" s="420"/>
      <c r="AF211" s="595">
        <f t="shared" si="123"/>
        <v>0</v>
      </c>
      <c r="AH211" s="376"/>
      <c r="AI211" s="371">
        <f t="shared" si="117"/>
        <v>0</v>
      </c>
      <c r="AJ211" s="371">
        <f t="shared" si="118"/>
        <v>0</v>
      </c>
    </row>
    <row r="212" spans="1:36" ht="12.75" hidden="1" customHeight="1" x14ac:dyDescent="0.25">
      <c r="A212" s="559">
        <v>50207</v>
      </c>
      <c r="B212" s="560" t="s">
        <v>209</v>
      </c>
      <c r="C212" s="420">
        <v>0</v>
      </c>
      <c r="D212" s="561">
        <v>0</v>
      </c>
      <c r="E212" s="562"/>
      <c r="F212" s="562"/>
      <c r="G212" s="562"/>
      <c r="H212" s="588"/>
      <c r="I212" s="420">
        <f t="shared" si="121"/>
        <v>0</v>
      </c>
      <c r="J212" s="561">
        <v>0</v>
      </c>
      <c r="K212" s="563">
        <v>0</v>
      </c>
      <c r="L212" s="564">
        <v>0</v>
      </c>
      <c r="M212" s="563">
        <v>0</v>
      </c>
      <c r="N212" s="564">
        <v>0</v>
      </c>
      <c r="O212" s="563">
        <v>0</v>
      </c>
      <c r="P212" s="564">
        <v>0</v>
      </c>
      <c r="Q212" s="563">
        <v>0</v>
      </c>
      <c r="R212" s="564">
        <v>0</v>
      </c>
      <c r="S212" s="563">
        <v>0</v>
      </c>
      <c r="T212" s="564">
        <v>0</v>
      </c>
      <c r="U212" s="563">
        <v>0</v>
      </c>
      <c r="V212" s="565"/>
      <c r="W212" s="564">
        <v>0</v>
      </c>
      <c r="X212" s="566">
        <v>0</v>
      </c>
      <c r="Y212" s="561">
        <v>0</v>
      </c>
      <c r="Z212" s="420">
        <f>SUM(J212:K212)</f>
        <v>0</v>
      </c>
      <c r="AA212" s="542">
        <v>0</v>
      </c>
      <c r="AB212" s="420">
        <v>0</v>
      </c>
      <c r="AC212" s="543">
        <v>0</v>
      </c>
      <c r="AD212" s="569">
        <f t="shared" si="122"/>
        <v>0</v>
      </c>
      <c r="AE212" s="420"/>
      <c r="AF212" s="595">
        <f t="shared" si="123"/>
        <v>0</v>
      </c>
      <c r="AH212" s="376"/>
      <c r="AI212" s="371">
        <f t="shared" si="117"/>
        <v>0</v>
      </c>
      <c r="AJ212" s="371">
        <f t="shared" si="118"/>
        <v>0</v>
      </c>
    </row>
    <row r="213" spans="1:36" ht="12.75" hidden="1" customHeight="1" x14ac:dyDescent="0.25">
      <c r="A213" s="559">
        <v>50299</v>
      </c>
      <c r="B213" s="560" t="s">
        <v>210</v>
      </c>
      <c r="C213" s="420">
        <v>0</v>
      </c>
      <c r="D213" s="561">
        <v>0</v>
      </c>
      <c r="E213" s="562"/>
      <c r="F213" s="562"/>
      <c r="G213" s="562"/>
      <c r="H213" s="588"/>
      <c r="I213" s="420">
        <f t="shared" si="121"/>
        <v>0</v>
      </c>
      <c r="J213" s="561">
        <v>0</v>
      </c>
      <c r="K213" s="563">
        <v>0</v>
      </c>
      <c r="L213" s="564">
        <v>0</v>
      </c>
      <c r="M213" s="563">
        <v>0</v>
      </c>
      <c r="N213" s="564">
        <v>0</v>
      </c>
      <c r="O213" s="563">
        <v>0</v>
      </c>
      <c r="P213" s="564">
        <v>0</v>
      </c>
      <c r="Q213" s="563">
        <v>0</v>
      </c>
      <c r="R213" s="564">
        <v>0</v>
      </c>
      <c r="S213" s="563">
        <v>0</v>
      </c>
      <c r="T213" s="564">
        <v>0</v>
      </c>
      <c r="U213" s="563">
        <v>0</v>
      </c>
      <c r="V213" s="565"/>
      <c r="W213" s="564">
        <v>0</v>
      </c>
      <c r="X213" s="566">
        <v>0</v>
      </c>
      <c r="Y213" s="561">
        <v>0</v>
      </c>
      <c r="Z213" s="420">
        <f>SUM(J213:K213)</f>
        <v>0</v>
      </c>
      <c r="AA213" s="542">
        <v>0</v>
      </c>
      <c r="AB213" s="420">
        <v>0</v>
      </c>
      <c r="AC213" s="543">
        <v>0</v>
      </c>
      <c r="AD213" s="569">
        <f t="shared" si="122"/>
        <v>0</v>
      </c>
      <c r="AE213" s="420"/>
      <c r="AF213" s="595">
        <f t="shared" si="123"/>
        <v>0</v>
      </c>
      <c r="AH213" s="376"/>
      <c r="AI213" s="371">
        <f t="shared" si="117"/>
        <v>0</v>
      </c>
      <c r="AJ213" s="371">
        <f t="shared" si="118"/>
        <v>0</v>
      </c>
    </row>
    <row r="214" spans="1:36" ht="14.25" hidden="1" customHeight="1" x14ac:dyDescent="0.55000000000000004">
      <c r="A214" s="512">
        <v>503</v>
      </c>
      <c r="B214" s="513" t="s">
        <v>211</v>
      </c>
      <c r="C214" s="570">
        <f>SUM(C215:C217)</f>
        <v>0</v>
      </c>
      <c r="D214" s="571">
        <f>SUM(D215:D217)</f>
        <v>0</v>
      </c>
      <c r="E214" s="514">
        <f>SUM(E215:E217)</f>
        <v>0</v>
      </c>
      <c r="F214" s="514"/>
      <c r="G214" s="514"/>
      <c r="H214" s="514">
        <f>SUM(H215:H217)</f>
        <v>0</v>
      </c>
      <c r="I214" s="572">
        <f t="shared" si="121"/>
        <v>0</v>
      </c>
      <c r="J214" s="571">
        <f>SUM(J215:J217)</f>
        <v>0</v>
      </c>
      <c r="K214" s="573">
        <f t="shared" ref="K214:W214" si="124">SUM(K215:K217)</f>
        <v>0</v>
      </c>
      <c r="L214" s="574">
        <f t="shared" si="124"/>
        <v>0</v>
      </c>
      <c r="M214" s="573">
        <f t="shared" si="124"/>
        <v>0</v>
      </c>
      <c r="N214" s="574">
        <f t="shared" si="124"/>
        <v>0</v>
      </c>
      <c r="O214" s="573">
        <f t="shared" si="124"/>
        <v>0</v>
      </c>
      <c r="P214" s="574">
        <f t="shared" si="124"/>
        <v>0</v>
      </c>
      <c r="Q214" s="573">
        <f t="shared" si="124"/>
        <v>0</v>
      </c>
      <c r="R214" s="574">
        <f t="shared" si="124"/>
        <v>0</v>
      </c>
      <c r="S214" s="573">
        <f t="shared" si="124"/>
        <v>0</v>
      </c>
      <c r="T214" s="574">
        <f>SUM(T215:T217)</f>
        <v>0</v>
      </c>
      <c r="U214" s="573">
        <f>SUM(U215:U217)</f>
        <v>0</v>
      </c>
      <c r="V214" s="575"/>
      <c r="W214" s="574">
        <f t="shared" si="124"/>
        <v>0</v>
      </c>
      <c r="X214" s="576">
        <f t="shared" ref="X214:AC214" si="125">SUM(X215:X217)</f>
        <v>0</v>
      </c>
      <c r="Y214" s="571">
        <f t="shared" si="125"/>
        <v>0</v>
      </c>
      <c r="Z214" s="587">
        <f>SUM(Z215:Z217)</f>
        <v>0</v>
      </c>
      <c r="AA214" s="586">
        <f t="shared" si="125"/>
        <v>0</v>
      </c>
      <c r="AB214" s="587">
        <f t="shared" si="125"/>
        <v>0</v>
      </c>
      <c r="AC214" s="543">
        <f t="shared" si="125"/>
        <v>0</v>
      </c>
      <c r="AD214" s="593">
        <f t="shared" si="122"/>
        <v>0</v>
      </c>
      <c r="AE214" s="587"/>
      <c r="AF214" s="594">
        <f t="shared" si="123"/>
        <v>0</v>
      </c>
      <c r="AH214" s="376"/>
      <c r="AI214" s="371">
        <f t="shared" si="117"/>
        <v>0</v>
      </c>
      <c r="AJ214" s="371">
        <f t="shared" si="118"/>
        <v>0</v>
      </c>
    </row>
    <row r="215" spans="1:36" ht="12.75" hidden="1" customHeight="1" x14ac:dyDescent="0.25">
      <c r="A215" s="559">
        <v>50301</v>
      </c>
      <c r="B215" s="560" t="s">
        <v>212</v>
      </c>
      <c r="C215" s="420">
        <v>0</v>
      </c>
      <c r="D215" s="561">
        <v>0</v>
      </c>
      <c r="E215" s="562"/>
      <c r="F215" s="562"/>
      <c r="G215" s="562"/>
      <c r="H215" s="562"/>
      <c r="I215" s="420">
        <f t="shared" si="121"/>
        <v>0</v>
      </c>
      <c r="J215" s="561">
        <v>0</v>
      </c>
      <c r="K215" s="563">
        <v>0</v>
      </c>
      <c r="L215" s="564">
        <v>0</v>
      </c>
      <c r="M215" s="563">
        <v>0</v>
      </c>
      <c r="N215" s="564">
        <v>0</v>
      </c>
      <c r="O215" s="563">
        <v>0</v>
      </c>
      <c r="P215" s="564">
        <v>0</v>
      </c>
      <c r="Q215" s="563">
        <v>0</v>
      </c>
      <c r="R215" s="564">
        <v>0</v>
      </c>
      <c r="S215" s="563">
        <v>0</v>
      </c>
      <c r="T215" s="564">
        <v>0</v>
      </c>
      <c r="U215" s="563">
        <v>0</v>
      </c>
      <c r="V215" s="565"/>
      <c r="W215" s="564">
        <v>0</v>
      </c>
      <c r="X215" s="566">
        <v>0</v>
      </c>
      <c r="Y215" s="561">
        <v>0</v>
      </c>
      <c r="Z215" s="420">
        <f>SUM(J215:K215)</f>
        <v>0</v>
      </c>
      <c r="AA215" s="542">
        <v>0</v>
      </c>
      <c r="AB215" s="420">
        <v>0</v>
      </c>
      <c r="AC215" s="543">
        <v>0</v>
      </c>
      <c r="AD215" s="569">
        <f t="shared" si="122"/>
        <v>0</v>
      </c>
      <c r="AE215" s="420"/>
      <c r="AF215" s="595">
        <f t="shared" si="123"/>
        <v>0</v>
      </c>
      <c r="AH215" s="376"/>
      <c r="AI215" s="371">
        <f t="shared" si="117"/>
        <v>0</v>
      </c>
      <c r="AJ215" s="371">
        <f t="shared" si="118"/>
        <v>0</v>
      </c>
    </row>
    <row r="216" spans="1:36" ht="12.75" hidden="1" customHeight="1" x14ac:dyDescent="0.25">
      <c r="A216" s="559">
        <v>50302</v>
      </c>
      <c r="B216" s="560" t="s">
        <v>213</v>
      </c>
      <c r="C216" s="420">
        <v>0</v>
      </c>
      <c r="D216" s="561">
        <v>0</v>
      </c>
      <c r="E216" s="562"/>
      <c r="F216" s="562"/>
      <c r="G216" s="562"/>
      <c r="H216" s="562"/>
      <c r="I216" s="420">
        <f t="shared" si="121"/>
        <v>0</v>
      </c>
      <c r="J216" s="561">
        <v>0</v>
      </c>
      <c r="K216" s="563">
        <v>0</v>
      </c>
      <c r="L216" s="564">
        <v>0</v>
      </c>
      <c r="M216" s="563">
        <v>0</v>
      </c>
      <c r="N216" s="564">
        <v>0</v>
      </c>
      <c r="O216" s="563">
        <v>0</v>
      </c>
      <c r="P216" s="564">
        <v>0</v>
      </c>
      <c r="Q216" s="563">
        <v>0</v>
      </c>
      <c r="R216" s="564">
        <v>0</v>
      </c>
      <c r="S216" s="563">
        <v>0</v>
      </c>
      <c r="T216" s="564">
        <v>0</v>
      </c>
      <c r="U216" s="563">
        <v>0</v>
      </c>
      <c r="V216" s="565"/>
      <c r="W216" s="564">
        <v>0</v>
      </c>
      <c r="X216" s="566">
        <v>0</v>
      </c>
      <c r="Y216" s="561">
        <v>0</v>
      </c>
      <c r="Z216" s="420">
        <f>SUM(J216:K216)</f>
        <v>0</v>
      </c>
      <c r="AA216" s="542">
        <v>0</v>
      </c>
      <c r="AB216" s="420">
        <v>0</v>
      </c>
      <c r="AC216" s="543">
        <v>0</v>
      </c>
      <c r="AD216" s="569">
        <f t="shared" si="122"/>
        <v>0</v>
      </c>
      <c r="AE216" s="420"/>
      <c r="AF216" s="595">
        <f t="shared" si="123"/>
        <v>0</v>
      </c>
      <c r="AH216" s="376"/>
      <c r="AI216" s="371">
        <f t="shared" si="117"/>
        <v>0</v>
      </c>
      <c r="AJ216" s="371">
        <f t="shared" si="118"/>
        <v>0</v>
      </c>
    </row>
    <row r="217" spans="1:36" ht="12.75" hidden="1" customHeight="1" x14ac:dyDescent="0.25">
      <c r="A217" s="559">
        <v>50399</v>
      </c>
      <c r="B217" s="560" t="s">
        <v>214</v>
      </c>
      <c r="C217" s="420">
        <v>0</v>
      </c>
      <c r="D217" s="561">
        <v>0</v>
      </c>
      <c r="E217" s="562"/>
      <c r="F217" s="562"/>
      <c r="G217" s="562"/>
      <c r="H217" s="562"/>
      <c r="I217" s="420">
        <f t="shared" si="121"/>
        <v>0</v>
      </c>
      <c r="J217" s="561">
        <v>0</v>
      </c>
      <c r="K217" s="563">
        <v>0</v>
      </c>
      <c r="L217" s="564">
        <v>0</v>
      </c>
      <c r="M217" s="563">
        <v>0</v>
      </c>
      <c r="N217" s="564">
        <v>0</v>
      </c>
      <c r="O217" s="563">
        <v>0</v>
      </c>
      <c r="P217" s="564">
        <v>0</v>
      </c>
      <c r="Q217" s="563">
        <v>0</v>
      </c>
      <c r="R217" s="564">
        <v>0</v>
      </c>
      <c r="S217" s="563">
        <v>0</v>
      </c>
      <c r="T217" s="564">
        <v>0</v>
      </c>
      <c r="U217" s="563">
        <v>0</v>
      </c>
      <c r="V217" s="565"/>
      <c r="W217" s="564">
        <v>0</v>
      </c>
      <c r="X217" s="566">
        <v>0</v>
      </c>
      <c r="Y217" s="561">
        <v>0</v>
      </c>
      <c r="Z217" s="420">
        <f>SUM(J217:K217)</f>
        <v>0</v>
      </c>
      <c r="AA217" s="542">
        <v>0</v>
      </c>
      <c r="AB217" s="420">
        <v>0</v>
      </c>
      <c r="AC217" s="543">
        <v>0</v>
      </c>
      <c r="AD217" s="569">
        <f t="shared" si="122"/>
        <v>0</v>
      </c>
      <c r="AE217" s="420"/>
      <c r="AF217" s="595">
        <f t="shared" si="123"/>
        <v>0</v>
      </c>
      <c r="AH217" s="376"/>
      <c r="AI217" s="371">
        <f t="shared" si="117"/>
        <v>0</v>
      </c>
      <c r="AJ217" s="371">
        <f t="shared" si="118"/>
        <v>0</v>
      </c>
    </row>
    <row r="218" spans="1:36" ht="14.25" hidden="1" customHeight="1" x14ac:dyDescent="0.55000000000000004">
      <c r="A218" s="512">
        <v>599</v>
      </c>
      <c r="B218" s="513" t="s">
        <v>215</v>
      </c>
      <c r="C218" s="570">
        <f>SUM(C219:C222)</f>
        <v>0</v>
      </c>
      <c r="D218" s="571">
        <f>SUM(D219:D222)</f>
        <v>0</v>
      </c>
      <c r="E218" s="514">
        <f>SUM(E219:E222)</f>
        <v>0</v>
      </c>
      <c r="F218" s="514"/>
      <c r="G218" s="514"/>
      <c r="H218" s="514">
        <f>SUM(H219:H222)</f>
        <v>0</v>
      </c>
      <c r="I218" s="572">
        <f t="shared" si="121"/>
        <v>0</v>
      </c>
      <c r="J218" s="571">
        <f>SUM(J219:J222)</f>
        <v>0</v>
      </c>
      <c r="K218" s="573">
        <f t="shared" ref="K218:W218" si="126">SUM(K219:K222)</f>
        <v>0</v>
      </c>
      <c r="L218" s="574">
        <f t="shared" si="126"/>
        <v>0</v>
      </c>
      <c r="M218" s="573">
        <f t="shared" si="126"/>
        <v>0</v>
      </c>
      <c r="N218" s="574">
        <f t="shared" si="126"/>
        <v>0</v>
      </c>
      <c r="O218" s="573">
        <f t="shared" si="126"/>
        <v>0</v>
      </c>
      <c r="P218" s="574">
        <f t="shared" si="126"/>
        <v>0</v>
      </c>
      <c r="Q218" s="573">
        <f t="shared" si="126"/>
        <v>0</v>
      </c>
      <c r="R218" s="574">
        <f t="shared" si="126"/>
        <v>0</v>
      </c>
      <c r="S218" s="573">
        <f t="shared" si="126"/>
        <v>0</v>
      </c>
      <c r="T218" s="574">
        <f>SUM(T219:T222)</f>
        <v>0</v>
      </c>
      <c r="U218" s="573">
        <f>SUM(U219:U222)</f>
        <v>0</v>
      </c>
      <c r="V218" s="575"/>
      <c r="W218" s="574">
        <f t="shared" si="126"/>
        <v>0</v>
      </c>
      <c r="X218" s="576">
        <f t="shared" ref="X218:AC218" si="127">SUM(X219:X222)</f>
        <v>0</v>
      </c>
      <c r="Y218" s="571">
        <f t="shared" si="127"/>
        <v>0</v>
      </c>
      <c r="Z218" s="587">
        <f t="shared" si="127"/>
        <v>0</v>
      </c>
      <c r="AA218" s="586">
        <f t="shared" si="127"/>
        <v>0</v>
      </c>
      <c r="AB218" s="587">
        <f t="shared" si="127"/>
        <v>0</v>
      </c>
      <c r="AC218" s="543">
        <f t="shared" si="127"/>
        <v>0</v>
      </c>
      <c r="AD218" s="593">
        <f t="shared" si="122"/>
        <v>0</v>
      </c>
      <c r="AE218" s="587"/>
      <c r="AF218" s="594">
        <f t="shared" si="123"/>
        <v>0</v>
      </c>
      <c r="AH218" s="376"/>
      <c r="AI218" s="371">
        <f t="shared" si="117"/>
        <v>0</v>
      </c>
      <c r="AJ218" s="371">
        <f t="shared" si="118"/>
        <v>0</v>
      </c>
    </row>
    <row r="219" spans="1:36" ht="12.75" hidden="1" customHeight="1" x14ac:dyDescent="0.25">
      <c r="A219" s="559">
        <v>59901</v>
      </c>
      <c r="B219" s="560" t="s">
        <v>216</v>
      </c>
      <c r="C219" s="420">
        <v>0</v>
      </c>
      <c r="D219" s="561">
        <v>0</v>
      </c>
      <c r="E219" s="562"/>
      <c r="F219" s="562"/>
      <c r="G219" s="562"/>
      <c r="H219" s="562"/>
      <c r="I219" s="420">
        <f t="shared" si="121"/>
        <v>0</v>
      </c>
      <c r="J219" s="561">
        <v>0</v>
      </c>
      <c r="K219" s="563">
        <v>0</v>
      </c>
      <c r="L219" s="564">
        <v>0</v>
      </c>
      <c r="M219" s="563">
        <v>0</v>
      </c>
      <c r="N219" s="564">
        <v>0</v>
      </c>
      <c r="O219" s="563">
        <v>0</v>
      </c>
      <c r="P219" s="564">
        <v>0</v>
      </c>
      <c r="Q219" s="563">
        <v>0</v>
      </c>
      <c r="R219" s="564">
        <v>0</v>
      </c>
      <c r="S219" s="563">
        <v>0</v>
      </c>
      <c r="T219" s="564">
        <v>0</v>
      </c>
      <c r="U219" s="563">
        <v>0</v>
      </c>
      <c r="V219" s="565"/>
      <c r="W219" s="564">
        <v>0</v>
      </c>
      <c r="X219" s="566">
        <v>0</v>
      </c>
      <c r="Y219" s="561">
        <v>0</v>
      </c>
      <c r="Z219" s="420">
        <f>SUM(J219:K219)</f>
        <v>0</v>
      </c>
      <c r="AA219" s="542">
        <v>0</v>
      </c>
      <c r="AB219" s="420">
        <v>0</v>
      </c>
      <c r="AC219" s="543">
        <v>0</v>
      </c>
      <c r="AD219" s="569">
        <f t="shared" si="122"/>
        <v>0</v>
      </c>
      <c r="AE219" s="420"/>
      <c r="AF219" s="595">
        <f t="shared" si="123"/>
        <v>0</v>
      </c>
      <c r="AH219" s="376"/>
      <c r="AI219" s="371">
        <f t="shared" si="117"/>
        <v>0</v>
      </c>
      <c r="AJ219" s="371">
        <f t="shared" si="118"/>
        <v>0</v>
      </c>
    </row>
    <row r="220" spans="1:36" ht="12.75" hidden="1" customHeight="1" x14ac:dyDescent="0.25">
      <c r="A220" s="559">
        <v>59902</v>
      </c>
      <c r="B220" s="560" t="s">
        <v>217</v>
      </c>
      <c r="C220" s="420">
        <v>0</v>
      </c>
      <c r="D220" s="561">
        <v>0</v>
      </c>
      <c r="E220" s="562"/>
      <c r="F220" s="562"/>
      <c r="G220" s="562"/>
      <c r="H220" s="562"/>
      <c r="I220" s="420">
        <f t="shared" si="121"/>
        <v>0</v>
      </c>
      <c r="J220" s="561">
        <v>0</v>
      </c>
      <c r="K220" s="563">
        <v>0</v>
      </c>
      <c r="L220" s="564">
        <v>0</v>
      </c>
      <c r="M220" s="563">
        <v>0</v>
      </c>
      <c r="N220" s="564">
        <v>0</v>
      </c>
      <c r="O220" s="563">
        <v>0</v>
      </c>
      <c r="P220" s="564">
        <v>0</v>
      </c>
      <c r="Q220" s="563">
        <v>0</v>
      </c>
      <c r="R220" s="564">
        <v>0</v>
      </c>
      <c r="S220" s="563">
        <v>0</v>
      </c>
      <c r="T220" s="564">
        <v>0</v>
      </c>
      <c r="U220" s="563">
        <v>0</v>
      </c>
      <c r="V220" s="565"/>
      <c r="W220" s="564">
        <v>0</v>
      </c>
      <c r="X220" s="566">
        <v>0</v>
      </c>
      <c r="Y220" s="561">
        <v>0</v>
      </c>
      <c r="Z220" s="420">
        <f>SUM(J220:K220)</f>
        <v>0</v>
      </c>
      <c r="AA220" s="542">
        <v>0</v>
      </c>
      <c r="AB220" s="420">
        <v>0</v>
      </c>
      <c r="AC220" s="543">
        <v>0</v>
      </c>
      <c r="AD220" s="569">
        <f t="shared" si="122"/>
        <v>0</v>
      </c>
      <c r="AE220" s="420"/>
      <c r="AF220" s="595">
        <f t="shared" si="123"/>
        <v>0</v>
      </c>
      <c r="AH220" s="376"/>
      <c r="AI220" s="371">
        <f t="shared" si="117"/>
        <v>0</v>
      </c>
      <c r="AJ220" s="371">
        <f t="shared" si="118"/>
        <v>0</v>
      </c>
    </row>
    <row r="221" spans="1:36" ht="12.75" hidden="1" customHeight="1" x14ac:dyDescent="0.25">
      <c r="A221" s="559">
        <v>59903</v>
      </c>
      <c r="B221" s="560" t="s">
        <v>218</v>
      </c>
      <c r="C221" s="420">
        <v>0</v>
      </c>
      <c r="D221" s="561">
        <v>0</v>
      </c>
      <c r="E221" s="562"/>
      <c r="F221" s="562"/>
      <c r="G221" s="562"/>
      <c r="H221" s="562"/>
      <c r="I221" s="420">
        <f t="shared" si="121"/>
        <v>0</v>
      </c>
      <c r="J221" s="561">
        <v>0</v>
      </c>
      <c r="K221" s="563">
        <v>0</v>
      </c>
      <c r="L221" s="564">
        <v>0</v>
      </c>
      <c r="M221" s="563">
        <v>0</v>
      </c>
      <c r="N221" s="564">
        <v>0</v>
      </c>
      <c r="O221" s="563">
        <v>0</v>
      </c>
      <c r="P221" s="564">
        <v>0</v>
      </c>
      <c r="Q221" s="563">
        <v>0</v>
      </c>
      <c r="R221" s="564">
        <v>0</v>
      </c>
      <c r="S221" s="563">
        <v>0</v>
      </c>
      <c r="T221" s="564">
        <v>0</v>
      </c>
      <c r="U221" s="563">
        <v>0</v>
      </c>
      <c r="V221" s="565"/>
      <c r="W221" s="564">
        <v>0</v>
      </c>
      <c r="X221" s="566">
        <v>0</v>
      </c>
      <c r="Y221" s="561">
        <v>0</v>
      </c>
      <c r="Z221" s="420">
        <f>SUM(J221:K221)</f>
        <v>0</v>
      </c>
      <c r="AA221" s="542">
        <v>0</v>
      </c>
      <c r="AB221" s="420">
        <v>0</v>
      </c>
      <c r="AC221" s="543">
        <v>0</v>
      </c>
      <c r="AD221" s="569">
        <f t="shared" si="122"/>
        <v>0</v>
      </c>
      <c r="AE221" s="420"/>
      <c r="AF221" s="595">
        <f t="shared" si="123"/>
        <v>0</v>
      </c>
      <c r="AH221" s="376"/>
      <c r="AI221" s="371">
        <f t="shared" si="117"/>
        <v>0</v>
      </c>
      <c r="AJ221" s="371">
        <f t="shared" si="118"/>
        <v>0</v>
      </c>
    </row>
    <row r="222" spans="1:36" ht="2.25" customHeight="1" x14ac:dyDescent="0.25">
      <c r="A222" s="559">
        <v>59999</v>
      </c>
      <c r="B222" s="560" t="s">
        <v>219</v>
      </c>
      <c r="C222" s="420">
        <v>0</v>
      </c>
      <c r="D222" s="561">
        <v>0</v>
      </c>
      <c r="E222" s="562"/>
      <c r="F222" s="562"/>
      <c r="G222" s="562"/>
      <c r="H222" s="562"/>
      <c r="I222" s="420">
        <f t="shared" si="121"/>
        <v>0</v>
      </c>
      <c r="J222" s="561">
        <v>0</v>
      </c>
      <c r="K222" s="563">
        <v>0</v>
      </c>
      <c r="L222" s="564">
        <v>0</v>
      </c>
      <c r="M222" s="563">
        <v>0</v>
      </c>
      <c r="N222" s="564">
        <v>0</v>
      </c>
      <c r="O222" s="563">
        <v>0</v>
      </c>
      <c r="P222" s="564">
        <v>0</v>
      </c>
      <c r="Q222" s="563">
        <v>0</v>
      </c>
      <c r="R222" s="564">
        <v>0</v>
      </c>
      <c r="S222" s="563">
        <v>0</v>
      </c>
      <c r="T222" s="564">
        <v>0</v>
      </c>
      <c r="U222" s="563">
        <v>0</v>
      </c>
      <c r="V222" s="565"/>
      <c r="W222" s="564">
        <v>0</v>
      </c>
      <c r="X222" s="566">
        <v>0</v>
      </c>
      <c r="Y222" s="561">
        <v>0</v>
      </c>
      <c r="Z222" s="420">
        <f>SUM(J222:K222)</f>
        <v>0</v>
      </c>
      <c r="AA222" s="542">
        <v>0</v>
      </c>
      <c r="AB222" s="420">
        <v>0</v>
      </c>
      <c r="AC222" s="543">
        <v>0</v>
      </c>
      <c r="AD222" s="569">
        <v>0</v>
      </c>
      <c r="AE222" s="420">
        <v>0</v>
      </c>
      <c r="AF222" s="595">
        <v>0</v>
      </c>
      <c r="AH222" s="376"/>
      <c r="AI222" s="371">
        <f t="shared" si="117"/>
        <v>0</v>
      </c>
      <c r="AJ222" s="371">
        <f t="shared" si="118"/>
        <v>0</v>
      </c>
    </row>
    <row r="223" spans="1:36" s="132" customFormat="1" ht="15.6" x14ac:dyDescent="0.25">
      <c r="A223" s="415">
        <v>6</v>
      </c>
      <c r="B223" s="544" t="s">
        <v>220</v>
      </c>
      <c r="C223" s="429">
        <f>+C224+C236+C241+C248+C253+C255+C258</f>
        <v>28752799.57</v>
      </c>
      <c r="D223" s="430">
        <f>+D224+D236+D241+D248+D253+D255+D258</f>
        <v>0</v>
      </c>
      <c r="E223" s="545">
        <f>+E224+E236+E241+E248+E253+E255+E258</f>
        <v>0</v>
      </c>
      <c r="F223" s="545"/>
      <c r="G223" s="545"/>
      <c r="H223" s="545">
        <f>+H224+H236+H241+H248+H253+H255+H258</f>
        <v>0</v>
      </c>
      <c r="I223" s="430">
        <f>+I224+I236+I241+I248+I253+I255+I258</f>
        <v>28752799.57</v>
      </c>
      <c r="J223" s="430">
        <f>+J224+J236+J241+J248+J253+J255+J258</f>
        <v>0</v>
      </c>
      <c r="K223" s="431">
        <f t="shared" ref="K223:W223" si="128">+K224+K236+K241+K248+K253+K255+K258</f>
        <v>0</v>
      </c>
      <c r="L223" s="432">
        <f t="shared" si="128"/>
        <v>0</v>
      </c>
      <c r="M223" s="431">
        <f t="shared" si="128"/>
        <v>0</v>
      </c>
      <c r="N223" s="432">
        <f t="shared" si="128"/>
        <v>0</v>
      </c>
      <c r="O223" s="431">
        <f t="shared" si="128"/>
        <v>0</v>
      </c>
      <c r="P223" s="432">
        <f t="shared" si="128"/>
        <v>0</v>
      </c>
      <c r="Q223" s="431">
        <f t="shared" si="128"/>
        <v>0</v>
      </c>
      <c r="R223" s="432">
        <f t="shared" si="128"/>
        <v>0</v>
      </c>
      <c r="S223" s="431">
        <f t="shared" si="128"/>
        <v>0</v>
      </c>
      <c r="T223" s="432">
        <f>+T224+T236+T241+T248+T253+T255+T258</f>
        <v>0</v>
      </c>
      <c r="U223" s="431">
        <f>+U224+U236+U241+U248+U253+U255+U258</f>
        <v>0</v>
      </c>
      <c r="V223" s="433"/>
      <c r="W223" s="432">
        <f t="shared" si="128"/>
        <v>0</v>
      </c>
      <c r="X223" s="434">
        <f t="shared" ref="X223:AC223" si="129">+X224+X236+X241+X248+X253+X255+X258</f>
        <v>0</v>
      </c>
      <c r="Y223" s="430">
        <f t="shared" si="129"/>
        <v>0</v>
      </c>
      <c r="Z223" s="430">
        <f t="shared" si="129"/>
        <v>28752799.57</v>
      </c>
      <c r="AA223" s="430">
        <f t="shared" si="129"/>
        <v>0</v>
      </c>
      <c r="AB223" s="430">
        <f t="shared" si="129"/>
        <v>0</v>
      </c>
      <c r="AC223" s="430">
        <f t="shared" si="129"/>
        <v>28752799.57</v>
      </c>
      <c r="AD223" s="548">
        <f>(Z223-AC223)/Z223</f>
        <v>0</v>
      </c>
      <c r="AE223" s="430">
        <f t="shared" ref="AE223" si="130">+AE224+AE236+AE241+AE248+AE253+AE255+AE258</f>
        <v>28752799.57</v>
      </c>
      <c r="AF223" s="549">
        <f>AA223/Z223</f>
        <v>0</v>
      </c>
      <c r="AG223" s="1"/>
      <c r="AH223" s="376">
        <v>32539480.489999998</v>
      </c>
      <c r="AI223" s="371">
        <f t="shared" si="117"/>
        <v>-3786680.9199999981</v>
      </c>
      <c r="AJ223" s="371">
        <f t="shared" si="118"/>
        <v>-3786680.9199999981</v>
      </c>
    </row>
    <row r="224" spans="1:36" s="14" customFormat="1" ht="11.25" hidden="1" customHeight="1" x14ac:dyDescent="0.25">
      <c r="A224" s="531">
        <v>601</v>
      </c>
      <c r="B224" s="532" t="s">
        <v>221</v>
      </c>
      <c r="C224" s="493">
        <f>SUM(C225:C235)</f>
        <v>0</v>
      </c>
      <c r="D224" s="494">
        <v>0</v>
      </c>
      <c r="E224" s="533">
        <f>SUM(E225:E235)</f>
        <v>0</v>
      </c>
      <c r="F224" s="533"/>
      <c r="G224" s="533"/>
      <c r="H224" s="533">
        <f>SUM(H225:H235)</f>
        <v>0</v>
      </c>
      <c r="I224" s="496">
        <f t="shared" si="121"/>
        <v>0</v>
      </c>
      <c r="J224" s="497">
        <f>SUM(J225:J235)</f>
        <v>0</v>
      </c>
      <c r="K224" s="498">
        <f>SUM(K225:K235)</f>
        <v>0</v>
      </c>
      <c r="L224" s="499">
        <f t="shared" ref="L224:W224" si="131">SUM(L225:L235)</f>
        <v>0</v>
      </c>
      <c r="M224" s="500">
        <f t="shared" si="131"/>
        <v>0</v>
      </c>
      <c r="N224" s="501">
        <f t="shared" si="131"/>
        <v>0</v>
      </c>
      <c r="O224" s="498">
        <f t="shared" si="131"/>
        <v>0</v>
      </c>
      <c r="P224" s="499">
        <f t="shared" si="131"/>
        <v>0</v>
      </c>
      <c r="Q224" s="500">
        <f>SUM(Q225:Q235)</f>
        <v>0</v>
      </c>
      <c r="R224" s="501">
        <f t="shared" si="131"/>
        <v>0</v>
      </c>
      <c r="S224" s="498">
        <f t="shared" si="131"/>
        <v>0</v>
      </c>
      <c r="T224" s="499">
        <f>SUM(T225:T235)</f>
        <v>0</v>
      </c>
      <c r="U224" s="500">
        <f>SUM(U225:U235)</f>
        <v>0</v>
      </c>
      <c r="V224" s="502"/>
      <c r="W224" s="501">
        <f t="shared" si="131"/>
        <v>0</v>
      </c>
      <c r="X224" s="503">
        <f t="shared" ref="X224:AC224" si="132">SUM(X225:X235)</f>
        <v>0</v>
      </c>
      <c r="Y224" s="504">
        <f t="shared" si="132"/>
        <v>0</v>
      </c>
      <c r="Z224" s="505">
        <f t="shared" si="132"/>
        <v>0</v>
      </c>
      <c r="AA224" s="534">
        <f t="shared" si="132"/>
        <v>0</v>
      </c>
      <c r="AB224" s="505">
        <f t="shared" si="132"/>
        <v>0</v>
      </c>
      <c r="AC224" s="535">
        <f t="shared" si="132"/>
        <v>0</v>
      </c>
      <c r="AD224" s="508">
        <v>0</v>
      </c>
      <c r="AE224" s="505">
        <f t="shared" ref="AE224" si="133">SUM(AE225:AE235)</f>
        <v>0</v>
      </c>
      <c r="AF224" s="464">
        <v>0</v>
      </c>
      <c r="AG224" s="1"/>
      <c r="AH224" s="376"/>
      <c r="AI224" s="371">
        <f t="shared" si="117"/>
        <v>0</v>
      </c>
      <c r="AJ224" s="371">
        <f t="shared" si="118"/>
        <v>0</v>
      </c>
    </row>
    <row r="225" spans="1:36" ht="12.75" hidden="1" customHeight="1" thickBot="1" x14ac:dyDescent="0.3">
      <c r="A225" s="529">
        <v>60101</v>
      </c>
      <c r="B225" s="530" t="s">
        <v>222</v>
      </c>
      <c r="C225" s="452"/>
      <c r="D225" s="3">
        <v>0</v>
      </c>
      <c r="E225" s="596"/>
      <c r="F225" s="596"/>
      <c r="G225" s="596"/>
      <c r="H225" s="596"/>
      <c r="I225" s="452">
        <f t="shared" si="121"/>
        <v>0</v>
      </c>
      <c r="J225" s="454">
        <v>0</v>
      </c>
      <c r="K225" s="455">
        <v>0</v>
      </c>
      <c r="L225" s="456">
        <v>0</v>
      </c>
      <c r="M225" s="457">
        <v>0</v>
      </c>
      <c r="N225" s="321">
        <v>0</v>
      </c>
      <c r="O225" s="455">
        <v>0</v>
      </c>
      <c r="P225" s="456">
        <v>0</v>
      </c>
      <c r="Q225" s="457">
        <v>0</v>
      </c>
      <c r="R225" s="321">
        <v>0</v>
      </c>
      <c r="S225" s="455">
        <v>0</v>
      </c>
      <c r="T225" s="456">
        <v>0</v>
      </c>
      <c r="U225" s="457">
        <v>0</v>
      </c>
      <c r="V225" s="458"/>
      <c r="W225" s="321">
        <v>0</v>
      </c>
      <c r="X225" s="459">
        <f t="shared" ref="X225:X235" si="134">J225+L225+N225+P225+R225+W225</f>
        <v>0</v>
      </c>
      <c r="Y225" s="460">
        <f>K225+M225+O225+Q225+S225+V225</f>
        <v>0</v>
      </c>
      <c r="Z225" s="461">
        <f>C225+X225-Y225</f>
        <v>0</v>
      </c>
      <c r="AA225" s="166">
        <v>0</v>
      </c>
      <c r="AB225" s="20">
        <v>0</v>
      </c>
      <c r="AC225" s="462">
        <f t="shared" ref="AC225:AC260" si="135">Z225-AA225-AB225</f>
        <v>0</v>
      </c>
      <c r="AD225" s="466">
        <v>0</v>
      </c>
      <c r="AE225" s="20">
        <v>0</v>
      </c>
      <c r="AF225" s="597">
        <v>0</v>
      </c>
      <c r="AH225" s="376"/>
      <c r="AI225" s="371">
        <f t="shared" si="117"/>
        <v>0</v>
      </c>
      <c r="AJ225" s="371">
        <f t="shared" si="118"/>
        <v>0</v>
      </c>
    </row>
    <row r="226" spans="1:36" ht="12.75" hidden="1" customHeight="1" thickBot="1" x14ac:dyDescent="0.3">
      <c r="A226" s="529">
        <v>60102</v>
      </c>
      <c r="B226" s="530" t="s">
        <v>223</v>
      </c>
      <c r="C226" s="452"/>
      <c r="D226" s="3">
        <v>0</v>
      </c>
      <c r="E226" s="596"/>
      <c r="F226" s="596"/>
      <c r="G226" s="596"/>
      <c r="H226" s="596"/>
      <c r="I226" s="452">
        <f t="shared" si="121"/>
        <v>0</v>
      </c>
      <c r="J226" s="454">
        <v>0</v>
      </c>
      <c r="K226" s="455">
        <v>0</v>
      </c>
      <c r="L226" s="456">
        <v>0</v>
      </c>
      <c r="M226" s="457">
        <v>0</v>
      </c>
      <c r="N226" s="321">
        <v>0</v>
      </c>
      <c r="O226" s="455">
        <v>0</v>
      </c>
      <c r="P226" s="456">
        <v>0</v>
      </c>
      <c r="Q226" s="457">
        <v>0</v>
      </c>
      <c r="R226" s="321">
        <v>0</v>
      </c>
      <c r="S226" s="455">
        <v>0</v>
      </c>
      <c r="T226" s="456">
        <v>0</v>
      </c>
      <c r="U226" s="457">
        <v>0</v>
      </c>
      <c r="V226" s="458"/>
      <c r="W226" s="321">
        <v>0</v>
      </c>
      <c r="X226" s="459">
        <f t="shared" si="134"/>
        <v>0</v>
      </c>
      <c r="Y226" s="460">
        <f>K226+M226+O226+Q226+S226+V226</f>
        <v>0</v>
      </c>
      <c r="Z226" s="461">
        <f>C226+X226-Y226</f>
        <v>0</v>
      </c>
      <c r="AA226" s="166">
        <v>0</v>
      </c>
      <c r="AB226" s="20">
        <v>0</v>
      </c>
      <c r="AC226" s="462">
        <f t="shared" si="135"/>
        <v>0</v>
      </c>
      <c r="AD226" s="466">
        <v>0</v>
      </c>
      <c r="AE226" s="20">
        <v>0</v>
      </c>
      <c r="AF226" s="597">
        <v>0</v>
      </c>
      <c r="AH226" s="376"/>
      <c r="AI226" s="371">
        <f t="shared" si="117"/>
        <v>0</v>
      </c>
      <c r="AJ226" s="371">
        <f t="shared" si="118"/>
        <v>0</v>
      </c>
    </row>
    <row r="227" spans="1:36" ht="23.25" hidden="1" customHeight="1" thickBot="1" x14ac:dyDescent="0.3">
      <c r="A227" s="529">
        <v>60103</v>
      </c>
      <c r="B227" s="530" t="s">
        <v>224</v>
      </c>
      <c r="C227" s="452"/>
      <c r="D227" s="3" t="e">
        <f>SUM(#REF!)</f>
        <v>#REF!</v>
      </c>
      <c r="E227" s="596"/>
      <c r="F227" s="596"/>
      <c r="G227" s="596"/>
      <c r="H227" s="596"/>
      <c r="I227" s="452" t="e">
        <f>SUM(C227:D227)</f>
        <v>#REF!</v>
      </c>
      <c r="J227" s="454">
        <v>0</v>
      </c>
      <c r="K227" s="455">
        <v>0</v>
      </c>
      <c r="L227" s="456">
        <v>0</v>
      </c>
      <c r="M227" s="457">
        <v>0</v>
      </c>
      <c r="N227" s="321">
        <v>0</v>
      </c>
      <c r="O227" s="455">
        <v>0</v>
      </c>
      <c r="P227" s="456">
        <v>0</v>
      </c>
      <c r="Q227" s="457"/>
      <c r="R227" s="321">
        <v>0</v>
      </c>
      <c r="S227" s="455">
        <v>0</v>
      </c>
      <c r="T227" s="456">
        <v>0</v>
      </c>
      <c r="U227" s="457"/>
      <c r="V227" s="458"/>
      <c r="W227" s="321">
        <v>0</v>
      </c>
      <c r="X227" s="459">
        <f t="shared" si="134"/>
        <v>0</v>
      </c>
      <c r="Y227" s="460">
        <f>K227+M227+O227+Q227+S227+V227</f>
        <v>0</v>
      </c>
      <c r="Z227" s="461">
        <f>C227+X227-Y227</f>
        <v>0</v>
      </c>
      <c r="AA227" s="166">
        <v>0</v>
      </c>
      <c r="AB227" s="20">
        <v>0</v>
      </c>
      <c r="AC227" s="462">
        <f>Z227-AA227-AB227</f>
        <v>0</v>
      </c>
      <c r="AD227" s="463">
        <v>0</v>
      </c>
      <c r="AE227" s="20">
        <v>0</v>
      </c>
      <c r="AF227" s="464">
        <v>0</v>
      </c>
      <c r="AH227" s="376"/>
      <c r="AI227" s="371">
        <f t="shared" si="117"/>
        <v>0</v>
      </c>
      <c r="AJ227" s="371">
        <f t="shared" si="118"/>
        <v>0</v>
      </c>
    </row>
    <row r="228" spans="1:36" ht="12.75" hidden="1" customHeight="1" thickBot="1" x14ac:dyDescent="0.3">
      <c r="A228" s="529">
        <v>60103</v>
      </c>
      <c r="B228" s="530" t="s">
        <v>225</v>
      </c>
      <c r="C228" s="452"/>
      <c r="D228" s="3">
        <v>0</v>
      </c>
      <c r="E228" s="596"/>
      <c r="F228" s="596"/>
      <c r="G228" s="596"/>
      <c r="H228" s="596"/>
      <c r="I228" s="452">
        <f t="shared" si="121"/>
        <v>0</v>
      </c>
      <c r="J228" s="454">
        <v>0</v>
      </c>
      <c r="K228" s="455">
        <v>0</v>
      </c>
      <c r="L228" s="456">
        <v>0</v>
      </c>
      <c r="M228" s="457">
        <v>0</v>
      </c>
      <c r="N228" s="321">
        <v>0</v>
      </c>
      <c r="O228" s="455">
        <v>0</v>
      </c>
      <c r="P228" s="456">
        <v>0</v>
      </c>
      <c r="Q228" s="457">
        <v>0</v>
      </c>
      <c r="R228" s="321">
        <v>0</v>
      </c>
      <c r="S228" s="455">
        <v>0</v>
      </c>
      <c r="T228" s="456">
        <v>0</v>
      </c>
      <c r="U228" s="457">
        <v>0</v>
      </c>
      <c r="V228" s="458"/>
      <c r="W228" s="321">
        <v>0</v>
      </c>
      <c r="X228" s="459">
        <f>J228+L228+N228+P228+R228+T228+W228</f>
        <v>0</v>
      </c>
      <c r="Y228" s="460">
        <f>K228+M228+O228+Q228+S228+U228+V228</f>
        <v>0</v>
      </c>
      <c r="Z228" s="536">
        <f>C228+X228-Y228</f>
        <v>0</v>
      </c>
      <c r="AA228" s="166">
        <v>0</v>
      </c>
      <c r="AB228" s="20">
        <v>0</v>
      </c>
      <c r="AC228" s="462">
        <f>Z228-AA228-AB228</f>
        <v>0</v>
      </c>
      <c r="AD228" s="463">
        <v>0</v>
      </c>
      <c r="AE228" s="20">
        <v>0</v>
      </c>
      <c r="AF228" s="464">
        <v>0</v>
      </c>
      <c r="AH228" s="376"/>
      <c r="AI228" s="371">
        <f t="shared" si="117"/>
        <v>0</v>
      </c>
      <c r="AJ228" s="371">
        <f t="shared" si="118"/>
        <v>0</v>
      </c>
    </row>
    <row r="229" spans="1:36" ht="12.75" hidden="1" customHeight="1" thickBot="1" x14ac:dyDescent="0.3">
      <c r="A229" s="529">
        <v>60103</v>
      </c>
      <c r="B229" s="530" t="s">
        <v>226</v>
      </c>
      <c r="C229" s="452"/>
      <c r="D229" s="3">
        <v>0</v>
      </c>
      <c r="E229" s="596"/>
      <c r="F229" s="596"/>
      <c r="G229" s="596"/>
      <c r="H229" s="596"/>
      <c r="I229" s="452">
        <f t="shared" si="121"/>
        <v>0</v>
      </c>
      <c r="J229" s="454">
        <v>0</v>
      </c>
      <c r="K229" s="455">
        <v>0</v>
      </c>
      <c r="L229" s="456">
        <v>0</v>
      </c>
      <c r="M229" s="457">
        <v>0</v>
      </c>
      <c r="N229" s="321">
        <v>0</v>
      </c>
      <c r="O229" s="455">
        <v>0</v>
      </c>
      <c r="P229" s="456">
        <v>0</v>
      </c>
      <c r="Q229" s="457">
        <v>0</v>
      </c>
      <c r="R229" s="321">
        <v>0</v>
      </c>
      <c r="S229" s="455">
        <v>0</v>
      </c>
      <c r="T229" s="456">
        <v>0</v>
      </c>
      <c r="U229" s="457">
        <v>0</v>
      </c>
      <c r="V229" s="458"/>
      <c r="W229" s="321">
        <v>0</v>
      </c>
      <c r="X229" s="459">
        <f>J229+L229+N229+P229+R229+T229+W229</f>
        <v>0</v>
      </c>
      <c r="Y229" s="460">
        <f>K229+M229+O229+Q229+S229+U229+V229</f>
        <v>0</v>
      </c>
      <c r="Z229" s="461">
        <f>C229+X229-Y229</f>
        <v>0</v>
      </c>
      <c r="AA229" s="166">
        <v>0</v>
      </c>
      <c r="AB229" s="20">
        <v>0</v>
      </c>
      <c r="AC229" s="462">
        <f t="shared" si="135"/>
        <v>0</v>
      </c>
      <c r="AD229" s="463">
        <v>0</v>
      </c>
      <c r="AE229" s="20">
        <v>0</v>
      </c>
      <c r="AF229" s="464">
        <v>0</v>
      </c>
      <c r="AH229" s="376"/>
      <c r="AI229" s="371">
        <f t="shared" si="117"/>
        <v>0</v>
      </c>
      <c r="AJ229" s="371">
        <f t="shared" si="118"/>
        <v>0</v>
      </c>
    </row>
    <row r="230" spans="1:36" ht="12.75" hidden="1" customHeight="1" thickBot="1" x14ac:dyDescent="0.3">
      <c r="A230" s="529">
        <v>60104</v>
      </c>
      <c r="B230" s="530" t="s">
        <v>227</v>
      </c>
      <c r="C230" s="452"/>
      <c r="E230" s="596"/>
      <c r="F230" s="596"/>
      <c r="G230" s="596"/>
      <c r="H230" s="596"/>
      <c r="I230" s="452">
        <f t="shared" si="121"/>
        <v>0</v>
      </c>
      <c r="J230" s="454"/>
      <c r="K230" s="455"/>
      <c r="L230" s="456"/>
      <c r="M230" s="457"/>
      <c r="N230" s="321"/>
      <c r="O230" s="455"/>
      <c r="P230" s="456"/>
      <c r="Q230" s="457"/>
      <c r="R230" s="321"/>
      <c r="S230" s="455"/>
      <c r="T230" s="456"/>
      <c r="U230" s="457"/>
      <c r="V230" s="458"/>
      <c r="W230" s="321"/>
      <c r="X230" s="459">
        <f>J230+L230+N230+P230+R230+T230+W230</f>
        <v>0</v>
      </c>
      <c r="Y230" s="460">
        <f>K230+M230+O230+Q230+S230+U230+V230</f>
        <v>0</v>
      </c>
      <c r="Z230" s="20">
        <f t="shared" ref="Z230:Z260" si="136">I230+X230-Y230</f>
        <v>0</v>
      </c>
      <c r="AA230" s="166">
        <v>0</v>
      </c>
      <c r="AB230" s="20">
        <v>0</v>
      </c>
      <c r="AC230" s="462">
        <f t="shared" si="135"/>
        <v>0</v>
      </c>
      <c r="AD230" s="466"/>
      <c r="AE230" s="20">
        <v>0</v>
      </c>
      <c r="AF230" s="597"/>
      <c r="AH230" s="376"/>
      <c r="AI230" s="371">
        <f t="shared" si="117"/>
        <v>0</v>
      </c>
      <c r="AJ230" s="371">
        <f t="shared" si="118"/>
        <v>0</v>
      </c>
    </row>
    <row r="231" spans="1:36" ht="23.25" hidden="1" customHeight="1" thickBot="1" x14ac:dyDescent="0.3">
      <c r="A231" s="598">
        <v>60105</v>
      </c>
      <c r="B231" s="530" t="s">
        <v>228</v>
      </c>
      <c r="C231" s="452"/>
      <c r="E231" s="596"/>
      <c r="F231" s="596"/>
      <c r="G231" s="596"/>
      <c r="H231" s="596"/>
      <c r="I231" s="452">
        <f t="shared" si="121"/>
        <v>0</v>
      </c>
      <c r="J231" s="454">
        <v>0</v>
      </c>
      <c r="K231" s="455">
        <v>0</v>
      </c>
      <c r="L231" s="456"/>
      <c r="M231" s="457">
        <v>0</v>
      </c>
      <c r="N231" s="321"/>
      <c r="O231" s="455">
        <v>0</v>
      </c>
      <c r="P231" s="456"/>
      <c r="Q231" s="457">
        <v>0</v>
      </c>
      <c r="R231" s="321">
        <v>0</v>
      </c>
      <c r="S231" s="455">
        <v>0</v>
      </c>
      <c r="T231" s="456"/>
      <c r="U231" s="457">
        <v>0</v>
      </c>
      <c r="V231" s="458"/>
      <c r="W231" s="321"/>
      <c r="X231" s="459">
        <f>J231+L231+N231+P231+R231+T231+W231</f>
        <v>0</v>
      </c>
      <c r="Y231" s="459">
        <f>K231+M231+O231+Q231+S231+U231+X231</f>
        <v>0</v>
      </c>
      <c r="Z231" s="467">
        <f>C231+X231-Y231</f>
        <v>0</v>
      </c>
      <c r="AA231" s="166">
        <v>0</v>
      </c>
      <c r="AB231" s="20">
        <v>0</v>
      </c>
      <c r="AC231" s="462">
        <f t="shared" si="135"/>
        <v>0</v>
      </c>
      <c r="AD231" s="463">
        <v>0</v>
      </c>
      <c r="AE231" s="20">
        <v>0</v>
      </c>
      <c r="AF231" s="464">
        <v>0</v>
      </c>
      <c r="AH231" s="376"/>
      <c r="AI231" s="371">
        <f t="shared" si="117"/>
        <v>0</v>
      </c>
      <c r="AJ231" s="371">
        <f t="shared" si="118"/>
        <v>0</v>
      </c>
    </row>
    <row r="232" spans="1:36" ht="12.75" hidden="1" customHeight="1" thickBot="1" x14ac:dyDescent="0.3">
      <c r="A232" s="529">
        <v>60106</v>
      </c>
      <c r="B232" s="530" t="s">
        <v>229</v>
      </c>
      <c r="C232" s="452"/>
      <c r="E232" s="596"/>
      <c r="F232" s="596"/>
      <c r="G232" s="596"/>
      <c r="H232" s="596"/>
      <c r="I232" s="452">
        <f t="shared" si="121"/>
        <v>0</v>
      </c>
      <c r="J232" s="454"/>
      <c r="K232" s="455"/>
      <c r="L232" s="456"/>
      <c r="M232" s="457"/>
      <c r="N232" s="321"/>
      <c r="O232" s="455"/>
      <c r="P232" s="456"/>
      <c r="Q232" s="457"/>
      <c r="R232" s="321"/>
      <c r="S232" s="455"/>
      <c r="T232" s="456"/>
      <c r="U232" s="457"/>
      <c r="V232" s="458"/>
      <c r="W232" s="321"/>
      <c r="X232" s="459">
        <f t="shared" si="134"/>
        <v>0</v>
      </c>
      <c r="Y232" s="460">
        <f>K232+M232+O232+Q232+S232+V232</f>
        <v>0</v>
      </c>
      <c r="Z232" s="20">
        <f t="shared" si="136"/>
        <v>0</v>
      </c>
      <c r="AA232" s="166">
        <v>0</v>
      </c>
      <c r="AB232" s="20">
        <v>0</v>
      </c>
      <c r="AC232" s="462">
        <f t="shared" si="135"/>
        <v>0</v>
      </c>
      <c r="AD232" s="466"/>
      <c r="AE232" s="20">
        <v>0</v>
      </c>
      <c r="AF232" s="597"/>
      <c r="AH232" s="376"/>
      <c r="AI232" s="371">
        <f t="shared" si="117"/>
        <v>0</v>
      </c>
      <c r="AJ232" s="371">
        <f t="shared" si="118"/>
        <v>0</v>
      </c>
    </row>
    <row r="233" spans="1:36" ht="12.75" hidden="1" customHeight="1" thickBot="1" x14ac:dyDescent="0.3">
      <c r="A233" s="529">
        <v>60107</v>
      </c>
      <c r="B233" s="530" t="s">
        <v>230</v>
      </c>
      <c r="C233" s="452"/>
      <c r="E233" s="596"/>
      <c r="F233" s="596"/>
      <c r="G233" s="596"/>
      <c r="H233" s="596"/>
      <c r="I233" s="452">
        <f t="shared" si="121"/>
        <v>0</v>
      </c>
      <c r="J233" s="454"/>
      <c r="K233" s="455"/>
      <c r="L233" s="456"/>
      <c r="M233" s="457"/>
      <c r="N233" s="321"/>
      <c r="O233" s="455"/>
      <c r="P233" s="456"/>
      <c r="Q233" s="457"/>
      <c r="R233" s="321"/>
      <c r="S233" s="455"/>
      <c r="T233" s="456"/>
      <c r="U233" s="457"/>
      <c r="V233" s="458"/>
      <c r="W233" s="321"/>
      <c r="X233" s="459">
        <f t="shared" si="134"/>
        <v>0</v>
      </c>
      <c r="Y233" s="460">
        <f>K233+M233+O233+Q233+S233+V233</f>
        <v>0</v>
      </c>
      <c r="Z233" s="20">
        <f t="shared" si="136"/>
        <v>0</v>
      </c>
      <c r="AA233" s="166">
        <v>0</v>
      </c>
      <c r="AB233" s="20">
        <v>0</v>
      </c>
      <c r="AC233" s="462">
        <f t="shared" si="135"/>
        <v>0</v>
      </c>
      <c r="AD233" s="466"/>
      <c r="AE233" s="20">
        <v>0</v>
      </c>
      <c r="AF233" s="597"/>
      <c r="AH233" s="376"/>
      <c r="AI233" s="371">
        <f t="shared" si="117"/>
        <v>0</v>
      </c>
      <c r="AJ233" s="371">
        <f t="shared" si="118"/>
        <v>0</v>
      </c>
    </row>
    <row r="234" spans="1:36" ht="12.75" hidden="1" customHeight="1" thickBot="1" x14ac:dyDescent="0.3">
      <c r="A234" s="529">
        <v>60108</v>
      </c>
      <c r="B234" s="530" t="s">
        <v>231</v>
      </c>
      <c r="C234" s="452"/>
      <c r="E234" s="596"/>
      <c r="F234" s="596"/>
      <c r="G234" s="596"/>
      <c r="H234" s="596"/>
      <c r="I234" s="452">
        <f t="shared" si="121"/>
        <v>0</v>
      </c>
      <c r="J234" s="454"/>
      <c r="K234" s="455"/>
      <c r="L234" s="456"/>
      <c r="M234" s="457"/>
      <c r="N234" s="321"/>
      <c r="O234" s="455"/>
      <c r="P234" s="456"/>
      <c r="Q234" s="457"/>
      <c r="R234" s="321"/>
      <c r="S234" s="455"/>
      <c r="T234" s="456"/>
      <c r="U234" s="457"/>
      <c r="V234" s="458"/>
      <c r="W234" s="321"/>
      <c r="X234" s="459">
        <f t="shared" si="134"/>
        <v>0</v>
      </c>
      <c r="Y234" s="460">
        <f>K234+M234+O234+Q234+S234+V234</f>
        <v>0</v>
      </c>
      <c r="Z234" s="20">
        <f t="shared" si="136"/>
        <v>0</v>
      </c>
      <c r="AA234" s="166">
        <v>0</v>
      </c>
      <c r="AB234" s="20">
        <v>0</v>
      </c>
      <c r="AC234" s="462">
        <f t="shared" si="135"/>
        <v>0</v>
      </c>
      <c r="AD234" s="466"/>
      <c r="AE234" s="20">
        <v>0</v>
      </c>
      <c r="AF234" s="597"/>
      <c r="AH234" s="376"/>
      <c r="AI234" s="371">
        <f t="shared" si="117"/>
        <v>0</v>
      </c>
      <c r="AJ234" s="371">
        <f t="shared" si="118"/>
        <v>0</v>
      </c>
    </row>
    <row r="235" spans="1:36" ht="12.75" hidden="1" customHeight="1" thickBot="1" x14ac:dyDescent="0.3">
      <c r="A235" s="529">
        <v>60109</v>
      </c>
      <c r="B235" s="530" t="s">
        <v>232</v>
      </c>
      <c r="C235" s="452"/>
      <c r="E235" s="596"/>
      <c r="F235" s="596"/>
      <c r="G235" s="596"/>
      <c r="H235" s="596"/>
      <c r="I235" s="452">
        <f t="shared" si="121"/>
        <v>0</v>
      </c>
      <c r="J235" s="454"/>
      <c r="K235" s="455"/>
      <c r="L235" s="456"/>
      <c r="M235" s="457"/>
      <c r="N235" s="321"/>
      <c r="O235" s="455"/>
      <c r="P235" s="456"/>
      <c r="Q235" s="457"/>
      <c r="R235" s="321"/>
      <c r="S235" s="455"/>
      <c r="T235" s="456"/>
      <c r="U235" s="457"/>
      <c r="V235" s="458"/>
      <c r="W235" s="321"/>
      <c r="X235" s="459">
        <f t="shared" si="134"/>
        <v>0</v>
      </c>
      <c r="Y235" s="460">
        <f>K235+M235+O235+Q235+S235+V235</f>
        <v>0</v>
      </c>
      <c r="Z235" s="20">
        <f t="shared" si="136"/>
        <v>0</v>
      </c>
      <c r="AA235" s="166">
        <v>0</v>
      </c>
      <c r="AB235" s="20">
        <v>0</v>
      </c>
      <c r="AC235" s="462">
        <f t="shared" si="135"/>
        <v>0</v>
      </c>
      <c r="AD235" s="466"/>
      <c r="AE235" s="20">
        <v>0</v>
      </c>
      <c r="AF235" s="597"/>
      <c r="AH235" s="376"/>
      <c r="AI235" s="371">
        <f t="shared" si="117"/>
        <v>0</v>
      </c>
      <c r="AJ235" s="371">
        <f t="shared" si="118"/>
        <v>0</v>
      </c>
    </row>
    <row r="236" spans="1:36" s="14" customFormat="1" ht="12.75" hidden="1" customHeight="1" thickBot="1" x14ac:dyDescent="0.3">
      <c r="A236" s="531">
        <v>602</v>
      </c>
      <c r="B236" s="532" t="s">
        <v>233</v>
      </c>
      <c r="C236" s="493">
        <f>SUM(C237:C240)</f>
        <v>0</v>
      </c>
      <c r="D236" s="494">
        <f>SUM(D237:D240)</f>
        <v>0</v>
      </c>
      <c r="E236" s="533">
        <f>SUM(E237:E240)</f>
        <v>0</v>
      </c>
      <c r="F236" s="533"/>
      <c r="G236" s="533"/>
      <c r="H236" s="533">
        <f>SUM(H237:H240)</f>
        <v>0</v>
      </c>
      <c r="I236" s="496">
        <f t="shared" si="121"/>
        <v>0</v>
      </c>
      <c r="J236" s="497">
        <f>SUM(J237:J240)</f>
        <v>0</v>
      </c>
      <c r="K236" s="498">
        <f t="shared" ref="K236:W236" si="137">SUM(K237:K240)</f>
        <v>0</v>
      </c>
      <c r="L236" s="499">
        <f t="shared" si="137"/>
        <v>0</v>
      </c>
      <c r="M236" s="500">
        <f t="shared" si="137"/>
        <v>0</v>
      </c>
      <c r="N236" s="501">
        <f t="shared" si="137"/>
        <v>0</v>
      </c>
      <c r="O236" s="498">
        <f t="shared" si="137"/>
        <v>0</v>
      </c>
      <c r="P236" s="499">
        <f t="shared" si="137"/>
        <v>0</v>
      </c>
      <c r="Q236" s="500">
        <f t="shared" si="137"/>
        <v>0</v>
      </c>
      <c r="R236" s="501">
        <f t="shared" si="137"/>
        <v>0</v>
      </c>
      <c r="S236" s="498">
        <f t="shared" si="137"/>
        <v>0</v>
      </c>
      <c r="T236" s="499">
        <f>SUM(T237:T240)</f>
        <v>0</v>
      </c>
      <c r="U236" s="500">
        <f>SUM(U237:U240)</f>
        <v>0</v>
      </c>
      <c r="V236" s="502"/>
      <c r="W236" s="501">
        <f t="shared" si="137"/>
        <v>0</v>
      </c>
      <c r="X236" s="503">
        <f t="shared" ref="X236:AC236" si="138">SUM(X237:X240)</f>
        <v>0</v>
      </c>
      <c r="Y236" s="504">
        <f t="shared" si="138"/>
        <v>0</v>
      </c>
      <c r="Z236" s="505">
        <f>SUM(Z237:Z240)</f>
        <v>0</v>
      </c>
      <c r="AA236" s="534">
        <v>0</v>
      </c>
      <c r="AB236" s="505">
        <f t="shared" si="138"/>
        <v>0</v>
      </c>
      <c r="AC236" s="535">
        <f t="shared" si="138"/>
        <v>0</v>
      </c>
      <c r="AD236" s="508">
        <v>0</v>
      </c>
      <c r="AE236" s="505">
        <f t="shared" ref="AE236" si="139">SUM(AE237:AE240)</f>
        <v>0</v>
      </c>
      <c r="AF236" s="464">
        <v>0</v>
      </c>
      <c r="AG236" s="1"/>
      <c r="AH236" s="376"/>
      <c r="AI236" s="371">
        <f t="shared" si="117"/>
        <v>0</v>
      </c>
      <c r="AJ236" s="371">
        <f t="shared" si="118"/>
        <v>0</v>
      </c>
    </row>
    <row r="237" spans="1:36" ht="12.75" hidden="1" customHeight="1" thickBot="1" x14ac:dyDescent="0.3">
      <c r="A237" s="529">
        <v>60201</v>
      </c>
      <c r="B237" s="530" t="s">
        <v>234</v>
      </c>
      <c r="C237" s="452">
        <v>0</v>
      </c>
      <c r="D237" s="3">
        <v>0</v>
      </c>
      <c r="I237" s="452">
        <f t="shared" si="121"/>
        <v>0</v>
      </c>
      <c r="J237" s="454">
        <v>0</v>
      </c>
      <c r="K237" s="455">
        <v>0</v>
      </c>
      <c r="L237" s="456">
        <v>0</v>
      </c>
      <c r="M237" s="457">
        <v>0</v>
      </c>
      <c r="N237" s="321">
        <v>0</v>
      </c>
      <c r="O237" s="455">
        <v>0</v>
      </c>
      <c r="P237" s="456">
        <v>0</v>
      </c>
      <c r="Q237" s="457">
        <v>0</v>
      </c>
      <c r="R237" s="321">
        <v>0</v>
      </c>
      <c r="S237" s="455">
        <v>0</v>
      </c>
      <c r="T237" s="456">
        <v>0</v>
      </c>
      <c r="U237" s="457">
        <v>0</v>
      </c>
      <c r="V237" s="458"/>
      <c r="W237" s="321">
        <v>0</v>
      </c>
      <c r="X237" s="459">
        <f>J237+L237+N237+P237+R237+W237</f>
        <v>0</v>
      </c>
      <c r="Y237" s="460">
        <f>K237+M237+O237+Q237+S237+V237</f>
        <v>0</v>
      </c>
      <c r="Z237" s="461">
        <f>C237+X237-Y237</f>
        <v>0</v>
      </c>
      <c r="AA237" s="166">
        <v>0</v>
      </c>
      <c r="AB237" s="20">
        <v>0</v>
      </c>
      <c r="AC237" s="462">
        <f t="shared" si="135"/>
        <v>0</v>
      </c>
      <c r="AD237" s="463">
        <v>0</v>
      </c>
      <c r="AE237" s="20">
        <v>0</v>
      </c>
      <c r="AF237" s="464">
        <v>0</v>
      </c>
      <c r="AH237" s="376"/>
      <c r="AI237" s="371">
        <f t="shared" si="117"/>
        <v>0</v>
      </c>
      <c r="AJ237" s="371">
        <f t="shared" si="118"/>
        <v>0</v>
      </c>
    </row>
    <row r="238" spans="1:36" ht="12.75" hidden="1" customHeight="1" thickBot="1" x14ac:dyDescent="0.3">
      <c r="A238" s="529">
        <v>60202</v>
      </c>
      <c r="B238" s="530" t="s">
        <v>235</v>
      </c>
      <c r="C238" s="452">
        <v>0</v>
      </c>
      <c r="D238" s="3">
        <v>0</v>
      </c>
      <c r="I238" s="452">
        <f t="shared" si="121"/>
        <v>0</v>
      </c>
      <c r="J238" s="454">
        <v>0</v>
      </c>
      <c r="K238" s="455">
        <v>0</v>
      </c>
      <c r="L238" s="456">
        <v>0</v>
      </c>
      <c r="M238" s="457">
        <v>0</v>
      </c>
      <c r="N238" s="321">
        <v>0</v>
      </c>
      <c r="O238" s="455">
        <v>0</v>
      </c>
      <c r="P238" s="456">
        <v>0</v>
      </c>
      <c r="Q238" s="457">
        <v>0</v>
      </c>
      <c r="R238" s="321">
        <v>0</v>
      </c>
      <c r="S238" s="455">
        <v>0</v>
      </c>
      <c r="T238" s="456">
        <v>0</v>
      </c>
      <c r="U238" s="457">
        <v>0</v>
      </c>
      <c r="V238" s="458"/>
      <c r="W238" s="321">
        <v>0</v>
      </c>
      <c r="X238" s="459">
        <f>J238+L238+N238+P238+R238+W238</f>
        <v>0</v>
      </c>
      <c r="Y238" s="460">
        <f>K238+M238+O238+Q238+S238+V238</f>
        <v>0</v>
      </c>
      <c r="Z238" s="20">
        <f t="shared" si="136"/>
        <v>0</v>
      </c>
      <c r="AA238" s="166">
        <v>0</v>
      </c>
      <c r="AB238" s="20">
        <v>0</v>
      </c>
      <c r="AC238" s="462">
        <f t="shared" si="135"/>
        <v>0</v>
      </c>
      <c r="AD238" s="466">
        <v>0</v>
      </c>
      <c r="AE238" s="20">
        <v>0</v>
      </c>
      <c r="AF238" s="597">
        <v>0</v>
      </c>
      <c r="AH238" s="376"/>
      <c r="AI238" s="371">
        <f t="shared" si="117"/>
        <v>0</v>
      </c>
      <c r="AJ238" s="371">
        <f t="shared" si="118"/>
        <v>0</v>
      </c>
    </row>
    <row r="239" spans="1:36" ht="12.75" hidden="1" customHeight="1" thickBot="1" x14ac:dyDescent="0.3">
      <c r="A239" s="529">
        <v>60203</v>
      </c>
      <c r="B239" s="530" t="s">
        <v>236</v>
      </c>
      <c r="C239" s="452">
        <v>0</v>
      </c>
      <c r="D239" s="3">
        <v>0</v>
      </c>
      <c r="I239" s="452">
        <f t="shared" si="121"/>
        <v>0</v>
      </c>
      <c r="J239" s="454">
        <v>0</v>
      </c>
      <c r="K239" s="455">
        <v>0</v>
      </c>
      <c r="L239" s="456">
        <v>0</v>
      </c>
      <c r="M239" s="457">
        <v>0</v>
      </c>
      <c r="N239" s="321">
        <v>0</v>
      </c>
      <c r="O239" s="455">
        <v>0</v>
      </c>
      <c r="P239" s="456">
        <v>0</v>
      </c>
      <c r="Q239" s="457">
        <v>0</v>
      </c>
      <c r="R239" s="321">
        <v>0</v>
      </c>
      <c r="S239" s="455">
        <v>0</v>
      </c>
      <c r="T239" s="456">
        <v>0</v>
      </c>
      <c r="U239" s="457">
        <v>0</v>
      </c>
      <c r="V239" s="458"/>
      <c r="W239" s="321">
        <v>0</v>
      </c>
      <c r="X239" s="459">
        <f>J239+L239+N239+P239+R239+W239</f>
        <v>0</v>
      </c>
      <c r="Y239" s="460">
        <f>K239+M239+O239+Q239+S239+V239</f>
        <v>0</v>
      </c>
      <c r="Z239" s="20">
        <f t="shared" si="136"/>
        <v>0</v>
      </c>
      <c r="AA239" s="166">
        <v>0</v>
      </c>
      <c r="AB239" s="20">
        <v>0</v>
      </c>
      <c r="AC239" s="462">
        <f t="shared" si="135"/>
        <v>0</v>
      </c>
      <c r="AD239" s="466">
        <v>0</v>
      </c>
      <c r="AE239" s="20">
        <v>0</v>
      </c>
      <c r="AF239" s="597">
        <v>0</v>
      </c>
      <c r="AH239" s="376"/>
      <c r="AI239" s="371">
        <f t="shared" si="117"/>
        <v>0</v>
      </c>
      <c r="AJ239" s="371">
        <f t="shared" si="118"/>
        <v>0</v>
      </c>
    </row>
    <row r="240" spans="1:36" ht="12.75" hidden="1" customHeight="1" thickBot="1" x14ac:dyDescent="0.3">
      <c r="A240" s="529">
        <v>60299</v>
      </c>
      <c r="B240" s="530" t="s">
        <v>237</v>
      </c>
      <c r="C240" s="452">
        <v>0</v>
      </c>
      <c r="D240" s="3">
        <v>0</v>
      </c>
      <c r="I240" s="452">
        <f t="shared" si="121"/>
        <v>0</v>
      </c>
      <c r="J240" s="454">
        <v>0</v>
      </c>
      <c r="K240" s="455">
        <v>0</v>
      </c>
      <c r="L240" s="456">
        <v>0</v>
      </c>
      <c r="M240" s="457">
        <v>0</v>
      </c>
      <c r="N240" s="321">
        <v>0</v>
      </c>
      <c r="O240" s="455">
        <v>0</v>
      </c>
      <c r="P240" s="456">
        <v>0</v>
      </c>
      <c r="Q240" s="457">
        <v>0</v>
      </c>
      <c r="R240" s="321">
        <v>0</v>
      </c>
      <c r="S240" s="455">
        <v>0</v>
      </c>
      <c r="T240" s="456">
        <v>0</v>
      </c>
      <c r="U240" s="457">
        <v>0</v>
      </c>
      <c r="V240" s="458"/>
      <c r="W240" s="321">
        <v>0</v>
      </c>
      <c r="X240" s="459">
        <f>J240+L240+N240+P240+R240+W240</f>
        <v>0</v>
      </c>
      <c r="Y240" s="460">
        <f>K240+M240+O240+Q240+S240+V240</f>
        <v>0</v>
      </c>
      <c r="Z240" s="20">
        <f t="shared" si="136"/>
        <v>0</v>
      </c>
      <c r="AA240" s="166">
        <v>0</v>
      </c>
      <c r="AB240" s="20">
        <v>0</v>
      </c>
      <c r="AC240" s="462">
        <f t="shared" si="135"/>
        <v>0</v>
      </c>
      <c r="AD240" s="466">
        <v>0</v>
      </c>
      <c r="AE240" s="20">
        <v>0</v>
      </c>
      <c r="AF240" s="597">
        <v>0</v>
      </c>
      <c r="AH240" s="376"/>
      <c r="AI240" s="371">
        <f t="shared" si="117"/>
        <v>0</v>
      </c>
      <c r="AJ240" s="371">
        <f t="shared" si="118"/>
        <v>0</v>
      </c>
    </row>
    <row r="241" spans="1:36" s="4" customFormat="1" ht="12" x14ac:dyDescent="0.25">
      <c r="A241" s="437">
        <v>603</v>
      </c>
      <c r="B241" s="438" t="s">
        <v>238</v>
      </c>
      <c r="C241" s="439">
        <f>SUM(C242:C247)</f>
        <v>28752799.57</v>
      </c>
      <c r="D241" s="440">
        <f>SUM(D242:D247)</f>
        <v>0</v>
      </c>
      <c r="E241" s="441">
        <f>SUM(E242:E247)</f>
        <v>0</v>
      </c>
      <c r="F241" s="441"/>
      <c r="G241" s="441"/>
      <c r="H241" s="441">
        <f>SUM(H242:H247)</f>
        <v>0</v>
      </c>
      <c r="I241" s="439">
        <f t="shared" si="121"/>
        <v>28752799.57</v>
      </c>
      <c r="J241" s="440">
        <f>SUM(J242:J247)</f>
        <v>0</v>
      </c>
      <c r="K241" s="442">
        <f t="shared" ref="K241:W241" si="140">SUM(K242:K247)</f>
        <v>0</v>
      </c>
      <c r="L241" s="443">
        <f t="shared" si="140"/>
        <v>0</v>
      </c>
      <c r="M241" s="442">
        <f t="shared" si="140"/>
        <v>0</v>
      </c>
      <c r="N241" s="443">
        <f t="shared" si="140"/>
        <v>0</v>
      </c>
      <c r="O241" s="442">
        <f t="shared" si="140"/>
        <v>0</v>
      </c>
      <c r="P241" s="443">
        <f t="shared" si="140"/>
        <v>0</v>
      </c>
      <c r="Q241" s="442">
        <f t="shared" si="140"/>
        <v>0</v>
      </c>
      <c r="R241" s="443">
        <f t="shared" si="140"/>
        <v>0</v>
      </c>
      <c r="S241" s="442">
        <f t="shared" si="140"/>
        <v>0</v>
      </c>
      <c r="T241" s="443">
        <f>SUM(T242:T247)</f>
        <v>0</v>
      </c>
      <c r="U241" s="442">
        <f>SUM(U242:U247)</f>
        <v>0</v>
      </c>
      <c r="V241" s="444"/>
      <c r="W241" s="443">
        <f t="shared" si="140"/>
        <v>0</v>
      </c>
      <c r="X241" s="445">
        <f t="shared" ref="X241:AC241" si="141">SUM(X242:X247)</f>
        <v>0</v>
      </c>
      <c r="Y241" s="440">
        <f t="shared" si="141"/>
        <v>0</v>
      </c>
      <c r="Z241" s="446">
        <f>SUM(Z242:Z247)</f>
        <v>28752799.57</v>
      </c>
      <c r="AA241" s="447">
        <f t="shared" si="141"/>
        <v>0</v>
      </c>
      <c r="AB241" s="446">
        <f t="shared" si="141"/>
        <v>0</v>
      </c>
      <c r="AC241" s="446">
        <f t="shared" si="141"/>
        <v>28752799.57</v>
      </c>
      <c r="AD241" s="448">
        <f>(Z241-AC241)/Z241</f>
        <v>0</v>
      </c>
      <c r="AE241" s="446">
        <f t="shared" ref="AE241" si="142">SUM(AE242:AE247)</f>
        <v>28752799.57</v>
      </c>
      <c r="AF241" s="449">
        <f t="shared" ref="AF241:AF247" si="143">AA241/Z241</f>
        <v>0</v>
      </c>
      <c r="AG241" s="1"/>
      <c r="AH241" s="414">
        <v>32539480.489999998</v>
      </c>
      <c r="AI241" s="371">
        <f t="shared" si="117"/>
        <v>-3786680.9199999981</v>
      </c>
      <c r="AJ241" s="371">
        <f t="shared" si="118"/>
        <v>-3786680.9199999981</v>
      </c>
    </row>
    <row r="242" spans="1:36" ht="17.399999999999999" customHeight="1" x14ac:dyDescent="0.25">
      <c r="A242" s="529" t="s">
        <v>477</v>
      </c>
      <c r="B242" s="538" t="s">
        <v>239</v>
      </c>
      <c r="C242" s="485">
        <v>25509404.57</v>
      </c>
      <c r="D242" s="3">
        <v>0</v>
      </c>
      <c r="I242" s="452">
        <f t="shared" si="121"/>
        <v>25509404.57</v>
      </c>
      <c r="J242" s="454"/>
      <c r="K242" s="455">
        <v>0</v>
      </c>
      <c r="L242" s="456"/>
      <c r="M242" s="457">
        <v>0</v>
      </c>
      <c r="N242" s="321">
        <v>0</v>
      </c>
      <c r="O242" s="455">
        <v>0</v>
      </c>
      <c r="P242" s="456">
        <v>0</v>
      </c>
      <c r="Q242" s="457">
        <v>0</v>
      </c>
      <c r="R242" s="321">
        <v>0</v>
      </c>
      <c r="S242" s="455">
        <v>0</v>
      </c>
      <c r="T242" s="456">
        <v>0</v>
      </c>
      <c r="U242" s="457">
        <v>0</v>
      </c>
      <c r="V242" s="458"/>
      <c r="W242" s="321">
        <v>0</v>
      </c>
      <c r="X242" s="459">
        <f>J242+L242+N242+P242+R242+T242+W242</f>
        <v>0</v>
      </c>
      <c r="Y242" s="460">
        <f t="shared" ref="Y242:Y246" si="144">K242+M242+O242+Q242+S242+U242+V242</f>
        <v>0</v>
      </c>
      <c r="Z242" s="20">
        <f t="shared" si="136"/>
        <v>25509404.57</v>
      </c>
      <c r="AA242" s="166">
        <f>IFERROR(+VLOOKUP(A242,'Base de Datos'!$A$1:$E$39,4,0),0)</f>
        <v>0</v>
      </c>
      <c r="AB242" s="20">
        <f>IFERROR(+VLOOKUP(A242,'Base de Datos'!$A$1:$F$39,3,0),0)</f>
        <v>0</v>
      </c>
      <c r="AC242" s="462">
        <f t="shared" si="135"/>
        <v>25509404.57</v>
      </c>
      <c r="AD242" s="463">
        <f>(Z242-AC242)/Z242</f>
        <v>0</v>
      </c>
      <c r="AE242" s="20">
        <f>IFERROR(+VLOOKUP(A242,'Base de Datos'!$A$1:$F$37,6,0),0)</f>
        <v>25509404.57</v>
      </c>
      <c r="AF242" s="464">
        <f t="shared" si="143"/>
        <v>0</v>
      </c>
      <c r="AH242" s="376">
        <v>29296085.489999998</v>
      </c>
      <c r="AI242" s="371">
        <f t="shared" si="117"/>
        <v>-3786680.9199999981</v>
      </c>
      <c r="AJ242" s="371">
        <f t="shared" si="118"/>
        <v>-3786680.9199999981</v>
      </c>
    </row>
    <row r="243" spans="1:36" ht="12.75" hidden="1" customHeight="1" x14ac:dyDescent="0.25">
      <c r="A243" s="529">
        <v>60302</v>
      </c>
      <c r="B243" s="530" t="s">
        <v>240</v>
      </c>
      <c r="C243" s="485"/>
      <c r="D243" s="3">
        <v>0</v>
      </c>
      <c r="I243" s="452">
        <f t="shared" si="121"/>
        <v>0</v>
      </c>
      <c r="J243" s="454"/>
      <c r="K243" s="455">
        <v>0</v>
      </c>
      <c r="L243" s="456">
        <v>0</v>
      </c>
      <c r="M243" s="457">
        <v>0</v>
      </c>
      <c r="N243" s="321">
        <v>0</v>
      </c>
      <c r="O243" s="455">
        <v>0</v>
      </c>
      <c r="P243" s="456">
        <v>0</v>
      </c>
      <c r="Q243" s="457">
        <v>0</v>
      </c>
      <c r="R243" s="321">
        <v>0</v>
      </c>
      <c r="S243" s="455">
        <v>0</v>
      </c>
      <c r="T243" s="456">
        <v>0</v>
      </c>
      <c r="U243" s="457">
        <v>0</v>
      </c>
      <c r="V243" s="458"/>
      <c r="W243" s="321">
        <v>0</v>
      </c>
      <c r="X243" s="459">
        <f>J243+L243+N243+P243+R243+W243</f>
        <v>0</v>
      </c>
      <c r="Y243" s="460">
        <f t="shared" si="144"/>
        <v>0</v>
      </c>
      <c r="Z243" s="20">
        <f t="shared" si="136"/>
        <v>0</v>
      </c>
      <c r="AA243" s="166">
        <f>IFERROR(+VLOOKUP(A243,'Base de Datos'!$A$1:$E$39,4,0),0)</f>
        <v>0</v>
      </c>
      <c r="AB243" s="20">
        <f>IFERROR(+VLOOKUP(A243,'Base de Datos'!$A$1:$F$39,3,0),0)</f>
        <v>0</v>
      </c>
      <c r="AC243" s="462">
        <f t="shared" si="135"/>
        <v>0</v>
      </c>
      <c r="AD243" s="466">
        <v>0</v>
      </c>
      <c r="AE243" s="20">
        <f>IFERROR(+VLOOKUP(A243,'Base de Datos'!$A$1:$F$37,6,0),0)</f>
        <v>0</v>
      </c>
      <c r="AF243" s="464" t="e">
        <f t="shared" si="143"/>
        <v>#DIV/0!</v>
      </c>
      <c r="AI243" s="371">
        <f t="shared" si="117"/>
        <v>0</v>
      </c>
      <c r="AJ243" s="371">
        <f t="shared" si="118"/>
        <v>0</v>
      </c>
    </row>
    <row r="244" spans="1:36" ht="12" hidden="1" customHeight="1" x14ac:dyDescent="0.25">
      <c r="A244" s="529">
        <v>60303</v>
      </c>
      <c r="B244" s="530" t="s">
        <v>241</v>
      </c>
      <c r="C244" s="452"/>
      <c r="D244" s="3">
        <v>0</v>
      </c>
      <c r="I244" s="452">
        <f t="shared" si="121"/>
        <v>0</v>
      </c>
      <c r="J244" s="454"/>
      <c r="K244" s="455">
        <v>0</v>
      </c>
      <c r="L244" s="456">
        <v>0</v>
      </c>
      <c r="M244" s="457">
        <v>0</v>
      </c>
      <c r="N244" s="321">
        <v>0</v>
      </c>
      <c r="O244" s="455">
        <v>0</v>
      </c>
      <c r="P244" s="456">
        <v>0</v>
      </c>
      <c r="Q244" s="457">
        <v>0</v>
      </c>
      <c r="R244" s="321">
        <v>0</v>
      </c>
      <c r="S244" s="455">
        <v>0</v>
      </c>
      <c r="T244" s="456">
        <v>0</v>
      </c>
      <c r="U244" s="457">
        <v>0</v>
      </c>
      <c r="V244" s="458"/>
      <c r="W244" s="321">
        <v>0</v>
      </c>
      <c r="X244" s="459">
        <f>J244+L244+N244+P244+R244+W244</f>
        <v>0</v>
      </c>
      <c r="Y244" s="460">
        <f t="shared" si="144"/>
        <v>0</v>
      </c>
      <c r="Z244" s="20">
        <f t="shared" si="136"/>
        <v>0</v>
      </c>
      <c r="AA244" s="166">
        <f>IFERROR(+VLOOKUP(A244,'Base de Datos'!$A$1:$E$39,4,0),0)</f>
        <v>0</v>
      </c>
      <c r="AB244" s="20">
        <f>IFERROR(+VLOOKUP(A244,'Base de Datos'!$A$1:$F$39,3,0),0)</f>
        <v>0</v>
      </c>
      <c r="AC244" s="490">
        <f t="shared" si="135"/>
        <v>0</v>
      </c>
      <c r="AD244" s="466">
        <v>0</v>
      </c>
      <c r="AE244" s="20">
        <f>IFERROR(+VLOOKUP(A244,'Base de Datos'!$A$1:$F$37,6,0),0)</f>
        <v>0</v>
      </c>
      <c r="AF244" s="464" t="e">
        <f t="shared" si="143"/>
        <v>#DIV/0!</v>
      </c>
      <c r="AI244" s="371">
        <f t="shared" si="117"/>
        <v>0</v>
      </c>
      <c r="AJ244" s="371">
        <f t="shared" si="118"/>
        <v>0</v>
      </c>
    </row>
    <row r="245" spans="1:36" ht="12" hidden="1" customHeight="1" x14ac:dyDescent="0.25">
      <c r="A245" s="529">
        <v>60304</v>
      </c>
      <c r="B245" s="530" t="s">
        <v>242</v>
      </c>
      <c r="C245" s="452"/>
      <c r="D245" s="3">
        <v>0</v>
      </c>
      <c r="I245" s="452">
        <f t="shared" si="121"/>
        <v>0</v>
      </c>
      <c r="J245" s="454"/>
      <c r="K245" s="455">
        <v>0</v>
      </c>
      <c r="L245" s="456">
        <v>0</v>
      </c>
      <c r="M245" s="457">
        <v>0</v>
      </c>
      <c r="N245" s="321">
        <v>0</v>
      </c>
      <c r="O245" s="455">
        <v>0</v>
      </c>
      <c r="P245" s="456">
        <v>0</v>
      </c>
      <c r="Q245" s="457">
        <v>0</v>
      </c>
      <c r="R245" s="321">
        <v>0</v>
      </c>
      <c r="S245" s="455">
        <v>0</v>
      </c>
      <c r="T245" s="456">
        <v>0</v>
      </c>
      <c r="U245" s="457">
        <v>0</v>
      </c>
      <c r="V245" s="458"/>
      <c r="W245" s="321">
        <v>0</v>
      </c>
      <c r="X245" s="459">
        <f>J245+L245+N245+P245+R245+W245</f>
        <v>0</v>
      </c>
      <c r="Y245" s="460">
        <f t="shared" si="144"/>
        <v>0</v>
      </c>
      <c r="Z245" s="20">
        <f t="shared" si="136"/>
        <v>0</v>
      </c>
      <c r="AA245" s="166">
        <f>IFERROR(+VLOOKUP(A245,'Base de Datos'!$A$1:$E$39,4,0),0)</f>
        <v>0</v>
      </c>
      <c r="AB245" s="20">
        <f>IFERROR(+VLOOKUP(A245,'Base de Datos'!$A$1:$F$39,3,0),0)</f>
        <v>0</v>
      </c>
      <c r="AC245" s="490">
        <f t="shared" si="135"/>
        <v>0</v>
      </c>
      <c r="AD245" s="466">
        <v>0</v>
      </c>
      <c r="AE245" s="20">
        <f>IFERROR(+VLOOKUP(A245,'Base de Datos'!$A$1:$F$37,6,0),0)</f>
        <v>0</v>
      </c>
      <c r="AF245" s="464" t="e">
        <f t="shared" si="143"/>
        <v>#DIV/0!</v>
      </c>
      <c r="AI245" s="371">
        <f t="shared" si="117"/>
        <v>0</v>
      </c>
      <c r="AJ245" s="371">
        <f t="shared" si="118"/>
        <v>0</v>
      </c>
    </row>
    <row r="246" spans="1:36" ht="12" hidden="1" customHeight="1" x14ac:dyDescent="0.25">
      <c r="A246" s="529">
        <v>60305</v>
      </c>
      <c r="B246" s="530" t="s">
        <v>243</v>
      </c>
      <c r="C246" s="452"/>
      <c r="D246" s="3">
        <v>0</v>
      </c>
      <c r="I246" s="452">
        <f t="shared" si="121"/>
        <v>0</v>
      </c>
      <c r="J246" s="454"/>
      <c r="K246" s="455">
        <v>0</v>
      </c>
      <c r="L246" s="456">
        <v>0</v>
      </c>
      <c r="M246" s="457">
        <v>0</v>
      </c>
      <c r="N246" s="321">
        <v>0</v>
      </c>
      <c r="O246" s="455">
        <v>0</v>
      </c>
      <c r="P246" s="456">
        <v>0</v>
      </c>
      <c r="Q246" s="457">
        <v>0</v>
      </c>
      <c r="R246" s="321">
        <v>0</v>
      </c>
      <c r="S246" s="455">
        <v>0</v>
      </c>
      <c r="T246" s="456">
        <v>0</v>
      </c>
      <c r="U246" s="457">
        <v>0</v>
      </c>
      <c r="V246" s="458"/>
      <c r="W246" s="321">
        <v>0</v>
      </c>
      <c r="X246" s="459">
        <f>J246+L246+N246+P246+R246+W246</f>
        <v>0</v>
      </c>
      <c r="Y246" s="460">
        <f t="shared" si="144"/>
        <v>0</v>
      </c>
      <c r="Z246" s="20">
        <f t="shared" si="136"/>
        <v>0</v>
      </c>
      <c r="AA246" s="166">
        <f>IFERROR(+VLOOKUP(A246,'Base de Datos'!$A$1:$E$39,4,0),0)</f>
        <v>0</v>
      </c>
      <c r="AB246" s="20">
        <f>IFERROR(+VLOOKUP(A246,'Base de Datos'!$A$1:$F$39,3,0),0)</f>
        <v>0</v>
      </c>
      <c r="AC246" s="490">
        <f t="shared" si="135"/>
        <v>0</v>
      </c>
      <c r="AD246" s="466">
        <v>0</v>
      </c>
      <c r="AE246" s="20">
        <f>IFERROR(+VLOOKUP(A246,'Base de Datos'!$A$1:$F$37,6,0),0)</f>
        <v>0</v>
      </c>
      <c r="AF246" s="464" t="e">
        <f t="shared" si="143"/>
        <v>#DIV/0!</v>
      </c>
      <c r="AI246" s="371">
        <f t="shared" si="117"/>
        <v>0</v>
      </c>
      <c r="AJ246" s="371">
        <f t="shared" si="118"/>
        <v>0</v>
      </c>
    </row>
    <row r="247" spans="1:36" ht="15.6" customHeight="1" x14ac:dyDescent="0.25">
      <c r="A247" s="529" t="s">
        <v>478</v>
      </c>
      <c r="B247" s="538" t="s">
        <v>244</v>
      </c>
      <c r="C247" s="485">
        <v>3243395</v>
      </c>
      <c r="D247" s="3">
        <v>0</v>
      </c>
      <c r="I247" s="452">
        <f t="shared" si="121"/>
        <v>3243395</v>
      </c>
      <c r="J247" s="454"/>
      <c r="K247" s="455">
        <v>0</v>
      </c>
      <c r="L247" s="456"/>
      <c r="M247" s="457"/>
      <c r="N247" s="321">
        <v>0</v>
      </c>
      <c r="O247" s="455">
        <v>0</v>
      </c>
      <c r="P247" s="456">
        <v>0</v>
      </c>
      <c r="Q247" s="457">
        <v>0</v>
      </c>
      <c r="R247" s="321">
        <v>0</v>
      </c>
      <c r="S247" s="455">
        <v>0</v>
      </c>
      <c r="T247" s="456">
        <v>0</v>
      </c>
      <c r="U247" s="457">
        <v>0</v>
      </c>
      <c r="V247" s="458"/>
      <c r="W247" s="321">
        <v>0</v>
      </c>
      <c r="X247" s="459">
        <f>J247+L247+N247+P247+R247+T247+W247</f>
        <v>0</v>
      </c>
      <c r="Y247" s="460">
        <f>K247+M247+O247+Q247+S247+U247+V247</f>
        <v>0</v>
      </c>
      <c r="Z247" s="20">
        <f>I247+X247-Y247</f>
        <v>3243395</v>
      </c>
      <c r="AA247" s="166">
        <f>IFERROR(+VLOOKUP(A247,'Base de Datos'!$A$1:$E$39,4,0),0)</f>
        <v>0</v>
      </c>
      <c r="AB247" s="20">
        <f>IFERROR(+VLOOKUP(A247,'Base de Datos'!$A$1:$F$39,3,0),0)</f>
        <v>0</v>
      </c>
      <c r="AC247" s="462">
        <f t="shared" si="135"/>
        <v>3243395</v>
      </c>
      <c r="AD247" s="463">
        <f>(Z247-AC247)/Z247</f>
        <v>0</v>
      </c>
      <c r="AE247" s="20">
        <f>IFERROR(+VLOOKUP(A247,'Base de Datos'!$A$1:$F$37,6,0),0)</f>
        <v>3243395</v>
      </c>
      <c r="AF247" s="464">
        <f t="shared" si="143"/>
        <v>0</v>
      </c>
      <c r="AH247" s="373">
        <v>3243395</v>
      </c>
      <c r="AI247" s="371">
        <f t="shared" si="117"/>
        <v>0</v>
      </c>
      <c r="AJ247" s="371">
        <f t="shared" si="118"/>
        <v>0</v>
      </c>
    </row>
    <row r="248" spans="1:36" s="14" customFormat="1" ht="22.5" hidden="1" customHeight="1" x14ac:dyDescent="0.35">
      <c r="A248" s="599">
        <v>604</v>
      </c>
      <c r="B248" s="600" t="s">
        <v>245</v>
      </c>
      <c r="C248" s="496">
        <f>SUM(C249:C252)</f>
        <v>0</v>
      </c>
      <c r="D248" s="601">
        <f>SUM(D249:D252)</f>
        <v>0</v>
      </c>
      <c r="E248" s="14">
        <f>SUM(E249:E252)</f>
        <v>0</v>
      </c>
      <c r="H248" s="14">
        <f>SUM(H249:H252)</f>
        <v>0</v>
      </c>
      <c r="I248" s="496">
        <f t="shared" si="121"/>
        <v>0</v>
      </c>
      <c r="J248" s="602">
        <f>SUM(J249:J252)</f>
        <v>0</v>
      </c>
      <c r="K248" s="602">
        <f t="shared" ref="K248:W248" si="145">SUM(K249:K252)</f>
        <v>0</v>
      </c>
      <c r="L248" s="601">
        <f t="shared" si="145"/>
        <v>0</v>
      </c>
      <c r="M248" s="601">
        <f t="shared" si="145"/>
        <v>0</v>
      </c>
      <c r="N248" s="602">
        <f t="shared" si="145"/>
        <v>0</v>
      </c>
      <c r="O248" s="602">
        <f t="shared" si="145"/>
        <v>0</v>
      </c>
      <c r="P248" s="601">
        <f t="shared" si="145"/>
        <v>0</v>
      </c>
      <c r="Q248" s="601">
        <f t="shared" si="145"/>
        <v>0</v>
      </c>
      <c r="R248" s="602">
        <f t="shared" si="145"/>
        <v>0</v>
      </c>
      <c r="S248" s="602">
        <f t="shared" si="145"/>
        <v>0</v>
      </c>
      <c r="T248" s="601">
        <f>SUM(T249:T252)</f>
        <v>0</v>
      </c>
      <c r="U248" s="601">
        <f>SUM(U249:U252)</f>
        <v>0</v>
      </c>
      <c r="V248" s="601"/>
      <c r="W248" s="602">
        <f t="shared" si="145"/>
        <v>0</v>
      </c>
      <c r="X248" s="603">
        <f>SUM(X249:X252)</f>
        <v>0</v>
      </c>
      <c r="Y248" s="604">
        <f>K248+M248+O248+Q248+S248+U248+V248</f>
        <v>0</v>
      </c>
      <c r="Z248" s="505">
        <f>SUM(Z249:Z252)</f>
        <v>0</v>
      </c>
      <c r="AA248" s="506">
        <f>SUM(AA249:AA252)</f>
        <v>0</v>
      </c>
      <c r="AB248" s="505">
        <f>SUM(AB249:AB252)</f>
        <v>0</v>
      </c>
      <c r="AC248" s="507">
        <f>SUM(AC249:AC252)</f>
        <v>0</v>
      </c>
      <c r="AD248" s="508">
        <v>0</v>
      </c>
      <c r="AE248" s="505">
        <f>SUM(AE249:AE252)</f>
        <v>0</v>
      </c>
      <c r="AF248" s="464">
        <v>0</v>
      </c>
      <c r="AG248" s="1"/>
      <c r="AH248" s="376"/>
      <c r="AI248" s="371">
        <f t="shared" si="117"/>
        <v>0</v>
      </c>
      <c r="AJ248" s="371">
        <f t="shared" si="118"/>
        <v>0</v>
      </c>
    </row>
    <row r="249" spans="1:36" ht="12" hidden="1" customHeight="1" x14ac:dyDescent="0.25">
      <c r="A249" s="529">
        <v>60401</v>
      </c>
      <c r="B249" s="530" t="s">
        <v>246</v>
      </c>
      <c r="C249" s="452">
        <v>0</v>
      </c>
      <c r="D249" s="3">
        <v>0</v>
      </c>
      <c r="I249" s="452">
        <f t="shared" si="121"/>
        <v>0</v>
      </c>
      <c r="J249" s="454">
        <v>0</v>
      </c>
      <c r="K249" s="455">
        <v>0</v>
      </c>
      <c r="L249" s="456">
        <v>0</v>
      </c>
      <c r="M249" s="457">
        <v>0</v>
      </c>
      <c r="N249" s="321">
        <v>0</v>
      </c>
      <c r="O249" s="455">
        <v>0</v>
      </c>
      <c r="P249" s="456">
        <v>0</v>
      </c>
      <c r="Q249" s="457">
        <v>0</v>
      </c>
      <c r="R249" s="321">
        <v>0</v>
      </c>
      <c r="S249" s="455">
        <v>0</v>
      </c>
      <c r="T249" s="456">
        <v>0</v>
      </c>
      <c r="U249" s="457">
        <v>0</v>
      </c>
      <c r="V249" s="458"/>
      <c r="W249" s="321">
        <v>0</v>
      </c>
      <c r="X249" s="459">
        <f>J249+L249+N249+P249+R249+W249</f>
        <v>0</v>
      </c>
      <c r="Y249" s="460">
        <f>K249+M249+O249+Q249+S249+V249</f>
        <v>0</v>
      </c>
      <c r="Z249" s="20">
        <f t="shared" si="136"/>
        <v>0</v>
      </c>
      <c r="AA249" s="489">
        <v>0</v>
      </c>
      <c r="AB249" s="20">
        <v>0</v>
      </c>
      <c r="AC249" s="490">
        <f t="shared" si="135"/>
        <v>0</v>
      </c>
      <c r="AD249" s="466">
        <v>0</v>
      </c>
      <c r="AE249" s="20">
        <v>0</v>
      </c>
      <c r="AF249" s="597">
        <v>0</v>
      </c>
      <c r="AI249" s="371">
        <f t="shared" si="117"/>
        <v>0</v>
      </c>
      <c r="AJ249" s="371">
        <f t="shared" si="118"/>
        <v>0</v>
      </c>
    </row>
    <row r="250" spans="1:36" ht="12" hidden="1" customHeight="1" x14ac:dyDescent="0.25">
      <c r="A250" s="529">
        <v>60402</v>
      </c>
      <c r="B250" s="530" t="s">
        <v>247</v>
      </c>
      <c r="C250" s="452">
        <v>0</v>
      </c>
      <c r="D250" s="3">
        <v>0</v>
      </c>
      <c r="I250" s="452">
        <f t="shared" si="121"/>
        <v>0</v>
      </c>
      <c r="J250" s="454">
        <v>0</v>
      </c>
      <c r="K250" s="455">
        <v>0</v>
      </c>
      <c r="L250" s="456">
        <v>0</v>
      </c>
      <c r="M250" s="457">
        <v>0</v>
      </c>
      <c r="N250" s="321">
        <v>0</v>
      </c>
      <c r="O250" s="455">
        <v>0</v>
      </c>
      <c r="P250" s="456">
        <v>0</v>
      </c>
      <c r="Q250" s="457">
        <v>0</v>
      </c>
      <c r="R250" s="321">
        <v>0</v>
      </c>
      <c r="S250" s="455">
        <v>0</v>
      </c>
      <c r="T250" s="456">
        <v>0</v>
      </c>
      <c r="U250" s="457">
        <v>0</v>
      </c>
      <c r="V250" s="458"/>
      <c r="W250" s="321">
        <v>0</v>
      </c>
      <c r="X250" s="459">
        <f>J250+L250+N250+P250+R250+T250+W250</f>
        <v>0</v>
      </c>
      <c r="Y250" s="460">
        <f>K250+M250+O250+Q250+S250+U250+V250</f>
        <v>0</v>
      </c>
      <c r="Z250" s="20">
        <f t="shared" si="136"/>
        <v>0</v>
      </c>
      <c r="AA250" s="489">
        <v>0</v>
      </c>
      <c r="AB250" s="20">
        <v>0</v>
      </c>
      <c r="AC250" s="490">
        <f t="shared" si="135"/>
        <v>0</v>
      </c>
      <c r="AD250" s="466">
        <v>0</v>
      </c>
      <c r="AE250" s="20">
        <v>0</v>
      </c>
      <c r="AF250" s="597">
        <v>0</v>
      </c>
      <c r="AI250" s="371">
        <f t="shared" si="117"/>
        <v>0</v>
      </c>
      <c r="AJ250" s="371">
        <f t="shared" si="118"/>
        <v>0</v>
      </c>
    </row>
    <row r="251" spans="1:36" ht="12" hidden="1" customHeight="1" x14ac:dyDescent="0.25">
      <c r="A251" s="529">
        <v>60403</v>
      </c>
      <c r="B251" s="530" t="s">
        <v>248</v>
      </c>
      <c r="C251" s="452">
        <v>0</v>
      </c>
      <c r="D251" s="3">
        <v>0</v>
      </c>
      <c r="I251" s="452">
        <f t="shared" si="121"/>
        <v>0</v>
      </c>
      <c r="J251" s="454">
        <v>0</v>
      </c>
      <c r="K251" s="455">
        <v>0</v>
      </c>
      <c r="L251" s="456">
        <v>0</v>
      </c>
      <c r="M251" s="457">
        <v>0</v>
      </c>
      <c r="N251" s="321">
        <v>0</v>
      </c>
      <c r="O251" s="455">
        <v>0</v>
      </c>
      <c r="P251" s="456">
        <v>0</v>
      </c>
      <c r="Q251" s="457">
        <v>0</v>
      </c>
      <c r="R251" s="321">
        <v>0</v>
      </c>
      <c r="S251" s="455">
        <v>0</v>
      </c>
      <c r="T251" s="456">
        <v>0</v>
      </c>
      <c r="U251" s="457">
        <v>0</v>
      </c>
      <c r="V251" s="458"/>
      <c r="W251" s="321">
        <v>0</v>
      </c>
      <c r="X251" s="459">
        <f>J251+L251+N251+P251+R251+W251</f>
        <v>0</v>
      </c>
      <c r="Y251" s="460">
        <f>K251+M251+O251+Q251+S251+V251</f>
        <v>0</v>
      </c>
      <c r="Z251" s="20">
        <f t="shared" si="136"/>
        <v>0</v>
      </c>
      <c r="AA251" s="489">
        <v>0</v>
      </c>
      <c r="AB251" s="20">
        <v>0</v>
      </c>
      <c r="AC251" s="490">
        <f t="shared" si="135"/>
        <v>0</v>
      </c>
      <c r="AD251" s="466">
        <v>0</v>
      </c>
      <c r="AE251" s="20">
        <v>0</v>
      </c>
      <c r="AF251" s="597">
        <v>0</v>
      </c>
      <c r="AI251" s="371">
        <f t="shared" si="117"/>
        <v>0</v>
      </c>
      <c r="AJ251" s="371">
        <f t="shared" si="118"/>
        <v>0</v>
      </c>
    </row>
    <row r="252" spans="1:36" ht="23.25" hidden="1" customHeight="1" thickBot="1" x14ac:dyDescent="0.3">
      <c r="A252" s="529">
        <v>60404</v>
      </c>
      <c r="B252" s="530" t="s">
        <v>249</v>
      </c>
      <c r="C252" s="452">
        <v>0</v>
      </c>
      <c r="D252" s="3">
        <v>0</v>
      </c>
      <c r="I252" s="452">
        <f t="shared" si="121"/>
        <v>0</v>
      </c>
      <c r="J252" s="454">
        <v>0</v>
      </c>
      <c r="K252" s="455">
        <v>0</v>
      </c>
      <c r="L252" s="456">
        <v>0</v>
      </c>
      <c r="M252" s="457">
        <v>0</v>
      </c>
      <c r="N252" s="321">
        <v>0</v>
      </c>
      <c r="O252" s="455">
        <v>0</v>
      </c>
      <c r="P252" s="456">
        <v>0</v>
      </c>
      <c r="Q252" s="457">
        <v>0</v>
      </c>
      <c r="R252" s="321">
        <v>0</v>
      </c>
      <c r="S252" s="455">
        <v>0</v>
      </c>
      <c r="T252" s="456">
        <v>0</v>
      </c>
      <c r="U252" s="457">
        <v>0</v>
      </c>
      <c r="V252" s="458"/>
      <c r="W252" s="321">
        <v>0</v>
      </c>
      <c r="X252" s="459">
        <f>J252+L252+N252+P252+R252+W252</f>
        <v>0</v>
      </c>
      <c r="Y252" s="460">
        <f>K252+M252+O252+Q252+S252+V252</f>
        <v>0</v>
      </c>
      <c r="Z252" s="20">
        <f t="shared" si="136"/>
        <v>0</v>
      </c>
      <c r="AA252" s="489">
        <v>0</v>
      </c>
      <c r="AB252" s="20">
        <v>0</v>
      </c>
      <c r="AC252" s="490">
        <f t="shared" si="135"/>
        <v>0</v>
      </c>
      <c r="AD252" s="463" t="e">
        <f>(Z252-AC252)/Z252</f>
        <v>#DIV/0!</v>
      </c>
      <c r="AE252" s="20">
        <v>0</v>
      </c>
      <c r="AF252" s="464" t="e">
        <f>AA252/Z252</f>
        <v>#DIV/0!</v>
      </c>
      <c r="AI252" s="371">
        <f t="shared" si="117"/>
        <v>0</v>
      </c>
      <c r="AJ252" s="371">
        <f t="shared" si="118"/>
        <v>0</v>
      </c>
    </row>
    <row r="253" spans="1:36" s="14" customFormat="1" ht="12" hidden="1" customHeight="1" x14ac:dyDescent="0.25">
      <c r="A253" s="531">
        <v>605</v>
      </c>
      <c r="B253" s="532" t="s">
        <v>250</v>
      </c>
      <c r="C253" s="493">
        <f>C254</f>
        <v>0</v>
      </c>
      <c r="D253" s="494">
        <f>D254</f>
        <v>0</v>
      </c>
      <c r="E253" s="533">
        <f>E254</f>
        <v>0</v>
      </c>
      <c r="F253" s="533"/>
      <c r="G253" s="533"/>
      <c r="H253" s="533">
        <f>H254</f>
        <v>0</v>
      </c>
      <c r="I253" s="496">
        <f t="shared" si="121"/>
        <v>0</v>
      </c>
      <c r="J253" s="497">
        <f>J254</f>
        <v>0</v>
      </c>
      <c r="K253" s="498">
        <f t="shared" ref="K253:W253" si="146">K254</f>
        <v>0</v>
      </c>
      <c r="L253" s="499">
        <f t="shared" si="146"/>
        <v>0</v>
      </c>
      <c r="M253" s="500">
        <f t="shared" si="146"/>
        <v>0</v>
      </c>
      <c r="N253" s="501">
        <f t="shared" si="146"/>
        <v>0</v>
      </c>
      <c r="O253" s="498">
        <f t="shared" si="146"/>
        <v>0</v>
      </c>
      <c r="P253" s="499">
        <f t="shared" si="146"/>
        <v>0</v>
      </c>
      <c r="Q253" s="500">
        <f t="shared" si="146"/>
        <v>0</v>
      </c>
      <c r="R253" s="501">
        <f t="shared" si="146"/>
        <v>0</v>
      </c>
      <c r="S253" s="498">
        <f t="shared" si="146"/>
        <v>0</v>
      </c>
      <c r="T253" s="499">
        <f t="shared" si="146"/>
        <v>0</v>
      </c>
      <c r="U253" s="500">
        <f t="shared" si="146"/>
        <v>0</v>
      </c>
      <c r="V253" s="502"/>
      <c r="W253" s="501">
        <f t="shared" si="146"/>
        <v>0</v>
      </c>
      <c r="X253" s="503">
        <f t="shared" ref="X253:AE253" si="147">X254</f>
        <v>0</v>
      </c>
      <c r="Y253" s="504">
        <f t="shared" si="147"/>
        <v>0</v>
      </c>
      <c r="Z253" s="505">
        <f t="shared" si="147"/>
        <v>0</v>
      </c>
      <c r="AA253" s="506">
        <f t="shared" si="147"/>
        <v>0</v>
      </c>
      <c r="AB253" s="505">
        <f t="shared" si="147"/>
        <v>0</v>
      </c>
      <c r="AC253" s="507">
        <f t="shared" si="147"/>
        <v>0</v>
      </c>
      <c r="AD253" s="508">
        <v>0</v>
      </c>
      <c r="AE253" s="505">
        <f t="shared" si="147"/>
        <v>0</v>
      </c>
      <c r="AF253" s="464" t="s">
        <v>0</v>
      </c>
      <c r="AG253" s="1"/>
      <c r="AH253" s="376"/>
      <c r="AI253" s="371">
        <f t="shared" si="117"/>
        <v>0</v>
      </c>
      <c r="AJ253" s="371">
        <f t="shared" si="118"/>
        <v>0</v>
      </c>
    </row>
    <row r="254" spans="1:36" ht="12" hidden="1" customHeight="1" x14ac:dyDescent="0.25">
      <c r="A254" s="529">
        <v>60501</v>
      </c>
      <c r="B254" s="530" t="s">
        <v>251</v>
      </c>
      <c r="C254" s="452"/>
      <c r="I254" s="452">
        <f t="shared" si="121"/>
        <v>0</v>
      </c>
      <c r="J254" s="454"/>
      <c r="K254" s="455"/>
      <c r="L254" s="456"/>
      <c r="M254" s="457"/>
      <c r="N254" s="321"/>
      <c r="O254" s="455"/>
      <c r="P254" s="456"/>
      <c r="Q254" s="457"/>
      <c r="R254" s="321"/>
      <c r="S254" s="455"/>
      <c r="T254" s="456"/>
      <c r="U254" s="457"/>
      <c r="V254" s="458"/>
      <c r="W254" s="321"/>
      <c r="X254" s="459">
        <f>J254+L254+N254+P254+R254+W254</f>
        <v>0</v>
      </c>
      <c r="Y254" s="460">
        <f>K254+M254+O254+Q254+S254+V254</f>
        <v>0</v>
      </c>
      <c r="Z254" s="20">
        <f t="shared" si="136"/>
        <v>0</v>
      </c>
      <c r="AA254" s="489"/>
      <c r="AB254" s="20"/>
      <c r="AC254" s="490">
        <f t="shared" si="135"/>
        <v>0</v>
      </c>
      <c r="AD254" s="466"/>
      <c r="AE254" s="20"/>
      <c r="AF254" s="597"/>
      <c r="AI254" s="371">
        <f t="shared" si="117"/>
        <v>0</v>
      </c>
      <c r="AJ254" s="371">
        <f t="shared" si="118"/>
        <v>0</v>
      </c>
    </row>
    <row r="255" spans="1:36" s="14" customFormat="1" ht="12" hidden="1" customHeight="1" x14ac:dyDescent="0.25">
      <c r="A255" s="531">
        <v>606</v>
      </c>
      <c r="B255" s="532" t="s">
        <v>252</v>
      </c>
      <c r="C255" s="493">
        <f>+C256+C257</f>
        <v>0</v>
      </c>
      <c r="D255" s="494">
        <f>+D256+D257</f>
        <v>0</v>
      </c>
      <c r="E255" s="533">
        <f>+E256+E257</f>
        <v>0</v>
      </c>
      <c r="F255" s="533"/>
      <c r="G255" s="533"/>
      <c r="H255" s="533">
        <f>+H256+H257</f>
        <v>0</v>
      </c>
      <c r="I255" s="496">
        <f t="shared" si="121"/>
        <v>0</v>
      </c>
      <c r="J255" s="497">
        <f>+J256+J257</f>
        <v>0</v>
      </c>
      <c r="K255" s="498">
        <f t="shared" ref="K255:W255" si="148">+K256+K257</f>
        <v>0</v>
      </c>
      <c r="L255" s="499">
        <f t="shared" si="148"/>
        <v>0</v>
      </c>
      <c r="M255" s="500">
        <f t="shared" si="148"/>
        <v>0</v>
      </c>
      <c r="N255" s="501">
        <f t="shared" si="148"/>
        <v>0</v>
      </c>
      <c r="O255" s="498">
        <f t="shared" si="148"/>
        <v>0</v>
      </c>
      <c r="P255" s="499">
        <f t="shared" si="148"/>
        <v>0</v>
      </c>
      <c r="Q255" s="500">
        <f t="shared" si="148"/>
        <v>0</v>
      </c>
      <c r="R255" s="501">
        <f t="shared" si="148"/>
        <v>0</v>
      </c>
      <c r="S255" s="498">
        <f t="shared" si="148"/>
        <v>0</v>
      </c>
      <c r="T255" s="499">
        <f>+T256+T257</f>
        <v>0</v>
      </c>
      <c r="U255" s="500">
        <f>+U256+U257</f>
        <v>0</v>
      </c>
      <c r="V255" s="502"/>
      <c r="W255" s="501">
        <f t="shared" si="148"/>
        <v>0</v>
      </c>
      <c r="X255" s="503">
        <f t="shared" ref="X255:AC255" si="149">+X256+X257</f>
        <v>0</v>
      </c>
      <c r="Y255" s="504">
        <f t="shared" si="149"/>
        <v>0</v>
      </c>
      <c r="Z255" s="505">
        <f>+Z256+Z257</f>
        <v>0</v>
      </c>
      <c r="AA255" s="506"/>
      <c r="AB255" s="505">
        <f t="shared" si="149"/>
        <v>0</v>
      </c>
      <c r="AC255" s="507">
        <f t="shared" si="149"/>
        <v>0</v>
      </c>
      <c r="AD255" s="508" t="e">
        <f>(Z255-AC255)/Z255</f>
        <v>#DIV/0!</v>
      </c>
      <c r="AE255" s="505">
        <f t="shared" ref="AE255" si="150">+AE256+AE257</f>
        <v>0</v>
      </c>
      <c r="AF255" s="464" t="e">
        <f>AA255/Z255</f>
        <v>#DIV/0!</v>
      </c>
      <c r="AG255" s="1"/>
      <c r="AH255" s="376"/>
      <c r="AI255" s="371">
        <f t="shared" si="117"/>
        <v>0</v>
      </c>
      <c r="AJ255" s="371">
        <f t="shared" si="118"/>
        <v>0</v>
      </c>
    </row>
    <row r="256" spans="1:36" ht="12" hidden="1" customHeight="1" x14ac:dyDescent="0.25">
      <c r="A256" s="529">
        <v>60601</v>
      </c>
      <c r="B256" s="530" t="s">
        <v>253</v>
      </c>
      <c r="C256" s="452"/>
      <c r="D256" s="3">
        <v>0</v>
      </c>
      <c r="I256" s="452">
        <f t="shared" si="121"/>
        <v>0</v>
      </c>
      <c r="J256" s="454">
        <v>0</v>
      </c>
      <c r="K256" s="455">
        <v>0</v>
      </c>
      <c r="L256" s="456">
        <v>0</v>
      </c>
      <c r="M256" s="457">
        <v>0</v>
      </c>
      <c r="N256" s="321">
        <v>0</v>
      </c>
      <c r="O256" s="455">
        <v>0</v>
      </c>
      <c r="P256" s="456">
        <v>0</v>
      </c>
      <c r="Q256" s="457">
        <v>0</v>
      </c>
      <c r="R256" s="321">
        <v>0</v>
      </c>
      <c r="S256" s="455">
        <v>0</v>
      </c>
      <c r="T256" s="456">
        <v>0</v>
      </c>
      <c r="U256" s="457">
        <v>0</v>
      </c>
      <c r="V256" s="458"/>
      <c r="W256" s="321">
        <v>0</v>
      </c>
      <c r="X256" s="459">
        <f>J256+L256+N256+P256+R256+T256+W256</f>
        <v>0</v>
      </c>
      <c r="Y256" s="460">
        <f>K256+M256+O256+Q256+S256+U256+V256</f>
        <v>0</v>
      </c>
      <c r="Z256" s="20">
        <f>I256+X256-Y256</f>
        <v>0</v>
      </c>
      <c r="AA256" s="489">
        <v>0</v>
      </c>
      <c r="AB256" s="20">
        <v>0</v>
      </c>
      <c r="AC256" s="490">
        <f t="shared" si="135"/>
        <v>0</v>
      </c>
      <c r="AD256" s="463" t="e">
        <f>(Z256-AC256)/Z256</f>
        <v>#DIV/0!</v>
      </c>
      <c r="AE256" s="20">
        <v>0</v>
      </c>
      <c r="AF256" s="464" t="e">
        <f>AA256/Z256</f>
        <v>#DIV/0!</v>
      </c>
      <c r="AI256" s="371">
        <f t="shared" si="117"/>
        <v>0</v>
      </c>
      <c r="AJ256" s="371">
        <f t="shared" si="118"/>
        <v>0</v>
      </c>
    </row>
    <row r="257" spans="1:36" ht="12.75" hidden="1" customHeight="1" thickBot="1" x14ac:dyDescent="0.3">
      <c r="A257" s="529">
        <v>60602</v>
      </c>
      <c r="B257" s="530" t="s">
        <v>254</v>
      </c>
      <c r="C257" s="452">
        <v>0</v>
      </c>
      <c r="D257" s="3">
        <v>0</v>
      </c>
      <c r="I257" s="452">
        <f t="shared" si="121"/>
        <v>0</v>
      </c>
      <c r="J257" s="454">
        <v>0</v>
      </c>
      <c r="K257" s="455">
        <v>0</v>
      </c>
      <c r="L257" s="456">
        <v>0</v>
      </c>
      <c r="M257" s="457">
        <v>0</v>
      </c>
      <c r="N257" s="321">
        <v>0</v>
      </c>
      <c r="O257" s="455">
        <v>0</v>
      </c>
      <c r="P257" s="456">
        <v>0</v>
      </c>
      <c r="Q257" s="457">
        <v>0</v>
      </c>
      <c r="R257" s="321">
        <v>0</v>
      </c>
      <c r="S257" s="455">
        <v>0</v>
      </c>
      <c r="T257" s="456">
        <v>0</v>
      </c>
      <c r="U257" s="457">
        <v>0</v>
      </c>
      <c r="V257" s="458"/>
      <c r="W257" s="321">
        <v>0</v>
      </c>
      <c r="X257" s="459">
        <f>J257+L257+N257+P257+R257+W257</f>
        <v>0</v>
      </c>
      <c r="Y257" s="460">
        <f>K257+M257+O257+Q257+S257+V257</f>
        <v>0</v>
      </c>
      <c r="Z257" s="20">
        <f t="shared" si="136"/>
        <v>0</v>
      </c>
      <c r="AA257" s="489">
        <v>0</v>
      </c>
      <c r="AB257" s="20">
        <v>0</v>
      </c>
      <c r="AC257" s="490">
        <f t="shared" si="135"/>
        <v>0</v>
      </c>
      <c r="AD257" s="466">
        <v>0</v>
      </c>
      <c r="AE257" s="20">
        <v>0</v>
      </c>
      <c r="AF257" s="597">
        <v>0</v>
      </c>
      <c r="AI257" s="371">
        <f t="shared" si="117"/>
        <v>0</v>
      </c>
      <c r="AJ257" s="371">
        <f t="shared" si="118"/>
        <v>0</v>
      </c>
    </row>
    <row r="258" spans="1:36" s="14" customFormat="1" ht="12" hidden="1" customHeight="1" x14ac:dyDescent="0.25">
      <c r="A258" s="512">
        <v>607</v>
      </c>
      <c r="B258" s="513" t="s">
        <v>255</v>
      </c>
      <c r="C258" s="550">
        <f>+C259+C260</f>
        <v>0</v>
      </c>
      <c r="D258" s="551">
        <f>+D259+D260</f>
        <v>0</v>
      </c>
      <c r="E258" s="552">
        <f>+E259+E260</f>
        <v>0</v>
      </c>
      <c r="F258" s="552"/>
      <c r="G258" s="552"/>
      <c r="H258" s="552">
        <f>+H259+H260</f>
        <v>0</v>
      </c>
      <c r="I258" s="429">
        <f t="shared" si="121"/>
        <v>0</v>
      </c>
      <c r="J258" s="551">
        <f>+J259+J260</f>
        <v>0</v>
      </c>
      <c r="K258" s="553">
        <f t="shared" ref="K258:W258" si="151">+K259+K260</f>
        <v>0</v>
      </c>
      <c r="L258" s="554">
        <f t="shared" si="151"/>
        <v>0</v>
      </c>
      <c r="M258" s="553">
        <f t="shared" si="151"/>
        <v>0</v>
      </c>
      <c r="N258" s="554">
        <f t="shared" si="151"/>
        <v>0</v>
      </c>
      <c r="O258" s="553">
        <f t="shared" si="151"/>
        <v>0</v>
      </c>
      <c r="P258" s="554">
        <f t="shared" si="151"/>
        <v>0</v>
      </c>
      <c r="Q258" s="553">
        <f t="shared" si="151"/>
        <v>0</v>
      </c>
      <c r="R258" s="554">
        <f t="shared" si="151"/>
        <v>0</v>
      </c>
      <c r="S258" s="553">
        <f t="shared" si="151"/>
        <v>0</v>
      </c>
      <c r="T258" s="554">
        <f>+T259+T260</f>
        <v>0</v>
      </c>
      <c r="U258" s="553">
        <f>+U259+U260</f>
        <v>0</v>
      </c>
      <c r="V258" s="555"/>
      <c r="W258" s="554">
        <f t="shared" si="151"/>
        <v>0</v>
      </c>
      <c r="X258" s="556">
        <f t="shared" ref="X258:AC258" si="152">+X259+X260</f>
        <v>0</v>
      </c>
      <c r="Y258" s="551">
        <f t="shared" si="152"/>
        <v>0</v>
      </c>
      <c r="Z258" s="429">
        <f>+Z259+Z260</f>
        <v>0</v>
      </c>
      <c r="AA258" s="605">
        <f t="shared" si="152"/>
        <v>0</v>
      </c>
      <c r="AB258" s="429">
        <f t="shared" si="152"/>
        <v>0</v>
      </c>
      <c r="AC258" s="426">
        <f t="shared" si="152"/>
        <v>0</v>
      </c>
      <c r="AD258" s="557" t="e">
        <f>(Z258-AC258)/Z258</f>
        <v>#DIV/0!</v>
      </c>
      <c r="AE258" s="429">
        <f t="shared" ref="AE258" si="153">+AE259+AE260</f>
        <v>0</v>
      </c>
      <c r="AF258" s="558" t="e">
        <f>AA258/Z258</f>
        <v>#DIV/0!</v>
      </c>
      <c r="AG258" s="1"/>
      <c r="AH258" s="376"/>
      <c r="AI258" s="371">
        <f t="shared" si="117"/>
        <v>0</v>
      </c>
      <c r="AJ258" s="371">
        <f t="shared" si="118"/>
        <v>0</v>
      </c>
    </row>
    <row r="259" spans="1:36" ht="12" hidden="1" customHeight="1" x14ac:dyDescent="0.25">
      <c r="A259" s="559" t="s">
        <v>479</v>
      </c>
      <c r="B259" s="560" t="s">
        <v>256</v>
      </c>
      <c r="C259" s="420"/>
      <c r="D259" s="561">
        <v>0</v>
      </c>
      <c r="E259" s="562"/>
      <c r="F259" s="562"/>
      <c r="G259" s="562"/>
      <c r="H259" s="562"/>
      <c r="I259" s="420">
        <f>SUM(C259:D259)</f>
        <v>0</v>
      </c>
      <c r="J259" s="561">
        <v>0</v>
      </c>
      <c r="K259" s="563">
        <v>0</v>
      </c>
      <c r="L259" s="564">
        <v>0</v>
      </c>
      <c r="M259" s="563">
        <v>0</v>
      </c>
      <c r="N259" s="564">
        <v>0</v>
      </c>
      <c r="O259" s="563">
        <v>0</v>
      </c>
      <c r="P259" s="564">
        <v>0</v>
      </c>
      <c r="Q259" s="563">
        <v>0</v>
      </c>
      <c r="R259" s="564">
        <v>0</v>
      </c>
      <c r="S259" s="563">
        <v>0</v>
      </c>
      <c r="T259" s="564">
        <v>0</v>
      </c>
      <c r="U259" s="563">
        <v>0</v>
      </c>
      <c r="V259" s="565"/>
      <c r="W259" s="564">
        <v>0</v>
      </c>
      <c r="X259" s="566">
        <f>J259+L259+N259+P259+R259+T259+W259</f>
        <v>0</v>
      </c>
      <c r="Y259" s="561">
        <f>K259+M259+O259+Q259+S259+U259+V259</f>
        <v>0</v>
      </c>
      <c r="Z259" s="420">
        <f>I259+X259-Y259</f>
        <v>0</v>
      </c>
      <c r="AA259" s="166">
        <f>IFERROR(+VLOOKUP(A259,'Base de Datos'!$A$1:$E$33,4,0),0)</f>
        <v>0</v>
      </c>
      <c r="AB259" s="606">
        <v>0</v>
      </c>
      <c r="AC259" s="607">
        <f>Z259-AA259-AB259</f>
        <v>0</v>
      </c>
      <c r="AD259" s="568" t="e">
        <f>(Z259-AC259)/Z259</f>
        <v>#DIV/0!</v>
      </c>
      <c r="AE259" s="606">
        <v>0</v>
      </c>
      <c r="AF259" s="558" t="e">
        <f>AA259/Z259</f>
        <v>#DIV/0!</v>
      </c>
      <c r="AI259" s="371">
        <f t="shared" si="117"/>
        <v>0</v>
      </c>
      <c r="AJ259" s="371">
        <f t="shared" si="118"/>
        <v>0</v>
      </c>
    </row>
    <row r="260" spans="1:36" ht="18.75" hidden="1" customHeight="1" x14ac:dyDescent="0.25">
      <c r="A260" s="608" t="s">
        <v>480</v>
      </c>
      <c r="B260" s="609" t="s">
        <v>257</v>
      </c>
      <c r="C260" s="610">
        <v>0</v>
      </c>
      <c r="D260" s="611"/>
      <c r="E260" s="612"/>
      <c r="F260" s="612"/>
      <c r="G260" s="612"/>
      <c r="H260" s="612"/>
      <c r="I260" s="610">
        <f t="shared" si="121"/>
        <v>0</v>
      </c>
      <c r="J260" s="611"/>
      <c r="K260" s="613"/>
      <c r="L260" s="614"/>
      <c r="M260" s="613"/>
      <c r="N260" s="614"/>
      <c r="O260" s="613"/>
      <c r="P260" s="614"/>
      <c r="Q260" s="613"/>
      <c r="R260" s="614"/>
      <c r="S260" s="613"/>
      <c r="T260" s="614"/>
      <c r="U260" s="613"/>
      <c r="V260" s="615"/>
      <c r="W260" s="614"/>
      <c r="X260" s="616"/>
      <c r="Y260" s="617">
        <f>K260+M260+O260+Q260+S260+U260+V260</f>
        <v>0</v>
      </c>
      <c r="Z260" s="610">
        <f t="shared" si="136"/>
        <v>0</v>
      </c>
      <c r="AA260" s="166">
        <f>IFERROR(+VLOOKUP(A260,'Base de Datos'!$A$1:$E$33,4,0),0)</f>
        <v>0</v>
      </c>
      <c r="AB260" s="610">
        <v>0</v>
      </c>
      <c r="AC260" s="618">
        <f t="shared" si="135"/>
        <v>0</v>
      </c>
      <c r="AD260" s="619"/>
      <c r="AE260" s="610">
        <v>0</v>
      </c>
      <c r="AF260" s="619"/>
      <c r="AI260" s="371">
        <f t="shared" si="117"/>
        <v>0</v>
      </c>
      <c r="AJ260" s="371">
        <f t="shared" si="118"/>
        <v>0</v>
      </c>
    </row>
    <row r="261" spans="1:36" s="154" customFormat="1" ht="16.2" thickBot="1" x14ac:dyDescent="0.3">
      <c r="A261" s="620">
        <v>7</v>
      </c>
      <c r="B261" s="621" t="s">
        <v>258</v>
      </c>
      <c r="C261" s="622">
        <f>+C262+C270+C272+C277+C279</f>
        <v>2283074571.8099999</v>
      </c>
      <c r="D261" s="623">
        <f>+D262+D270+D272+D277+D279</f>
        <v>0</v>
      </c>
      <c r="E261" s="624">
        <f>+E262+E270+E272+E277+E279</f>
        <v>0</v>
      </c>
      <c r="F261" s="624"/>
      <c r="G261" s="624"/>
      <c r="H261" s="624">
        <f>+H262+H270+H272+H277+H279</f>
        <v>0</v>
      </c>
      <c r="I261" s="625">
        <f>SUM(C261:D261)</f>
        <v>2283074571.8099999</v>
      </c>
      <c r="J261" s="623">
        <f>+J262+J270+J272+J277+J279</f>
        <v>0</v>
      </c>
      <c r="K261" s="626">
        <f t="shared" ref="K261:W261" si="154">+K262+K270+K272+K277+K279</f>
        <v>0</v>
      </c>
      <c r="L261" s="627">
        <f t="shared" si="154"/>
        <v>0</v>
      </c>
      <c r="M261" s="626">
        <f t="shared" si="154"/>
        <v>0</v>
      </c>
      <c r="N261" s="627">
        <f t="shared" si="154"/>
        <v>0</v>
      </c>
      <c r="O261" s="626">
        <f t="shared" si="154"/>
        <v>0</v>
      </c>
      <c r="P261" s="627">
        <f t="shared" si="154"/>
        <v>0</v>
      </c>
      <c r="Q261" s="626">
        <f t="shared" si="154"/>
        <v>0</v>
      </c>
      <c r="R261" s="627">
        <f t="shared" si="154"/>
        <v>0</v>
      </c>
      <c r="S261" s="626">
        <f t="shared" si="154"/>
        <v>0</v>
      </c>
      <c r="T261" s="626"/>
      <c r="U261" s="626"/>
      <c r="V261" s="628"/>
      <c r="W261" s="627">
        <f t="shared" si="154"/>
        <v>0</v>
      </c>
      <c r="X261" s="629">
        <f t="shared" ref="X261:Y261" si="155">+X262+X270+X272+X277+X279</f>
        <v>0</v>
      </c>
      <c r="Y261" s="623">
        <f t="shared" si="155"/>
        <v>0</v>
      </c>
      <c r="Z261" s="623">
        <f>+Z262+Z270+Z272+Z277+Z279</f>
        <v>2283074571.8099999</v>
      </c>
      <c r="AA261" s="630">
        <f>+AA262+AA270+AA272+AA277+AA279</f>
        <v>103231720.59999999</v>
      </c>
      <c r="AB261" s="631">
        <f>+AB262+AB270+AB272+AB277+AB279</f>
        <v>772006221.0999999</v>
      </c>
      <c r="AC261" s="631">
        <f>+AC262+AC270+AC272+AC277+AC279</f>
        <v>1407836630.1100001</v>
      </c>
      <c r="AD261" s="632">
        <f>(Z261-AC261)/Z261</f>
        <v>0.38335933153778656</v>
      </c>
      <c r="AE261" s="631">
        <f>+AE262+AE270+AE272+AE277+AE279</f>
        <v>1407836630.1100001</v>
      </c>
      <c r="AF261" s="632">
        <f>AA261/Z261</f>
        <v>4.5216096694624765E-2</v>
      </c>
      <c r="AG261" s="1"/>
      <c r="AH261" s="414">
        <v>4873646630.0799999</v>
      </c>
      <c r="AI261" s="372">
        <f t="shared" si="117"/>
        <v>-3465809999.9699998</v>
      </c>
      <c r="AJ261" s="371">
        <f t="shared" si="118"/>
        <v>-3465809999.9699998</v>
      </c>
    </row>
    <row r="262" spans="1:36" s="4" customFormat="1" ht="12" x14ac:dyDescent="0.25">
      <c r="A262" s="437">
        <v>701</v>
      </c>
      <c r="B262" s="438" t="s">
        <v>259</v>
      </c>
      <c r="C262" s="439">
        <f>SUM(C263:C269)</f>
        <v>2265796.34</v>
      </c>
      <c r="D262" s="440">
        <f>SUM(D263:D269)</f>
        <v>0</v>
      </c>
      <c r="E262" s="441">
        <f>SUM(E263:E269)</f>
        <v>0</v>
      </c>
      <c r="F262" s="441"/>
      <c r="G262" s="441"/>
      <c r="H262" s="441">
        <f>SUM(H263:H269)</f>
        <v>0</v>
      </c>
      <c r="I262" s="439">
        <f t="shared" si="121"/>
        <v>2265796.34</v>
      </c>
      <c r="J262" s="440">
        <f>SUM(D262:E262)</f>
        <v>0</v>
      </c>
      <c r="K262" s="442">
        <f>SUM(E262:F262)</f>
        <v>0</v>
      </c>
      <c r="L262" s="443">
        <f>SUM(F262:G262)</f>
        <v>0</v>
      </c>
      <c r="M262" s="442">
        <f>SUM(G262:H262)</f>
        <v>0</v>
      </c>
      <c r="N262" s="443">
        <v>0</v>
      </c>
      <c r="O262" s="442">
        <v>0</v>
      </c>
      <c r="P262" s="443">
        <f t="shared" ref="P262:Y262" si="156">SUM(J262:K262)</f>
        <v>0</v>
      </c>
      <c r="Q262" s="442">
        <f t="shared" si="156"/>
        <v>0</v>
      </c>
      <c r="R262" s="443">
        <f t="shared" si="156"/>
        <v>0</v>
      </c>
      <c r="S262" s="442">
        <f t="shared" si="156"/>
        <v>0</v>
      </c>
      <c r="T262" s="443">
        <f t="shared" si="156"/>
        <v>0</v>
      </c>
      <c r="U262" s="442">
        <f t="shared" si="156"/>
        <v>0</v>
      </c>
      <c r="V262" s="444">
        <f t="shared" si="156"/>
        <v>0</v>
      </c>
      <c r="W262" s="443">
        <f t="shared" si="156"/>
        <v>0</v>
      </c>
      <c r="X262" s="445">
        <f t="shared" si="156"/>
        <v>0</v>
      </c>
      <c r="Y262" s="440">
        <f t="shared" si="156"/>
        <v>0</v>
      </c>
      <c r="Z262" s="446">
        <f>+Z265</f>
        <v>2265796.34</v>
      </c>
      <c r="AA262" s="447">
        <f>AA263+AA264+AA265</f>
        <v>0</v>
      </c>
      <c r="AB262" s="446">
        <f>AB263+AB264+AB265</f>
        <v>0</v>
      </c>
      <c r="AC262" s="446">
        <f>Z262-AA262-AB262</f>
        <v>2265796.34</v>
      </c>
      <c r="AD262" s="448">
        <f t="shared" ref="AD262:AD270" si="157">(Z262-AC262)/Z262</f>
        <v>0</v>
      </c>
      <c r="AE262" s="446">
        <f>AE263+AE264+AE265</f>
        <v>2265796.34</v>
      </c>
      <c r="AF262" s="449">
        <f t="shared" ref="AF262:AF269" si="158">AA262/Z262</f>
        <v>0</v>
      </c>
      <c r="AG262" s="1"/>
      <c r="AH262" s="414">
        <v>1921534.87</v>
      </c>
      <c r="AI262" s="371">
        <f t="shared" si="117"/>
        <v>344261.46999999974</v>
      </c>
      <c r="AJ262" s="371">
        <f t="shared" si="118"/>
        <v>344261.46999999974</v>
      </c>
    </row>
    <row r="263" spans="1:36" s="154" customFormat="1" ht="12" hidden="1" customHeight="1" x14ac:dyDescent="0.25">
      <c r="A263" s="633">
        <v>70101</v>
      </c>
      <c r="B263" s="634" t="s">
        <v>260</v>
      </c>
      <c r="C263" s="635"/>
      <c r="D263" s="636"/>
      <c r="I263" s="635">
        <f t="shared" si="121"/>
        <v>0</v>
      </c>
      <c r="J263" s="637"/>
      <c r="K263" s="638"/>
      <c r="L263" s="639"/>
      <c r="M263" s="640"/>
      <c r="N263" s="641"/>
      <c r="O263" s="638"/>
      <c r="P263" s="639"/>
      <c r="Q263" s="640"/>
      <c r="R263" s="641"/>
      <c r="S263" s="638"/>
      <c r="T263" s="638"/>
      <c r="U263" s="638"/>
      <c r="V263" s="642"/>
      <c r="W263" s="641"/>
      <c r="X263" s="643"/>
      <c r="Y263" s="644"/>
      <c r="Z263" s="467">
        <f t="shared" ref="Z263:Z279" si="159">C263+X263-Y263</f>
        <v>0</v>
      </c>
      <c r="AA263" s="645"/>
      <c r="AB263" s="467"/>
      <c r="AC263" s="462">
        <f t="shared" ref="AC263:AC271" si="160">Z263-AA263-AB263</f>
        <v>0</v>
      </c>
      <c r="AD263" s="508">
        <v>0</v>
      </c>
      <c r="AE263" s="467"/>
      <c r="AF263" s="464">
        <v>0</v>
      </c>
      <c r="AG263" s="1"/>
      <c r="AH263" s="373"/>
      <c r="AI263" s="371">
        <f t="shared" si="117"/>
        <v>0</v>
      </c>
      <c r="AJ263" s="371">
        <f t="shared" si="118"/>
        <v>0</v>
      </c>
    </row>
    <row r="264" spans="1:36" s="154" customFormat="1" ht="12" hidden="1" customHeight="1" x14ac:dyDescent="0.25">
      <c r="A264" s="633">
        <v>70102</v>
      </c>
      <c r="B264" s="634" t="s">
        <v>261</v>
      </c>
      <c r="C264" s="635"/>
      <c r="D264" s="636"/>
      <c r="I264" s="635">
        <f t="shared" si="121"/>
        <v>0</v>
      </c>
      <c r="J264" s="637"/>
      <c r="K264" s="638"/>
      <c r="L264" s="639"/>
      <c r="M264" s="640"/>
      <c r="N264" s="641"/>
      <c r="O264" s="638"/>
      <c r="P264" s="639"/>
      <c r="Q264" s="640"/>
      <c r="R264" s="641"/>
      <c r="S264" s="638"/>
      <c r="T264" s="638"/>
      <c r="U264" s="638"/>
      <c r="V264" s="642"/>
      <c r="W264" s="641"/>
      <c r="X264" s="643"/>
      <c r="Y264" s="644"/>
      <c r="Z264" s="467">
        <f t="shared" si="159"/>
        <v>0</v>
      </c>
      <c r="AA264" s="645"/>
      <c r="AB264" s="467"/>
      <c r="AC264" s="462">
        <f t="shared" si="160"/>
        <v>0</v>
      </c>
      <c r="AD264" s="508">
        <v>0</v>
      </c>
      <c r="AE264" s="467"/>
      <c r="AF264" s="464">
        <v>0</v>
      </c>
      <c r="AG264" s="1"/>
      <c r="AH264" s="373"/>
      <c r="AI264" s="371">
        <f t="shared" si="117"/>
        <v>0</v>
      </c>
      <c r="AJ264" s="371">
        <f t="shared" si="118"/>
        <v>0</v>
      </c>
    </row>
    <row r="265" spans="1:36" s="154" customFormat="1" ht="23.4" x14ac:dyDescent="0.25">
      <c r="A265" s="633" t="s">
        <v>481</v>
      </c>
      <c r="B265" s="646" t="s">
        <v>262</v>
      </c>
      <c r="C265" s="635">
        <f>C308+C309</f>
        <v>2265796.34</v>
      </c>
      <c r="D265" s="636"/>
      <c r="I265" s="635">
        <f t="shared" si="121"/>
        <v>2265796.34</v>
      </c>
      <c r="J265" s="635"/>
      <c r="K265" s="635">
        <f>SUM(E265:F265)</f>
        <v>0</v>
      </c>
      <c r="L265" s="635">
        <f>+L308+L309</f>
        <v>0</v>
      </c>
      <c r="M265" s="635">
        <f>+M308+M309</f>
        <v>0</v>
      </c>
      <c r="N265" s="635">
        <v>0</v>
      </c>
      <c r="O265" s="635">
        <v>0</v>
      </c>
      <c r="P265" s="635"/>
      <c r="Q265" s="635">
        <f t="shared" ref="Q265:Y265" si="161">SUM(K265:L265)</f>
        <v>0</v>
      </c>
      <c r="R265" s="635">
        <f t="shared" si="161"/>
        <v>0</v>
      </c>
      <c r="S265" s="635">
        <f t="shared" si="161"/>
        <v>0</v>
      </c>
      <c r="T265" s="635">
        <f t="shared" si="161"/>
        <v>0</v>
      </c>
      <c r="U265" s="635">
        <f t="shared" si="161"/>
        <v>0</v>
      </c>
      <c r="V265" s="635">
        <f t="shared" si="161"/>
        <v>0</v>
      </c>
      <c r="W265" s="635">
        <f t="shared" si="161"/>
        <v>0</v>
      </c>
      <c r="X265" s="635">
        <f t="shared" si="161"/>
        <v>0</v>
      </c>
      <c r="Y265" s="635">
        <f t="shared" si="161"/>
        <v>0</v>
      </c>
      <c r="Z265" s="635">
        <f>+Z308+Z309</f>
        <v>2265796.34</v>
      </c>
      <c r="AA265" s="166">
        <f>IFERROR(+VLOOKUP(A265,'Base de Datos'!$A$1:$E$39,4,0),0)</f>
        <v>0</v>
      </c>
      <c r="AB265" s="647">
        <f>IFERROR(+VLOOKUP(A265,'Base de Datos'!$A$1:$F$39,3,0),0)</f>
        <v>0</v>
      </c>
      <c r="AC265" s="462">
        <f>Z265-AA265-AB265</f>
        <v>2265796.34</v>
      </c>
      <c r="AD265" s="508">
        <f>(Z265-AC265)/Z265</f>
        <v>0</v>
      </c>
      <c r="AE265" s="647">
        <f>AE308+AE309</f>
        <v>2265796.34</v>
      </c>
      <c r="AF265" s="464">
        <f t="shared" si="158"/>
        <v>0</v>
      </c>
      <c r="AG265" s="1"/>
      <c r="AH265" s="373">
        <f>SUM(AH308:AH309)</f>
        <v>1921534.87</v>
      </c>
      <c r="AI265" s="371">
        <f t="shared" si="117"/>
        <v>344261.46999999974</v>
      </c>
      <c r="AJ265" s="371">
        <f t="shared" si="118"/>
        <v>344261.46999999974</v>
      </c>
    </row>
    <row r="266" spans="1:36" s="154" customFormat="1" ht="12" hidden="1" customHeight="1" x14ac:dyDescent="0.25">
      <c r="A266" s="633">
        <v>70104</v>
      </c>
      <c r="B266" s="634" t="s">
        <v>263</v>
      </c>
      <c r="C266" s="635"/>
      <c r="D266" s="636"/>
      <c r="I266" s="635">
        <f t="shared" si="121"/>
        <v>0</v>
      </c>
      <c r="J266" s="637"/>
      <c r="K266" s="638"/>
      <c r="L266" s="639"/>
      <c r="M266" s="640"/>
      <c r="N266" s="641"/>
      <c r="O266" s="638"/>
      <c r="P266" s="639"/>
      <c r="Q266" s="640"/>
      <c r="R266" s="641"/>
      <c r="S266" s="638"/>
      <c r="T266" s="638"/>
      <c r="U266" s="638"/>
      <c r="V266" s="642"/>
      <c r="W266" s="641"/>
      <c r="X266" s="643"/>
      <c r="Y266" s="644"/>
      <c r="Z266" s="467">
        <f t="shared" si="159"/>
        <v>0</v>
      </c>
      <c r="AA266" s="645"/>
      <c r="AB266" s="467"/>
      <c r="AC266" s="462">
        <f t="shared" si="160"/>
        <v>0</v>
      </c>
      <c r="AD266" s="508" t="e">
        <f t="shared" si="157"/>
        <v>#DIV/0!</v>
      </c>
      <c r="AE266" s="467"/>
      <c r="AF266" s="464" t="e">
        <f t="shared" si="158"/>
        <v>#DIV/0!</v>
      </c>
      <c r="AG266" s="1"/>
      <c r="AH266" s="373"/>
      <c r="AI266" s="371">
        <f t="shared" si="117"/>
        <v>0</v>
      </c>
      <c r="AJ266" s="371">
        <f t="shared" si="118"/>
        <v>0</v>
      </c>
    </row>
    <row r="267" spans="1:36" s="154" customFormat="1" ht="12" hidden="1" customHeight="1" x14ac:dyDescent="0.25">
      <c r="A267" s="633">
        <v>70105</v>
      </c>
      <c r="B267" s="634" t="s">
        <v>264</v>
      </c>
      <c r="C267" s="635"/>
      <c r="D267" s="636"/>
      <c r="I267" s="635">
        <f t="shared" si="121"/>
        <v>0</v>
      </c>
      <c r="J267" s="637"/>
      <c r="K267" s="638"/>
      <c r="L267" s="639"/>
      <c r="M267" s="640"/>
      <c r="N267" s="641"/>
      <c r="O267" s="638"/>
      <c r="P267" s="639"/>
      <c r="Q267" s="640"/>
      <c r="R267" s="641"/>
      <c r="S267" s="638"/>
      <c r="T267" s="638"/>
      <c r="U267" s="638"/>
      <c r="V267" s="642"/>
      <c r="W267" s="641"/>
      <c r="X267" s="643"/>
      <c r="Y267" s="644"/>
      <c r="Z267" s="467">
        <f t="shared" si="159"/>
        <v>0</v>
      </c>
      <c r="AA267" s="645"/>
      <c r="AB267" s="467"/>
      <c r="AC267" s="462">
        <f t="shared" si="160"/>
        <v>0</v>
      </c>
      <c r="AD267" s="508" t="e">
        <f t="shared" si="157"/>
        <v>#DIV/0!</v>
      </c>
      <c r="AE267" s="467"/>
      <c r="AF267" s="464" t="e">
        <f t="shared" si="158"/>
        <v>#DIV/0!</v>
      </c>
      <c r="AG267" s="1"/>
      <c r="AH267" s="373"/>
      <c r="AI267" s="371">
        <f t="shared" si="117"/>
        <v>0</v>
      </c>
      <c r="AJ267" s="371">
        <f t="shared" si="118"/>
        <v>0</v>
      </c>
    </row>
    <row r="268" spans="1:36" s="154" customFormat="1" ht="12" hidden="1" customHeight="1" x14ac:dyDescent="0.25">
      <c r="A268" s="633">
        <v>70106</v>
      </c>
      <c r="B268" s="634" t="s">
        <v>265</v>
      </c>
      <c r="C268" s="635"/>
      <c r="D268" s="636"/>
      <c r="I268" s="635">
        <f t="shared" si="121"/>
        <v>0</v>
      </c>
      <c r="J268" s="637"/>
      <c r="K268" s="638"/>
      <c r="L268" s="639"/>
      <c r="M268" s="640"/>
      <c r="N268" s="641"/>
      <c r="O268" s="638"/>
      <c r="P268" s="639"/>
      <c r="Q268" s="640"/>
      <c r="R268" s="641"/>
      <c r="S268" s="638"/>
      <c r="T268" s="638"/>
      <c r="U268" s="638"/>
      <c r="V268" s="642"/>
      <c r="W268" s="641"/>
      <c r="X268" s="643"/>
      <c r="Y268" s="644"/>
      <c r="Z268" s="467">
        <f t="shared" si="159"/>
        <v>0</v>
      </c>
      <c r="AA268" s="645"/>
      <c r="AB268" s="467"/>
      <c r="AC268" s="462">
        <f t="shared" si="160"/>
        <v>0</v>
      </c>
      <c r="AD268" s="508" t="e">
        <f t="shared" si="157"/>
        <v>#DIV/0!</v>
      </c>
      <c r="AE268" s="467"/>
      <c r="AF268" s="464" t="e">
        <f t="shared" si="158"/>
        <v>#DIV/0!</v>
      </c>
      <c r="AG268" s="1"/>
      <c r="AH268" s="373"/>
      <c r="AI268" s="371">
        <f t="shared" ref="AI268:AI311" si="162">+AC268-AH268</f>
        <v>0</v>
      </c>
      <c r="AJ268" s="371">
        <f t="shared" ref="AJ268:AJ311" si="163">+AI268</f>
        <v>0</v>
      </c>
    </row>
    <row r="269" spans="1:36" s="154" customFormat="1" ht="12" hidden="1" customHeight="1" x14ac:dyDescent="0.25">
      <c r="A269" s="633">
        <v>70107</v>
      </c>
      <c r="B269" s="634" t="s">
        <v>266</v>
      </c>
      <c r="C269" s="635"/>
      <c r="D269" s="636"/>
      <c r="I269" s="635">
        <f t="shared" si="121"/>
        <v>0</v>
      </c>
      <c r="J269" s="637"/>
      <c r="K269" s="638"/>
      <c r="L269" s="639"/>
      <c r="M269" s="640"/>
      <c r="N269" s="641"/>
      <c r="O269" s="638"/>
      <c r="P269" s="639"/>
      <c r="Q269" s="640"/>
      <c r="R269" s="641"/>
      <c r="S269" s="638"/>
      <c r="T269" s="638"/>
      <c r="U269" s="638"/>
      <c r="V269" s="642"/>
      <c r="W269" s="641"/>
      <c r="X269" s="643"/>
      <c r="Y269" s="644"/>
      <c r="Z269" s="467">
        <f t="shared" si="159"/>
        <v>0</v>
      </c>
      <c r="AA269" s="645"/>
      <c r="AB269" s="467"/>
      <c r="AC269" s="462">
        <f t="shared" si="160"/>
        <v>0</v>
      </c>
      <c r="AD269" s="508" t="e">
        <f t="shared" si="157"/>
        <v>#DIV/0!</v>
      </c>
      <c r="AE269" s="467"/>
      <c r="AF269" s="464" t="e">
        <f t="shared" si="158"/>
        <v>#DIV/0!</v>
      </c>
      <c r="AG269" s="1"/>
      <c r="AH269" s="373"/>
      <c r="AI269" s="371">
        <f t="shared" si="162"/>
        <v>0</v>
      </c>
      <c r="AJ269" s="371">
        <f t="shared" si="163"/>
        <v>0</v>
      </c>
    </row>
    <row r="270" spans="1:36" s="4" customFormat="1" ht="12" x14ac:dyDescent="0.25">
      <c r="A270" s="437">
        <v>702</v>
      </c>
      <c r="B270" s="438" t="s">
        <v>267</v>
      </c>
      <c r="C270" s="439">
        <f>C271</f>
        <v>1270735734.6199999</v>
      </c>
      <c r="D270" s="440">
        <f>D271</f>
        <v>0</v>
      </c>
      <c r="E270" s="441">
        <f>E271</f>
        <v>0</v>
      </c>
      <c r="F270" s="441"/>
      <c r="G270" s="441"/>
      <c r="H270" s="441">
        <f>H271</f>
        <v>0</v>
      </c>
      <c r="I270" s="439">
        <f t="shared" si="121"/>
        <v>1270735734.6199999</v>
      </c>
      <c r="J270" s="440">
        <f t="shared" ref="J270:M272" si="164">SUM(D270:E270)</f>
        <v>0</v>
      </c>
      <c r="K270" s="442">
        <f t="shared" si="164"/>
        <v>0</v>
      </c>
      <c r="L270" s="443">
        <f t="shared" si="164"/>
        <v>0</v>
      </c>
      <c r="M270" s="442">
        <f t="shared" si="164"/>
        <v>0</v>
      </c>
      <c r="N270" s="443">
        <v>0</v>
      </c>
      <c r="O270" s="442">
        <v>0</v>
      </c>
      <c r="P270" s="443">
        <f t="shared" ref="P270:Y272" si="165">SUM(J270:K270)</f>
        <v>0</v>
      </c>
      <c r="Q270" s="442">
        <f t="shared" si="165"/>
        <v>0</v>
      </c>
      <c r="R270" s="443">
        <f t="shared" si="165"/>
        <v>0</v>
      </c>
      <c r="S270" s="442">
        <f t="shared" si="165"/>
        <v>0</v>
      </c>
      <c r="T270" s="443">
        <f t="shared" si="165"/>
        <v>0</v>
      </c>
      <c r="U270" s="442">
        <f t="shared" si="165"/>
        <v>0</v>
      </c>
      <c r="V270" s="444">
        <f t="shared" si="165"/>
        <v>0</v>
      </c>
      <c r="W270" s="443">
        <f t="shared" si="165"/>
        <v>0</v>
      </c>
      <c r="X270" s="445">
        <f t="shared" si="165"/>
        <v>0</v>
      </c>
      <c r="Y270" s="440">
        <f t="shared" si="165"/>
        <v>0</v>
      </c>
      <c r="Z270" s="446">
        <f>+Z271</f>
        <v>1270735734.6199999</v>
      </c>
      <c r="AA270" s="447">
        <f>AA271</f>
        <v>0</v>
      </c>
      <c r="AB270" s="446">
        <f>AB271</f>
        <v>202927092.29000002</v>
      </c>
      <c r="AC270" s="446">
        <f>AC271</f>
        <v>1067808642.3299999</v>
      </c>
      <c r="AD270" s="448">
        <f t="shared" si="157"/>
        <v>0.15969259914665354</v>
      </c>
      <c r="AE270" s="446">
        <f>AE271</f>
        <v>1067808642.33</v>
      </c>
      <c r="AF270" s="449">
        <f>AF271</f>
        <v>0</v>
      </c>
      <c r="AG270" s="1"/>
      <c r="AH270" s="414">
        <v>2599650516.71</v>
      </c>
      <c r="AI270" s="371">
        <f t="shared" si="162"/>
        <v>-1531841874.3800001</v>
      </c>
      <c r="AJ270" s="371">
        <f t="shared" si="163"/>
        <v>-1531841874.3800001</v>
      </c>
    </row>
    <row r="271" spans="1:36" s="154" customFormat="1" ht="17.25" customHeight="1" x14ac:dyDescent="0.25">
      <c r="A271" s="633" t="s">
        <v>482</v>
      </c>
      <c r="B271" s="634" t="s">
        <v>268</v>
      </c>
      <c r="C271" s="635">
        <f>C310+C311</f>
        <v>1270735734.6199999</v>
      </c>
      <c r="D271" s="636"/>
      <c r="I271" s="635">
        <f t="shared" si="121"/>
        <v>1270735734.6199999</v>
      </c>
      <c r="J271" s="635"/>
      <c r="K271" s="635"/>
      <c r="L271" s="635"/>
      <c r="M271" s="635"/>
      <c r="N271" s="635">
        <v>0</v>
      </c>
      <c r="O271" s="635">
        <v>0</v>
      </c>
      <c r="P271" s="635"/>
      <c r="Q271" s="635"/>
      <c r="R271" s="635">
        <f>+R310+R311</f>
        <v>0</v>
      </c>
      <c r="S271" s="635">
        <f t="shared" si="165"/>
        <v>0</v>
      </c>
      <c r="T271" s="635">
        <f t="shared" si="165"/>
        <v>0</v>
      </c>
      <c r="U271" s="635"/>
      <c r="V271" s="635">
        <f t="shared" si="165"/>
        <v>0</v>
      </c>
      <c r="W271" s="635"/>
      <c r="X271" s="635">
        <f>+J271+L271+N271+P271+R271+T271+V271</f>
        <v>0</v>
      </c>
      <c r="Y271" s="635">
        <f>+K271+M271+O271+Q271+S271+U271+W271</f>
        <v>0</v>
      </c>
      <c r="Z271" s="467">
        <f>C271+X271-Y271</f>
        <v>1270735734.6199999</v>
      </c>
      <c r="AA271" s="166">
        <f>IFERROR(+VLOOKUP(A271,'Base de Datos'!$A$1:$E$39,4,0),0)</f>
        <v>0</v>
      </c>
      <c r="AB271" s="647">
        <f>AB310+AB311</f>
        <v>202927092.29000002</v>
      </c>
      <c r="AC271" s="462">
        <f t="shared" si="160"/>
        <v>1067808642.3299999</v>
      </c>
      <c r="AD271" s="508">
        <f>(Z271-AC271)/Z271</f>
        <v>0.15969259914665354</v>
      </c>
      <c r="AE271" s="647">
        <f>AE310+AE311</f>
        <v>1067808642.33</v>
      </c>
      <c r="AF271" s="464">
        <f>AA271/Z271</f>
        <v>0</v>
      </c>
      <c r="AG271" s="1"/>
      <c r="AH271" s="414">
        <f>2599152231.93+498284.78</f>
        <v>2599650516.71</v>
      </c>
      <c r="AI271" s="372">
        <f>+AC271-AH271</f>
        <v>-1531841874.3800001</v>
      </c>
      <c r="AJ271" s="371">
        <f t="shared" si="163"/>
        <v>-1531841874.3800001</v>
      </c>
    </row>
    <row r="272" spans="1:36" s="154" customFormat="1" ht="24" hidden="1" customHeight="1" x14ac:dyDescent="0.25">
      <c r="A272" s="648">
        <v>703</v>
      </c>
      <c r="B272" s="649" t="s">
        <v>269</v>
      </c>
      <c r="C272" s="650">
        <f>SUM(C273:C276)</f>
        <v>0</v>
      </c>
      <c r="D272" s="651">
        <f>SUM(D273:D276)</f>
        <v>0</v>
      </c>
      <c r="E272" s="652">
        <f>SUM(E273:E276)</f>
        <v>0</v>
      </c>
      <c r="F272" s="652"/>
      <c r="G272" s="652"/>
      <c r="H272" s="652">
        <f>SUM(H273:H276)</f>
        <v>0</v>
      </c>
      <c r="I272" s="635">
        <f t="shared" si="121"/>
        <v>0</v>
      </c>
      <c r="J272" s="635">
        <f t="shared" si="164"/>
        <v>0</v>
      </c>
      <c r="K272" s="635">
        <f t="shared" si="164"/>
        <v>0</v>
      </c>
      <c r="L272" s="635">
        <f t="shared" si="164"/>
        <v>0</v>
      </c>
      <c r="M272" s="635">
        <f t="shared" si="164"/>
        <v>0</v>
      </c>
      <c r="N272" s="635">
        <f>SUM(H272:I272)</f>
        <v>0</v>
      </c>
      <c r="O272" s="635">
        <f>SUM(I272:J272)</f>
        <v>0</v>
      </c>
      <c r="P272" s="635">
        <f t="shared" si="165"/>
        <v>0</v>
      </c>
      <c r="Q272" s="635">
        <f t="shared" si="165"/>
        <v>0</v>
      </c>
      <c r="R272" s="635">
        <f t="shared" si="165"/>
        <v>0</v>
      </c>
      <c r="S272" s="635">
        <f t="shared" si="165"/>
        <v>0</v>
      </c>
      <c r="T272" s="635">
        <f t="shared" si="165"/>
        <v>0</v>
      </c>
      <c r="U272" s="635">
        <f t="shared" si="165"/>
        <v>0</v>
      </c>
      <c r="V272" s="635">
        <f t="shared" si="165"/>
        <v>0</v>
      </c>
      <c r="W272" s="635">
        <f t="shared" si="165"/>
        <v>0</v>
      </c>
      <c r="X272" s="635">
        <f t="shared" si="165"/>
        <v>0</v>
      </c>
      <c r="Y272" s="635">
        <f t="shared" si="165"/>
        <v>0</v>
      </c>
      <c r="Z272" s="467">
        <f t="shared" si="159"/>
        <v>0</v>
      </c>
      <c r="AA272" s="653">
        <f t="shared" ref="AA272:AF272" si="166">SUM(AA273:AA276)</f>
        <v>0</v>
      </c>
      <c r="AB272" s="654">
        <f t="shared" si="166"/>
        <v>0</v>
      </c>
      <c r="AC272" s="655">
        <f t="shared" si="166"/>
        <v>0</v>
      </c>
      <c r="AD272" s="656">
        <f t="shared" si="166"/>
        <v>0</v>
      </c>
      <c r="AE272" s="654">
        <f t="shared" si="166"/>
        <v>0</v>
      </c>
      <c r="AF272" s="657">
        <f t="shared" si="166"/>
        <v>0</v>
      </c>
      <c r="AG272" s="1"/>
      <c r="AH272" s="373"/>
      <c r="AI272" s="371">
        <f t="shared" si="162"/>
        <v>0</v>
      </c>
      <c r="AJ272" s="371">
        <f t="shared" si="163"/>
        <v>0</v>
      </c>
    </row>
    <row r="273" spans="1:36" s="154" customFormat="1" ht="12" hidden="1" customHeight="1" x14ac:dyDescent="0.25">
      <c r="A273" s="633">
        <v>70301</v>
      </c>
      <c r="B273" s="634" t="s">
        <v>270</v>
      </c>
      <c r="C273" s="635"/>
      <c r="D273" s="636"/>
      <c r="I273" s="635">
        <f t="shared" ref="I273:I298" si="167">SUM(C273:D273)</f>
        <v>0</v>
      </c>
      <c r="J273" s="637"/>
      <c r="K273" s="638"/>
      <c r="L273" s="639"/>
      <c r="M273" s="640"/>
      <c r="N273" s="641"/>
      <c r="O273" s="638"/>
      <c r="P273" s="639"/>
      <c r="Q273" s="640"/>
      <c r="R273" s="641"/>
      <c r="S273" s="638"/>
      <c r="T273" s="638"/>
      <c r="U273" s="638"/>
      <c r="V273" s="642"/>
      <c r="W273" s="641"/>
      <c r="X273" s="643"/>
      <c r="Y273" s="644"/>
      <c r="Z273" s="467">
        <f t="shared" si="159"/>
        <v>0</v>
      </c>
      <c r="AA273" s="645"/>
      <c r="AB273" s="467"/>
      <c r="AC273" s="655"/>
      <c r="AD273" s="658"/>
      <c r="AE273" s="467"/>
      <c r="AF273" s="659"/>
      <c r="AG273" s="1"/>
      <c r="AH273" s="373"/>
      <c r="AI273" s="371">
        <f t="shared" si="162"/>
        <v>0</v>
      </c>
      <c r="AJ273" s="371">
        <f t="shared" si="163"/>
        <v>0</v>
      </c>
    </row>
    <row r="274" spans="1:36" s="154" customFormat="1" ht="12" hidden="1" customHeight="1" x14ac:dyDescent="0.25">
      <c r="A274" s="633">
        <v>70302</v>
      </c>
      <c r="B274" s="634" t="s">
        <v>271</v>
      </c>
      <c r="C274" s="635"/>
      <c r="D274" s="636"/>
      <c r="I274" s="635">
        <f t="shared" si="167"/>
        <v>0</v>
      </c>
      <c r="J274" s="637"/>
      <c r="K274" s="638"/>
      <c r="L274" s="639"/>
      <c r="M274" s="640"/>
      <c r="N274" s="641"/>
      <c r="O274" s="638"/>
      <c r="P274" s="639"/>
      <c r="Q274" s="640"/>
      <c r="R274" s="641"/>
      <c r="S274" s="638"/>
      <c r="T274" s="638"/>
      <c r="U274" s="638"/>
      <c r="V274" s="642"/>
      <c r="W274" s="641"/>
      <c r="X274" s="643"/>
      <c r="Y274" s="644"/>
      <c r="Z274" s="467">
        <f t="shared" si="159"/>
        <v>0</v>
      </c>
      <c r="AA274" s="645"/>
      <c r="AB274" s="467"/>
      <c r="AC274" s="655"/>
      <c r="AD274" s="658"/>
      <c r="AE274" s="467"/>
      <c r="AF274" s="659"/>
      <c r="AG274" s="1"/>
      <c r="AH274" s="373"/>
      <c r="AI274" s="371">
        <f t="shared" si="162"/>
        <v>0</v>
      </c>
      <c r="AJ274" s="371">
        <f t="shared" si="163"/>
        <v>0</v>
      </c>
    </row>
    <row r="275" spans="1:36" s="154" customFormat="1" ht="12" hidden="1" customHeight="1" x14ac:dyDescent="0.25">
      <c r="A275" s="633">
        <v>70303</v>
      </c>
      <c r="B275" s="634" t="s">
        <v>272</v>
      </c>
      <c r="C275" s="635"/>
      <c r="D275" s="636"/>
      <c r="I275" s="635">
        <f t="shared" si="167"/>
        <v>0</v>
      </c>
      <c r="J275" s="637"/>
      <c r="K275" s="638"/>
      <c r="L275" s="639"/>
      <c r="M275" s="640"/>
      <c r="N275" s="641"/>
      <c r="O275" s="638"/>
      <c r="P275" s="639"/>
      <c r="Q275" s="640"/>
      <c r="R275" s="641"/>
      <c r="S275" s="638"/>
      <c r="T275" s="638"/>
      <c r="U275" s="638"/>
      <c r="V275" s="642"/>
      <c r="W275" s="641"/>
      <c r="X275" s="643"/>
      <c r="Y275" s="644"/>
      <c r="Z275" s="467">
        <f t="shared" si="159"/>
        <v>0</v>
      </c>
      <c r="AA275" s="645"/>
      <c r="AB275" s="467"/>
      <c r="AC275" s="655"/>
      <c r="AD275" s="658"/>
      <c r="AE275" s="467"/>
      <c r="AF275" s="659"/>
      <c r="AG275" s="1"/>
      <c r="AH275" s="373"/>
      <c r="AI275" s="371">
        <f t="shared" si="162"/>
        <v>0</v>
      </c>
      <c r="AJ275" s="371">
        <f t="shared" si="163"/>
        <v>0</v>
      </c>
    </row>
    <row r="276" spans="1:36" s="154" customFormat="1" ht="12" hidden="1" customHeight="1" x14ac:dyDescent="0.25">
      <c r="A276" s="633">
        <v>70399</v>
      </c>
      <c r="B276" s="634" t="s">
        <v>273</v>
      </c>
      <c r="C276" s="635"/>
      <c r="D276" s="636"/>
      <c r="I276" s="635">
        <f t="shared" si="167"/>
        <v>0</v>
      </c>
      <c r="J276" s="637"/>
      <c r="K276" s="638"/>
      <c r="L276" s="639"/>
      <c r="M276" s="640"/>
      <c r="N276" s="641"/>
      <c r="O276" s="638"/>
      <c r="P276" s="639"/>
      <c r="Q276" s="640"/>
      <c r="R276" s="641"/>
      <c r="S276" s="638"/>
      <c r="T276" s="638"/>
      <c r="U276" s="638"/>
      <c r="V276" s="642"/>
      <c r="W276" s="641"/>
      <c r="X276" s="643"/>
      <c r="Y276" s="644"/>
      <c r="Z276" s="467">
        <f t="shared" si="159"/>
        <v>0</v>
      </c>
      <c r="AA276" s="645"/>
      <c r="AB276" s="467"/>
      <c r="AC276" s="655"/>
      <c r="AD276" s="658"/>
      <c r="AE276" s="467"/>
      <c r="AF276" s="659"/>
      <c r="AG276" s="1"/>
      <c r="AH276" s="373"/>
      <c r="AI276" s="371">
        <f t="shared" si="162"/>
        <v>0</v>
      </c>
      <c r="AJ276" s="371">
        <f t="shared" si="163"/>
        <v>0</v>
      </c>
    </row>
    <row r="277" spans="1:36" s="4" customFormat="1" ht="24" x14ac:dyDescent="0.25">
      <c r="A277" s="437">
        <v>704</v>
      </c>
      <c r="B277" s="438" t="s">
        <v>274</v>
      </c>
      <c r="C277" s="439">
        <f>C278</f>
        <v>1010073040.85</v>
      </c>
      <c r="D277" s="440">
        <f>D278</f>
        <v>0</v>
      </c>
      <c r="E277" s="441">
        <f>E278</f>
        <v>0</v>
      </c>
      <c r="F277" s="441"/>
      <c r="G277" s="441"/>
      <c r="H277" s="441">
        <f>H278</f>
        <v>0</v>
      </c>
      <c r="I277" s="439">
        <f t="shared" si="167"/>
        <v>1010073040.85</v>
      </c>
      <c r="J277" s="440">
        <f>J278</f>
        <v>0</v>
      </c>
      <c r="K277" s="442">
        <f t="shared" ref="K277:W277" si="168">K278</f>
        <v>0</v>
      </c>
      <c r="L277" s="443">
        <f t="shared" si="168"/>
        <v>0</v>
      </c>
      <c r="M277" s="442">
        <f t="shared" si="168"/>
        <v>0</v>
      </c>
      <c r="N277" s="443">
        <f t="shared" si="168"/>
        <v>0</v>
      </c>
      <c r="O277" s="442">
        <f t="shared" si="168"/>
        <v>0</v>
      </c>
      <c r="P277" s="443">
        <f t="shared" si="168"/>
        <v>0</v>
      </c>
      <c r="Q277" s="442">
        <f t="shared" si="168"/>
        <v>0</v>
      </c>
      <c r="R277" s="443">
        <f t="shared" si="168"/>
        <v>0</v>
      </c>
      <c r="S277" s="442">
        <f t="shared" si="168"/>
        <v>0</v>
      </c>
      <c r="T277" s="443"/>
      <c r="U277" s="442"/>
      <c r="V277" s="444"/>
      <c r="W277" s="443">
        <f t="shared" si="168"/>
        <v>0</v>
      </c>
      <c r="X277" s="445">
        <f>X278</f>
        <v>0</v>
      </c>
      <c r="Y277" s="440">
        <f>Y278</f>
        <v>0</v>
      </c>
      <c r="Z277" s="446">
        <f t="shared" si="159"/>
        <v>1010073040.85</v>
      </c>
      <c r="AA277" s="447">
        <f>AA278</f>
        <v>103231720.59999999</v>
      </c>
      <c r="AB277" s="446">
        <f>AB278</f>
        <v>569079128.80999994</v>
      </c>
      <c r="AC277" s="446">
        <f>AC278</f>
        <v>337762191.44000006</v>
      </c>
      <c r="AD277" s="448">
        <f>(Z277-AC277)/Z277</f>
        <v>0.6656061712569169</v>
      </c>
      <c r="AE277" s="446">
        <f>AE278</f>
        <v>337762191.44</v>
      </c>
      <c r="AF277" s="449">
        <f>AA277/Z277</f>
        <v>0.10220223332871858</v>
      </c>
      <c r="AG277" s="1"/>
      <c r="AH277" s="414">
        <v>2272074578.5</v>
      </c>
      <c r="AI277" s="371">
        <f t="shared" si="162"/>
        <v>-1934312387.0599999</v>
      </c>
      <c r="AJ277" s="371">
        <f t="shared" si="163"/>
        <v>-1934312387.0599999</v>
      </c>
    </row>
    <row r="278" spans="1:36" s="154" customFormat="1" ht="15.6" customHeight="1" thickBot="1" x14ac:dyDescent="0.3">
      <c r="A278" s="660" t="s">
        <v>504</v>
      </c>
      <c r="B278" s="661" t="s">
        <v>275</v>
      </c>
      <c r="C278" s="662">
        <v>1010073040.85</v>
      </c>
      <c r="D278" s="663"/>
      <c r="E278" s="664"/>
      <c r="F278" s="664"/>
      <c r="G278" s="664"/>
      <c r="H278" s="664"/>
      <c r="I278" s="665">
        <f>SUM(C278:D278)</f>
        <v>1010073040.85</v>
      </c>
      <c r="J278" s="666"/>
      <c r="K278" s="667"/>
      <c r="L278" s="668">
        <v>0</v>
      </c>
      <c r="M278" s="669"/>
      <c r="N278" s="670"/>
      <c r="O278" s="667"/>
      <c r="P278" s="668"/>
      <c r="Q278" s="669"/>
      <c r="R278" s="670"/>
      <c r="S278" s="667"/>
      <c r="T278" s="667"/>
      <c r="U278" s="667"/>
      <c r="V278" s="671"/>
      <c r="W278" s="670"/>
      <c r="X278" s="459">
        <f>J278+L278+N278+P278+R278+T278+W278</f>
        <v>0</v>
      </c>
      <c r="Y278" s="460">
        <f>K278+M278+O278+Q278+S278+U278+V278</f>
        <v>0</v>
      </c>
      <c r="Z278" s="672">
        <f>C278+X278-Y278</f>
        <v>1010073040.85</v>
      </c>
      <c r="AA278" s="166">
        <f>IFERROR(+VLOOKUP(A278,'Base de Datos'!$A$1:$E$39,4,0),0)</f>
        <v>103231720.59999999</v>
      </c>
      <c r="AB278" s="20">
        <f>IFERROR(+VLOOKUP(A278,'Base de Datos'!$A$1:$F$39,3,0),0)</f>
        <v>569079128.80999994</v>
      </c>
      <c r="AC278" s="673">
        <f>Z278-AA278-AB278</f>
        <v>337762191.44000006</v>
      </c>
      <c r="AD278" s="674">
        <f>(Z278-AC278)/Z278</f>
        <v>0.6656061712569169</v>
      </c>
      <c r="AE278" s="20">
        <f>IFERROR(+VLOOKUP(A278,'Base de Datos'!$A$1:$F$39,6,0),0)</f>
        <v>337762191.44</v>
      </c>
      <c r="AF278" s="675">
        <f>AA278/Z278</f>
        <v>0.10220223332871858</v>
      </c>
      <c r="AG278" s="1"/>
      <c r="AH278" s="414">
        <v>2272074578.5</v>
      </c>
      <c r="AI278" s="371">
        <f t="shared" si="162"/>
        <v>-1934312387.0599999</v>
      </c>
      <c r="AJ278" s="371">
        <f t="shared" si="163"/>
        <v>-1934312387.0599999</v>
      </c>
    </row>
    <row r="279" spans="1:36" s="154" customFormat="1" ht="12" hidden="1" customHeight="1" x14ac:dyDescent="0.2">
      <c r="A279" s="204">
        <v>705</v>
      </c>
      <c r="B279" s="205" t="s">
        <v>276</v>
      </c>
      <c r="C279" s="206">
        <f>SUM(C280:C281)</f>
        <v>0</v>
      </c>
      <c r="D279" s="206">
        <f>SUM(D280:D281)</f>
        <v>0</v>
      </c>
      <c r="E279" s="207">
        <f>SUM(E280:E281)</f>
        <v>0</v>
      </c>
      <c r="F279" s="207"/>
      <c r="G279" s="207"/>
      <c r="H279" s="207">
        <f>SUM(H280:H281)</f>
        <v>0</v>
      </c>
      <c r="I279" s="208">
        <f t="shared" si="167"/>
        <v>0</v>
      </c>
      <c r="J279" s="155">
        <f>SUM(J280:J281)</f>
        <v>0</v>
      </c>
      <c r="K279" s="156">
        <f t="shared" ref="K279:W279" si="169">SUM(K280:K281)</f>
        <v>0</v>
      </c>
      <c r="L279" s="225">
        <f t="shared" si="169"/>
        <v>0</v>
      </c>
      <c r="M279" s="226">
        <f t="shared" si="169"/>
        <v>0</v>
      </c>
      <c r="N279" s="227">
        <f t="shared" si="169"/>
        <v>0</v>
      </c>
      <c r="O279" s="156">
        <f t="shared" si="169"/>
        <v>0</v>
      </c>
      <c r="P279" s="225">
        <f t="shared" si="169"/>
        <v>0</v>
      </c>
      <c r="Q279" s="226">
        <f t="shared" si="169"/>
        <v>0</v>
      </c>
      <c r="R279" s="227">
        <f t="shared" si="169"/>
        <v>0</v>
      </c>
      <c r="S279" s="156">
        <f t="shared" si="169"/>
        <v>0</v>
      </c>
      <c r="T279" s="156"/>
      <c r="U279" s="156"/>
      <c r="V279" s="228"/>
      <c r="W279" s="227">
        <f t="shared" si="169"/>
        <v>0</v>
      </c>
      <c r="X279" s="229">
        <f>SUM(X280:X281)</f>
        <v>0</v>
      </c>
      <c r="Y279" s="230">
        <f>SUM(Y280:Y281)</f>
        <v>0</v>
      </c>
      <c r="Z279" s="202">
        <f t="shared" si="159"/>
        <v>0</v>
      </c>
      <c r="AA279" s="220">
        <f>SUM(AA280:AA281)</f>
        <v>0</v>
      </c>
      <c r="AB279" s="221">
        <f>SUM(AB280:AB281)</f>
        <v>0</v>
      </c>
      <c r="AC279" s="201">
        <f>Z279-AA279-AB279</f>
        <v>0</v>
      </c>
      <c r="AD279" s="223">
        <f>SUM(AD280:AD281)</f>
        <v>0</v>
      </c>
      <c r="AE279" s="221">
        <f>SUM(AE280:AE281)</f>
        <v>0</v>
      </c>
      <c r="AF279" s="221">
        <f>SUM(AF280:AF281)</f>
        <v>0</v>
      </c>
      <c r="AG279" s="1"/>
      <c r="AH279" s="373"/>
      <c r="AI279" s="371">
        <f t="shared" si="162"/>
        <v>0</v>
      </c>
      <c r="AJ279" s="371">
        <f t="shared" si="163"/>
        <v>0</v>
      </c>
    </row>
    <row r="280" spans="1:36" s="154" customFormat="1" ht="12" hidden="1" customHeight="1" x14ac:dyDescent="0.2">
      <c r="A280" s="209">
        <v>70501</v>
      </c>
      <c r="B280" s="210" t="s">
        <v>277</v>
      </c>
      <c r="C280" s="211"/>
      <c r="D280" s="211"/>
      <c r="E280" s="212"/>
      <c r="F280" s="212"/>
      <c r="G280" s="212"/>
      <c r="H280" s="212"/>
      <c r="I280" s="208">
        <f t="shared" si="167"/>
        <v>0</v>
      </c>
      <c r="J280" s="157"/>
      <c r="K280" s="158"/>
      <c r="L280" s="213"/>
      <c r="M280" s="214"/>
      <c r="N280" s="215"/>
      <c r="O280" s="158"/>
      <c r="P280" s="213"/>
      <c r="Q280" s="214"/>
      <c r="R280" s="215"/>
      <c r="S280" s="158"/>
      <c r="T280" s="158"/>
      <c r="U280" s="158"/>
      <c r="V280" s="216"/>
      <c r="W280" s="215"/>
      <c r="X280" s="217"/>
      <c r="Y280" s="218"/>
      <c r="Z280" s="202">
        <f t="shared" ref="Z280:Z298" si="170">SUM(J280:K280)</f>
        <v>0</v>
      </c>
      <c r="AA280" s="219"/>
      <c r="AB280" s="202"/>
      <c r="AC280" s="222"/>
      <c r="AD280" s="224"/>
      <c r="AE280" s="202"/>
      <c r="AF280" s="202"/>
      <c r="AG280" s="1"/>
      <c r="AH280" s="373"/>
      <c r="AI280" s="371">
        <f t="shared" si="162"/>
        <v>0</v>
      </c>
      <c r="AJ280" s="371">
        <f t="shared" si="163"/>
        <v>0</v>
      </c>
    </row>
    <row r="281" spans="1:36" s="154" customFormat="1" ht="12" hidden="1" customHeight="1" x14ac:dyDescent="0.2">
      <c r="A281" s="209">
        <v>70502</v>
      </c>
      <c r="B281" s="210" t="s">
        <v>278</v>
      </c>
      <c r="C281" s="211"/>
      <c r="D281" s="211"/>
      <c r="E281" s="212"/>
      <c r="F281" s="212"/>
      <c r="G281" s="212"/>
      <c r="H281" s="212"/>
      <c r="I281" s="208">
        <f t="shared" si="167"/>
        <v>0</v>
      </c>
      <c r="J281" s="157"/>
      <c r="K281" s="158"/>
      <c r="L281" s="213"/>
      <c r="M281" s="214"/>
      <c r="N281" s="215"/>
      <c r="O281" s="158"/>
      <c r="P281" s="213"/>
      <c r="Q281" s="214"/>
      <c r="R281" s="215"/>
      <c r="S281" s="158"/>
      <c r="T281" s="158"/>
      <c r="U281" s="158"/>
      <c r="V281" s="216"/>
      <c r="W281" s="215"/>
      <c r="X281" s="217"/>
      <c r="Y281" s="218"/>
      <c r="Z281" s="202">
        <f t="shared" si="170"/>
        <v>0</v>
      </c>
      <c r="AA281" s="219"/>
      <c r="AB281" s="202"/>
      <c r="AC281" s="222"/>
      <c r="AD281" s="224"/>
      <c r="AE281" s="202"/>
      <c r="AF281" s="202"/>
      <c r="AG281" s="1"/>
      <c r="AH281" s="373"/>
      <c r="AI281" s="371">
        <f t="shared" si="162"/>
        <v>0</v>
      </c>
      <c r="AJ281" s="371">
        <f t="shared" si="163"/>
        <v>0</v>
      </c>
    </row>
    <row r="282" spans="1:36" s="111" customFormat="1" ht="12" hidden="1" customHeight="1" x14ac:dyDescent="0.2">
      <c r="A282" s="231">
        <v>8</v>
      </c>
      <c r="B282" s="232" t="s">
        <v>279</v>
      </c>
      <c r="C282" s="233">
        <f>+C283+C288</f>
        <v>0</v>
      </c>
      <c r="D282" s="233">
        <f>+D283+D288</f>
        <v>0</v>
      </c>
      <c r="E282" s="234">
        <f>+E283+E288</f>
        <v>0</v>
      </c>
      <c r="F282" s="234"/>
      <c r="G282" s="234"/>
      <c r="H282" s="234">
        <f>+H283+H288</f>
        <v>0</v>
      </c>
      <c r="I282" s="235">
        <f t="shared" si="167"/>
        <v>0</v>
      </c>
      <c r="J282" s="112">
        <f>+J283+J288</f>
        <v>0</v>
      </c>
      <c r="K282" s="113">
        <f t="shared" ref="K282:W282" si="171">+K283+K288</f>
        <v>0</v>
      </c>
      <c r="L282" s="236">
        <f t="shared" si="171"/>
        <v>0</v>
      </c>
      <c r="M282" s="237">
        <f t="shared" si="171"/>
        <v>0</v>
      </c>
      <c r="N282" s="238">
        <f t="shared" si="171"/>
        <v>0</v>
      </c>
      <c r="O282" s="113">
        <f t="shared" si="171"/>
        <v>0</v>
      </c>
      <c r="P282" s="236">
        <f t="shared" si="171"/>
        <v>0</v>
      </c>
      <c r="Q282" s="237">
        <f t="shared" si="171"/>
        <v>0</v>
      </c>
      <c r="R282" s="238">
        <f t="shared" si="171"/>
        <v>0</v>
      </c>
      <c r="S282" s="113">
        <f t="shared" si="171"/>
        <v>0</v>
      </c>
      <c r="T282" s="113"/>
      <c r="U282" s="113"/>
      <c r="V282" s="239"/>
      <c r="W282" s="238">
        <f t="shared" si="171"/>
        <v>0</v>
      </c>
      <c r="X282" s="240">
        <f>+X283+X288</f>
        <v>0</v>
      </c>
      <c r="Y282" s="241">
        <f>+Y283+Y288</f>
        <v>0</v>
      </c>
      <c r="Z282" s="242">
        <f t="shared" si="170"/>
        <v>0</v>
      </c>
      <c r="AA282" s="243">
        <f t="shared" ref="AA282:AF282" si="172">+AA283+AA288</f>
        <v>0</v>
      </c>
      <c r="AB282" s="244">
        <f t="shared" si="172"/>
        <v>0</v>
      </c>
      <c r="AC282" s="245">
        <f t="shared" si="172"/>
        <v>0</v>
      </c>
      <c r="AD282" s="246">
        <f t="shared" si="172"/>
        <v>0</v>
      </c>
      <c r="AE282" s="244">
        <f t="shared" si="172"/>
        <v>0</v>
      </c>
      <c r="AF282" s="199">
        <f t="shared" si="172"/>
        <v>0</v>
      </c>
      <c r="AG282" s="1"/>
      <c r="AH282" s="373"/>
      <c r="AI282" s="371">
        <f t="shared" si="162"/>
        <v>0</v>
      </c>
      <c r="AJ282" s="371">
        <f t="shared" si="163"/>
        <v>0</v>
      </c>
    </row>
    <row r="283" spans="1:36" s="111" customFormat="1" ht="12" hidden="1" customHeight="1" x14ac:dyDescent="0.2">
      <c r="A283" s="247">
        <v>801</v>
      </c>
      <c r="B283" s="248" t="s">
        <v>280</v>
      </c>
      <c r="C283" s="249">
        <f>SUM(C284:C287)</f>
        <v>0</v>
      </c>
      <c r="D283" s="249">
        <f>SUM(D284:D287)</f>
        <v>0</v>
      </c>
      <c r="E283" s="250">
        <f>SUM(E284:E287)</f>
        <v>0</v>
      </c>
      <c r="F283" s="250"/>
      <c r="G283" s="250"/>
      <c r="H283" s="250">
        <f>SUM(H284:H287)</f>
        <v>0</v>
      </c>
      <c r="I283" s="235">
        <f t="shared" si="167"/>
        <v>0</v>
      </c>
      <c r="J283" s="114">
        <f>SUM(J284:J287)</f>
        <v>0</v>
      </c>
      <c r="K283" s="115">
        <f t="shared" ref="K283:W283" si="173">SUM(K284:K287)</f>
        <v>0</v>
      </c>
      <c r="L283" s="251">
        <f t="shared" si="173"/>
        <v>0</v>
      </c>
      <c r="M283" s="252">
        <f t="shared" si="173"/>
        <v>0</v>
      </c>
      <c r="N283" s="253">
        <f t="shared" si="173"/>
        <v>0</v>
      </c>
      <c r="O283" s="115">
        <f t="shared" si="173"/>
        <v>0</v>
      </c>
      <c r="P283" s="251">
        <f t="shared" si="173"/>
        <v>0</v>
      </c>
      <c r="Q283" s="252">
        <f t="shared" si="173"/>
        <v>0</v>
      </c>
      <c r="R283" s="253">
        <f t="shared" si="173"/>
        <v>0</v>
      </c>
      <c r="S283" s="115">
        <f t="shared" si="173"/>
        <v>0</v>
      </c>
      <c r="T283" s="115"/>
      <c r="U283" s="115"/>
      <c r="V283" s="254"/>
      <c r="W283" s="253">
        <f t="shared" si="173"/>
        <v>0</v>
      </c>
      <c r="X283" s="255">
        <f>SUM(X284:X287)</f>
        <v>0</v>
      </c>
      <c r="Y283" s="256">
        <f>SUM(Y284:Y287)</f>
        <v>0</v>
      </c>
      <c r="Z283" s="242">
        <f t="shared" si="170"/>
        <v>0</v>
      </c>
      <c r="AA283" s="257">
        <f t="shared" ref="AA283:AF283" si="174">SUM(AA284:AA287)</f>
        <v>0</v>
      </c>
      <c r="AB283" s="258">
        <f t="shared" si="174"/>
        <v>0</v>
      </c>
      <c r="AC283" s="259">
        <f t="shared" si="174"/>
        <v>0</v>
      </c>
      <c r="AD283" s="260">
        <f t="shared" si="174"/>
        <v>0</v>
      </c>
      <c r="AE283" s="258">
        <f t="shared" si="174"/>
        <v>0</v>
      </c>
      <c r="AF283" s="261">
        <f t="shared" si="174"/>
        <v>0</v>
      </c>
      <c r="AG283" s="1"/>
      <c r="AH283" s="373"/>
      <c r="AI283" s="371">
        <f t="shared" si="162"/>
        <v>0</v>
      </c>
      <c r="AJ283" s="371">
        <f t="shared" si="163"/>
        <v>0</v>
      </c>
    </row>
    <row r="284" spans="1:36" s="111" customFormat="1" ht="12" hidden="1" customHeight="1" x14ac:dyDescent="0.2">
      <c r="A284" s="262">
        <v>80101</v>
      </c>
      <c r="B284" s="263" t="s">
        <v>281</v>
      </c>
      <c r="C284" s="264"/>
      <c r="D284" s="264"/>
      <c r="E284" s="265"/>
      <c r="F284" s="265"/>
      <c r="G284" s="265"/>
      <c r="H284" s="265"/>
      <c r="I284" s="235">
        <f t="shared" si="167"/>
        <v>0</v>
      </c>
      <c r="J284" s="116"/>
      <c r="K284" s="117"/>
      <c r="L284" s="266"/>
      <c r="M284" s="267"/>
      <c r="N284" s="268"/>
      <c r="O284" s="117"/>
      <c r="P284" s="266"/>
      <c r="Q284" s="267"/>
      <c r="R284" s="268"/>
      <c r="S284" s="117"/>
      <c r="T284" s="117"/>
      <c r="U284" s="117"/>
      <c r="V284" s="269"/>
      <c r="W284" s="268"/>
      <c r="X284" s="270"/>
      <c r="Y284" s="271"/>
      <c r="Z284" s="242">
        <f t="shared" si="170"/>
        <v>0</v>
      </c>
      <c r="AA284" s="272"/>
      <c r="AB284" s="242"/>
      <c r="AC284" s="259"/>
      <c r="AD284" s="273"/>
      <c r="AE284" s="242"/>
      <c r="AF284" s="200"/>
      <c r="AG284" s="1"/>
      <c r="AH284" s="373"/>
      <c r="AI284" s="371">
        <f t="shared" si="162"/>
        <v>0</v>
      </c>
      <c r="AJ284" s="371">
        <f t="shared" si="163"/>
        <v>0</v>
      </c>
    </row>
    <row r="285" spans="1:36" s="111" customFormat="1" ht="12" hidden="1" customHeight="1" x14ac:dyDescent="0.2">
      <c r="A285" s="262">
        <v>80102</v>
      </c>
      <c r="B285" s="263" t="s">
        <v>282</v>
      </c>
      <c r="C285" s="264"/>
      <c r="D285" s="264"/>
      <c r="E285" s="265"/>
      <c r="F285" s="265"/>
      <c r="G285" s="265"/>
      <c r="H285" s="265"/>
      <c r="I285" s="235">
        <f t="shared" si="167"/>
        <v>0</v>
      </c>
      <c r="J285" s="116"/>
      <c r="K285" s="117"/>
      <c r="L285" s="266"/>
      <c r="M285" s="267"/>
      <c r="N285" s="268"/>
      <c r="O285" s="117"/>
      <c r="P285" s="266"/>
      <c r="Q285" s="267"/>
      <c r="R285" s="268"/>
      <c r="S285" s="117"/>
      <c r="T285" s="117"/>
      <c r="U285" s="117"/>
      <c r="V285" s="269"/>
      <c r="W285" s="268"/>
      <c r="X285" s="270"/>
      <c r="Y285" s="271"/>
      <c r="Z285" s="242">
        <f t="shared" si="170"/>
        <v>0</v>
      </c>
      <c r="AA285" s="272"/>
      <c r="AB285" s="242"/>
      <c r="AC285" s="259"/>
      <c r="AD285" s="273"/>
      <c r="AE285" s="242"/>
      <c r="AF285" s="200"/>
      <c r="AG285" s="1"/>
      <c r="AH285" s="373"/>
      <c r="AI285" s="371">
        <f t="shared" si="162"/>
        <v>0</v>
      </c>
      <c r="AJ285" s="371">
        <f t="shared" si="163"/>
        <v>0</v>
      </c>
    </row>
    <row r="286" spans="1:36" s="111" customFormat="1" ht="12" hidden="1" customHeight="1" x14ac:dyDescent="0.2">
      <c r="A286" s="262">
        <v>80103</v>
      </c>
      <c r="B286" s="263" t="s">
        <v>283</v>
      </c>
      <c r="C286" s="264"/>
      <c r="D286" s="264"/>
      <c r="E286" s="265"/>
      <c r="F286" s="265"/>
      <c r="G286" s="265"/>
      <c r="H286" s="265"/>
      <c r="I286" s="235">
        <f t="shared" si="167"/>
        <v>0</v>
      </c>
      <c r="J286" s="116"/>
      <c r="K286" s="117"/>
      <c r="L286" s="266"/>
      <c r="M286" s="267"/>
      <c r="N286" s="268"/>
      <c r="O286" s="117"/>
      <c r="P286" s="266"/>
      <c r="Q286" s="267"/>
      <c r="R286" s="268"/>
      <c r="S286" s="117"/>
      <c r="T286" s="117"/>
      <c r="U286" s="117"/>
      <c r="V286" s="269"/>
      <c r="W286" s="268"/>
      <c r="X286" s="270"/>
      <c r="Y286" s="271"/>
      <c r="Z286" s="242">
        <f t="shared" si="170"/>
        <v>0</v>
      </c>
      <c r="AA286" s="272"/>
      <c r="AB286" s="242"/>
      <c r="AC286" s="259"/>
      <c r="AD286" s="273"/>
      <c r="AE286" s="242"/>
      <c r="AF286" s="200"/>
      <c r="AG286" s="1"/>
      <c r="AH286" s="373"/>
      <c r="AI286" s="371">
        <f t="shared" si="162"/>
        <v>0</v>
      </c>
      <c r="AJ286" s="371">
        <f t="shared" si="163"/>
        <v>0</v>
      </c>
    </row>
    <row r="287" spans="1:36" s="111" customFormat="1" ht="12" hidden="1" customHeight="1" x14ac:dyDescent="0.2">
      <c r="A287" s="262">
        <v>80104</v>
      </c>
      <c r="B287" s="263" t="s">
        <v>284</v>
      </c>
      <c r="C287" s="264"/>
      <c r="D287" s="264"/>
      <c r="E287" s="265"/>
      <c r="F287" s="265"/>
      <c r="G287" s="265"/>
      <c r="H287" s="265"/>
      <c r="I287" s="235">
        <f t="shared" si="167"/>
        <v>0</v>
      </c>
      <c r="J287" s="116"/>
      <c r="K287" s="117"/>
      <c r="L287" s="266"/>
      <c r="M287" s="267"/>
      <c r="N287" s="268"/>
      <c r="O287" s="117"/>
      <c r="P287" s="266"/>
      <c r="Q287" s="267"/>
      <c r="R287" s="268"/>
      <c r="S287" s="117"/>
      <c r="T287" s="117"/>
      <c r="U287" s="117"/>
      <c r="V287" s="269"/>
      <c r="W287" s="268"/>
      <c r="X287" s="270"/>
      <c r="Y287" s="271"/>
      <c r="Z287" s="242">
        <f t="shared" si="170"/>
        <v>0</v>
      </c>
      <c r="AA287" s="272"/>
      <c r="AB287" s="242"/>
      <c r="AC287" s="259"/>
      <c r="AD287" s="273"/>
      <c r="AE287" s="242"/>
      <c r="AF287" s="200"/>
      <c r="AG287" s="1"/>
      <c r="AH287" s="373"/>
      <c r="AI287" s="371">
        <f t="shared" si="162"/>
        <v>0</v>
      </c>
      <c r="AJ287" s="371">
        <f t="shared" si="163"/>
        <v>0</v>
      </c>
    </row>
    <row r="288" spans="1:36" s="111" customFormat="1" ht="12" hidden="1" customHeight="1" x14ac:dyDescent="0.2">
      <c r="A288" s="247">
        <v>802</v>
      </c>
      <c r="B288" s="248" t="s">
        <v>285</v>
      </c>
      <c r="C288" s="249">
        <f>SUM(C289:C296)</f>
        <v>0</v>
      </c>
      <c r="D288" s="249">
        <f>SUM(D289:D296)</f>
        <v>0</v>
      </c>
      <c r="E288" s="250">
        <f>SUM(E289:E296)</f>
        <v>0</v>
      </c>
      <c r="F288" s="250"/>
      <c r="G288" s="250"/>
      <c r="H288" s="250">
        <f>SUM(H289:H296)</f>
        <v>0</v>
      </c>
      <c r="I288" s="235">
        <f t="shared" si="167"/>
        <v>0</v>
      </c>
      <c r="J288" s="114">
        <f>SUM(J289:J296)</f>
        <v>0</v>
      </c>
      <c r="K288" s="115">
        <f t="shared" ref="K288:W288" si="175">SUM(K289:K296)</f>
        <v>0</v>
      </c>
      <c r="L288" s="251">
        <f t="shared" si="175"/>
        <v>0</v>
      </c>
      <c r="M288" s="252">
        <f t="shared" si="175"/>
        <v>0</v>
      </c>
      <c r="N288" s="253">
        <f t="shared" si="175"/>
        <v>0</v>
      </c>
      <c r="O288" s="115">
        <f t="shared" si="175"/>
        <v>0</v>
      </c>
      <c r="P288" s="251">
        <f t="shared" si="175"/>
        <v>0</v>
      </c>
      <c r="Q288" s="252">
        <f t="shared" si="175"/>
        <v>0</v>
      </c>
      <c r="R288" s="253">
        <f t="shared" si="175"/>
        <v>0</v>
      </c>
      <c r="S288" s="115">
        <f t="shared" si="175"/>
        <v>0</v>
      </c>
      <c r="T288" s="115"/>
      <c r="U288" s="115"/>
      <c r="V288" s="254"/>
      <c r="W288" s="253">
        <f t="shared" si="175"/>
        <v>0</v>
      </c>
      <c r="X288" s="255">
        <f>SUM(X289:X296)</f>
        <v>0</v>
      </c>
      <c r="Y288" s="256">
        <f>SUM(Y289:Y296)</f>
        <v>0</v>
      </c>
      <c r="Z288" s="242">
        <f t="shared" si="170"/>
        <v>0</v>
      </c>
      <c r="AA288" s="257">
        <f t="shared" ref="AA288:AF288" si="176">SUM(AA289:AA296)</f>
        <v>0</v>
      </c>
      <c r="AB288" s="258">
        <f t="shared" si="176"/>
        <v>0</v>
      </c>
      <c r="AC288" s="259">
        <f t="shared" si="176"/>
        <v>0</v>
      </c>
      <c r="AD288" s="260">
        <f t="shared" si="176"/>
        <v>0</v>
      </c>
      <c r="AE288" s="258">
        <f t="shared" si="176"/>
        <v>0</v>
      </c>
      <c r="AF288" s="261">
        <f t="shared" si="176"/>
        <v>0</v>
      </c>
      <c r="AG288" s="1"/>
      <c r="AH288" s="373"/>
      <c r="AI288" s="371">
        <f t="shared" si="162"/>
        <v>0</v>
      </c>
      <c r="AJ288" s="371">
        <f t="shared" si="163"/>
        <v>0</v>
      </c>
    </row>
    <row r="289" spans="1:36" s="111" customFormat="1" ht="12" hidden="1" customHeight="1" x14ac:dyDescent="0.2">
      <c r="A289" s="262">
        <v>80201</v>
      </c>
      <c r="B289" s="263" t="s">
        <v>286</v>
      </c>
      <c r="C289" s="264"/>
      <c r="D289" s="264"/>
      <c r="E289" s="265"/>
      <c r="F289" s="265"/>
      <c r="G289" s="265"/>
      <c r="H289" s="265"/>
      <c r="I289" s="235">
        <f t="shared" si="167"/>
        <v>0</v>
      </c>
      <c r="J289" s="116"/>
      <c r="K289" s="117"/>
      <c r="L289" s="266"/>
      <c r="M289" s="267"/>
      <c r="N289" s="268"/>
      <c r="O289" s="117"/>
      <c r="P289" s="266"/>
      <c r="Q289" s="267"/>
      <c r="R289" s="268"/>
      <c r="S289" s="117"/>
      <c r="T289" s="117"/>
      <c r="U289" s="117"/>
      <c r="V289" s="269"/>
      <c r="W289" s="268"/>
      <c r="X289" s="270"/>
      <c r="Y289" s="271"/>
      <c r="Z289" s="242">
        <f t="shared" si="170"/>
        <v>0</v>
      </c>
      <c r="AA289" s="272"/>
      <c r="AB289" s="242"/>
      <c r="AC289" s="259"/>
      <c r="AD289" s="273"/>
      <c r="AE289" s="242"/>
      <c r="AF289" s="200"/>
      <c r="AG289" s="1"/>
      <c r="AH289" s="373"/>
      <c r="AI289" s="371">
        <f t="shared" si="162"/>
        <v>0</v>
      </c>
      <c r="AJ289" s="371">
        <f t="shared" si="163"/>
        <v>0</v>
      </c>
    </row>
    <row r="290" spans="1:36" s="111" customFormat="1" ht="12" hidden="1" customHeight="1" x14ac:dyDescent="0.2">
      <c r="A290" s="262">
        <v>80202</v>
      </c>
      <c r="B290" s="263" t="s">
        <v>287</v>
      </c>
      <c r="C290" s="264"/>
      <c r="D290" s="264"/>
      <c r="E290" s="265"/>
      <c r="F290" s="265"/>
      <c r="G290" s="265"/>
      <c r="H290" s="265"/>
      <c r="I290" s="235">
        <f t="shared" si="167"/>
        <v>0</v>
      </c>
      <c r="J290" s="116"/>
      <c r="K290" s="117"/>
      <c r="L290" s="266"/>
      <c r="M290" s="267"/>
      <c r="N290" s="268"/>
      <c r="O290" s="117"/>
      <c r="P290" s="266"/>
      <c r="Q290" s="267"/>
      <c r="R290" s="268"/>
      <c r="S290" s="117"/>
      <c r="T290" s="117"/>
      <c r="U290" s="117"/>
      <c r="V290" s="269"/>
      <c r="W290" s="268"/>
      <c r="X290" s="270"/>
      <c r="Y290" s="271"/>
      <c r="Z290" s="242">
        <f t="shared" si="170"/>
        <v>0</v>
      </c>
      <c r="AA290" s="272"/>
      <c r="AB290" s="242"/>
      <c r="AC290" s="259"/>
      <c r="AD290" s="273"/>
      <c r="AE290" s="242"/>
      <c r="AF290" s="200"/>
      <c r="AG290" s="1"/>
      <c r="AH290" s="373"/>
      <c r="AI290" s="371">
        <f t="shared" si="162"/>
        <v>0</v>
      </c>
      <c r="AJ290" s="371">
        <f t="shared" si="163"/>
        <v>0</v>
      </c>
    </row>
    <row r="291" spans="1:36" s="111" customFormat="1" ht="12" hidden="1" customHeight="1" x14ac:dyDescent="0.2">
      <c r="A291" s="262">
        <v>80203</v>
      </c>
      <c r="B291" s="263" t="s">
        <v>288</v>
      </c>
      <c r="C291" s="264"/>
      <c r="D291" s="264"/>
      <c r="E291" s="265"/>
      <c r="F291" s="265"/>
      <c r="G291" s="265"/>
      <c r="H291" s="265"/>
      <c r="I291" s="235">
        <f t="shared" si="167"/>
        <v>0</v>
      </c>
      <c r="J291" s="116"/>
      <c r="K291" s="117"/>
      <c r="L291" s="266"/>
      <c r="M291" s="267"/>
      <c r="N291" s="268"/>
      <c r="O291" s="117"/>
      <c r="P291" s="266"/>
      <c r="Q291" s="267"/>
      <c r="R291" s="268"/>
      <c r="S291" s="117"/>
      <c r="T291" s="117"/>
      <c r="U291" s="117"/>
      <c r="V291" s="269"/>
      <c r="W291" s="268"/>
      <c r="X291" s="270"/>
      <c r="Y291" s="271"/>
      <c r="Z291" s="242">
        <f t="shared" si="170"/>
        <v>0</v>
      </c>
      <c r="AA291" s="272"/>
      <c r="AB291" s="242"/>
      <c r="AC291" s="259"/>
      <c r="AD291" s="273"/>
      <c r="AE291" s="242"/>
      <c r="AF291" s="200"/>
      <c r="AG291" s="1"/>
      <c r="AH291" s="373"/>
      <c r="AI291" s="371">
        <f t="shared" si="162"/>
        <v>0</v>
      </c>
      <c r="AJ291" s="371">
        <f t="shared" si="163"/>
        <v>0</v>
      </c>
    </row>
    <row r="292" spans="1:36" s="111" customFormat="1" ht="12" hidden="1" customHeight="1" x14ac:dyDescent="0.2">
      <c r="A292" s="262">
        <v>80204</v>
      </c>
      <c r="B292" s="263" t="s">
        <v>289</v>
      </c>
      <c r="C292" s="264"/>
      <c r="D292" s="264"/>
      <c r="E292" s="265"/>
      <c r="F292" s="265"/>
      <c r="G292" s="265"/>
      <c r="H292" s="265"/>
      <c r="I292" s="235">
        <f t="shared" si="167"/>
        <v>0</v>
      </c>
      <c r="J292" s="116"/>
      <c r="K292" s="117"/>
      <c r="L292" s="266"/>
      <c r="M292" s="267"/>
      <c r="N292" s="268"/>
      <c r="O292" s="117"/>
      <c r="P292" s="266"/>
      <c r="Q292" s="267"/>
      <c r="R292" s="268"/>
      <c r="S292" s="117"/>
      <c r="T292" s="117"/>
      <c r="U292" s="117"/>
      <c r="V292" s="269"/>
      <c r="W292" s="268"/>
      <c r="X292" s="270"/>
      <c r="Y292" s="271"/>
      <c r="Z292" s="242">
        <f t="shared" si="170"/>
        <v>0</v>
      </c>
      <c r="AA292" s="272"/>
      <c r="AB292" s="242"/>
      <c r="AC292" s="259"/>
      <c r="AD292" s="273"/>
      <c r="AE292" s="242"/>
      <c r="AF292" s="200"/>
      <c r="AG292" s="1"/>
      <c r="AH292" s="373"/>
      <c r="AI292" s="371">
        <f t="shared" si="162"/>
        <v>0</v>
      </c>
      <c r="AJ292" s="371">
        <f t="shared" si="163"/>
        <v>0</v>
      </c>
    </row>
    <row r="293" spans="1:36" s="111" customFormat="1" ht="12" hidden="1" customHeight="1" x14ac:dyDescent="0.2">
      <c r="A293" s="262">
        <v>80205</v>
      </c>
      <c r="B293" s="263" t="s">
        <v>290</v>
      </c>
      <c r="C293" s="264"/>
      <c r="D293" s="264"/>
      <c r="E293" s="265"/>
      <c r="F293" s="265"/>
      <c r="G293" s="265"/>
      <c r="H293" s="265"/>
      <c r="I293" s="235">
        <f t="shared" si="167"/>
        <v>0</v>
      </c>
      <c r="J293" s="116"/>
      <c r="K293" s="117"/>
      <c r="L293" s="266"/>
      <c r="M293" s="267"/>
      <c r="N293" s="268"/>
      <c r="O293" s="117"/>
      <c r="P293" s="266"/>
      <c r="Q293" s="267"/>
      <c r="R293" s="268"/>
      <c r="S293" s="117"/>
      <c r="T293" s="117"/>
      <c r="U293" s="117"/>
      <c r="V293" s="269"/>
      <c r="W293" s="268"/>
      <c r="X293" s="270"/>
      <c r="Y293" s="271"/>
      <c r="Z293" s="242">
        <f t="shared" si="170"/>
        <v>0</v>
      </c>
      <c r="AA293" s="272"/>
      <c r="AB293" s="242"/>
      <c r="AC293" s="259"/>
      <c r="AD293" s="273"/>
      <c r="AE293" s="242"/>
      <c r="AF293" s="200"/>
      <c r="AG293" s="1"/>
      <c r="AH293" s="373"/>
      <c r="AI293" s="371">
        <f t="shared" si="162"/>
        <v>0</v>
      </c>
      <c r="AJ293" s="371">
        <f t="shared" si="163"/>
        <v>0</v>
      </c>
    </row>
    <row r="294" spans="1:36" s="111" customFormat="1" ht="12" hidden="1" customHeight="1" x14ac:dyDescent="0.2">
      <c r="A294" s="262">
        <v>80206</v>
      </c>
      <c r="B294" s="263" t="s">
        <v>291</v>
      </c>
      <c r="C294" s="264"/>
      <c r="D294" s="264"/>
      <c r="E294" s="265"/>
      <c r="F294" s="265"/>
      <c r="G294" s="265"/>
      <c r="H294" s="265"/>
      <c r="I294" s="235">
        <f t="shared" si="167"/>
        <v>0</v>
      </c>
      <c r="J294" s="116"/>
      <c r="K294" s="117"/>
      <c r="L294" s="266"/>
      <c r="M294" s="267"/>
      <c r="N294" s="268"/>
      <c r="O294" s="117"/>
      <c r="P294" s="266"/>
      <c r="Q294" s="267"/>
      <c r="R294" s="268"/>
      <c r="S294" s="117"/>
      <c r="T294" s="117"/>
      <c r="U294" s="117"/>
      <c r="V294" s="269"/>
      <c r="W294" s="268"/>
      <c r="X294" s="270"/>
      <c r="Y294" s="271"/>
      <c r="Z294" s="242">
        <f t="shared" si="170"/>
        <v>0</v>
      </c>
      <c r="AA294" s="272"/>
      <c r="AB294" s="242"/>
      <c r="AC294" s="259"/>
      <c r="AD294" s="273"/>
      <c r="AE294" s="242"/>
      <c r="AF294" s="200"/>
      <c r="AG294" s="1"/>
      <c r="AH294" s="373"/>
      <c r="AI294" s="371">
        <f t="shared" si="162"/>
        <v>0</v>
      </c>
      <c r="AJ294" s="371">
        <f t="shared" si="163"/>
        <v>0</v>
      </c>
    </row>
    <row r="295" spans="1:36" s="111" customFormat="1" ht="12" hidden="1" customHeight="1" x14ac:dyDescent="0.2">
      <c r="A295" s="262">
        <v>80207</v>
      </c>
      <c r="B295" s="263" t="s">
        <v>292</v>
      </c>
      <c r="C295" s="264"/>
      <c r="D295" s="264"/>
      <c r="E295" s="265"/>
      <c r="F295" s="265"/>
      <c r="G295" s="265"/>
      <c r="H295" s="265"/>
      <c r="I295" s="235">
        <f t="shared" si="167"/>
        <v>0</v>
      </c>
      <c r="J295" s="116"/>
      <c r="K295" s="117"/>
      <c r="L295" s="266"/>
      <c r="M295" s="267"/>
      <c r="N295" s="268"/>
      <c r="O295" s="117"/>
      <c r="P295" s="266"/>
      <c r="Q295" s="267"/>
      <c r="R295" s="268"/>
      <c r="S295" s="117"/>
      <c r="T295" s="117"/>
      <c r="U295" s="117"/>
      <c r="V295" s="269"/>
      <c r="W295" s="268"/>
      <c r="X295" s="270"/>
      <c r="Y295" s="271"/>
      <c r="Z295" s="242">
        <f t="shared" si="170"/>
        <v>0</v>
      </c>
      <c r="AA295" s="272"/>
      <c r="AB295" s="242"/>
      <c r="AC295" s="259"/>
      <c r="AD295" s="273"/>
      <c r="AE295" s="242"/>
      <c r="AF295" s="200"/>
      <c r="AG295" s="1"/>
      <c r="AH295" s="373"/>
      <c r="AI295" s="371">
        <f t="shared" si="162"/>
        <v>0</v>
      </c>
      <c r="AJ295" s="371">
        <f t="shared" si="163"/>
        <v>0</v>
      </c>
    </row>
    <row r="296" spans="1:36" s="111" customFormat="1" ht="12" hidden="1" customHeight="1" x14ac:dyDescent="0.2">
      <c r="A296" s="262">
        <v>80208</v>
      </c>
      <c r="B296" s="263" t="s">
        <v>293</v>
      </c>
      <c r="C296" s="264"/>
      <c r="D296" s="264"/>
      <c r="E296" s="265"/>
      <c r="F296" s="265"/>
      <c r="G296" s="265"/>
      <c r="H296" s="265"/>
      <c r="I296" s="235">
        <f t="shared" si="167"/>
        <v>0</v>
      </c>
      <c r="J296" s="116"/>
      <c r="K296" s="117"/>
      <c r="L296" s="266"/>
      <c r="M296" s="267"/>
      <c r="N296" s="268"/>
      <c r="O296" s="117"/>
      <c r="P296" s="266"/>
      <c r="Q296" s="267"/>
      <c r="R296" s="268"/>
      <c r="S296" s="117"/>
      <c r="T296" s="117"/>
      <c r="U296" s="117"/>
      <c r="V296" s="269"/>
      <c r="W296" s="268"/>
      <c r="X296" s="270"/>
      <c r="Y296" s="271"/>
      <c r="Z296" s="242">
        <f t="shared" si="170"/>
        <v>0</v>
      </c>
      <c r="AA296" s="272"/>
      <c r="AB296" s="242"/>
      <c r="AC296" s="259"/>
      <c r="AD296" s="273"/>
      <c r="AE296" s="242"/>
      <c r="AF296" s="200"/>
      <c r="AG296" s="1"/>
      <c r="AH296" s="373"/>
      <c r="AI296" s="371">
        <f t="shared" si="162"/>
        <v>0</v>
      </c>
      <c r="AJ296" s="371">
        <f t="shared" si="163"/>
        <v>0</v>
      </c>
    </row>
    <row r="297" spans="1:36" s="111" customFormat="1" ht="12.75" hidden="1" customHeight="1" thickBot="1" x14ac:dyDescent="0.25">
      <c r="A297" s="231">
        <v>9</v>
      </c>
      <c r="B297" s="232" t="s">
        <v>294</v>
      </c>
      <c r="C297" s="264">
        <f>+C298+C300</f>
        <v>0</v>
      </c>
      <c r="D297" s="264">
        <f>+D298+D300</f>
        <v>0</v>
      </c>
      <c r="E297" s="234">
        <f>+E298+E300</f>
        <v>0</v>
      </c>
      <c r="F297" s="234"/>
      <c r="G297" s="234"/>
      <c r="H297" s="234">
        <f>+H298+H300</f>
        <v>0</v>
      </c>
      <c r="I297" s="274">
        <f t="shared" si="167"/>
        <v>0</v>
      </c>
      <c r="J297" s="118">
        <f>+J298+J300</f>
        <v>0</v>
      </c>
      <c r="K297" s="119">
        <f t="shared" ref="K297:W297" si="177">+K298+K300</f>
        <v>0</v>
      </c>
      <c r="L297" s="275">
        <f t="shared" si="177"/>
        <v>0</v>
      </c>
      <c r="M297" s="276">
        <f t="shared" si="177"/>
        <v>0</v>
      </c>
      <c r="N297" s="277">
        <f t="shared" si="177"/>
        <v>0</v>
      </c>
      <c r="O297" s="119">
        <f t="shared" si="177"/>
        <v>0</v>
      </c>
      <c r="P297" s="275">
        <f t="shared" si="177"/>
        <v>0</v>
      </c>
      <c r="Q297" s="276">
        <f t="shared" si="177"/>
        <v>0</v>
      </c>
      <c r="R297" s="277">
        <f t="shared" si="177"/>
        <v>0</v>
      </c>
      <c r="S297" s="119">
        <f t="shared" si="177"/>
        <v>0</v>
      </c>
      <c r="T297" s="119"/>
      <c r="U297" s="119"/>
      <c r="V297" s="278"/>
      <c r="W297" s="277">
        <f t="shared" si="177"/>
        <v>0</v>
      </c>
      <c r="X297" s="279">
        <f>+X298+X300</f>
        <v>0</v>
      </c>
      <c r="Y297" s="280">
        <f>+Y298+Y300</f>
        <v>0</v>
      </c>
      <c r="Z297" s="281">
        <f t="shared" si="170"/>
        <v>0</v>
      </c>
      <c r="AA297" s="282">
        <f t="shared" ref="AA297:AF297" si="178">+AA298+AA300</f>
        <v>0</v>
      </c>
      <c r="AB297" s="281">
        <f t="shared" si="178"/>
        <v>0</v>
      </c>
      <c r="AC297" s="283">
        <f t="shared" si="178"/>
        <v>0</v>
      </c>
      <c r="AD297" s="284">
        <f t="shared" si="178"/>
        <v>0</v>
      </c>
      <c r="AE297" s="281">
        <f t="shared" si="178"/>
        <v>0</v>
      </c>
      <c r="AF297" s="285">
        <f t="shared" si="178"/>
        <v>0</v>
      </c>
      <c r="AG297" s="1"/>
      <c r="AH297" s="373"/>
      <c r="AI297" s="371">
        <f t="shared" si="162"/>
        <v>0</v>
      </c>
      <c r="AJ297" s="371">
        <f t="shared" si="163"/>
        <v>0</v>
      </c>
    </row>
    <row r="298" spans="1:36" ht="12" hidden="1" customHeight="1" x14ac:dyDescent="0.2">
      <c r="A298" s="286">
        <v>901</v>
      </c>
      <c r="B298" s="287" t="s">
        <v>295</v>
      </c>
      <c r="C298" s="288">
        <f>+C299</f>
        <v>0</v>
      </c>
      <c r="D298" s="288">
        <f>+D299</f>
        <v>0</v>
      </c>
      <c r="E298" s="289">
        <f>+E299</f>
        <v>0</v>
      </c>
      <c r="F298" s="289"/>
      <c r="G298" s="289"/>
      <c r="H298" s="289"/>
      <c r="I298" s="9">
        <f t="shared" si="167"/>
        <v>0</v>
      </c>
      <c r="L298" s="10"/>
      <c r="M298" s="10"/>
      <c r="N298" s="10"/>
      <c r="O298" s="10"/>
      <c r="P298" s="10"/>
      <c r="Q298" s="10"/>
      <c r="R298" s="10"/>
      <c r="S298" s="10"/>
      <c r="T298" s="10"/>
      <c r="U298" s="10"/>
      <c r="V298" s="10"/>
      <c r="W298" s="10"/>
      <c r="X298" s="10"/>
      <c r="Y298" s="10"/>
      <c r="Z298" s="9">
        <f t="shared" si="170"/>
        <v>0</v>
      </c>
      <c r="AA298" s="290"/>
      <c r="AB298" s="10"/>
      <c r="AC298" s="291"/>
      <c r="AD298" s="10"/>
      <c r="AE298" s="10"/>
      <c r="AF298" s="10"/>
      <c r="AI298" s="371">
        <f t="shared" si="162"/>
        <v>0</v>
      </c>
      <c r="AJ298" s="371">
        <f t="shared" si="163"/>
        <v>0</v>
      </c>
    </row>
    <row r="299" spans="1:36" ht="12" hidden="1" customHeight="1" x14ac:dyDescent="0.2">
      <c r="A299" s="292">
        <v>90101</v>
      </c>
      <c r="B299" s="293" t="s">
        <v>296</v>
      </c>
      <c r="C299" s="9"/>
      <c r="D299" s="9"/>
      <c r="E299" s="10"/>
      <c r="F299" s="10"/>
      <c r="G299" s="10"/>
      <c r="H299" s="10"/>
      <c r="I299" s="9">
        <f>+E299+H299</f>
        <v>0</v>
      </c>
      <c r="L299" s="10"/>
      <c r="M299" s="10"/>
      <c r="N299" s="10"/>
      <c r="O299" s="10"/>
      <c r="P299" s="10"/>
      <c r="Q299" s="10"/>
      <c r="R299" s="10"/>
      <c r="S299" s="10"/>
      <c r="T299" s="10"/>
      <c r="U299" s="10"/>
      <c r="V299" s="10"/>
      <c r="W299" s="10"/>
      <c r="X299" s="10"/>
      <c r="Y299" s="10"/>
      <c r="Z299" s="9">
        <f>+X299+Y299</f>
        <v>0</v>
      </c>
      <c r="AA299" s="290"/>
      <c r="AB299" s="10"/>
      <c r="AC299" s="291"/>
      <c r="AD299" s="10"/>
      <c r="AE299" s="10"/>
      <c r="AF299" s="10"/>
      <c r="AI299" s="371">
        <f t="shared" si="162"/>
        <v>0</v>
      </c>
      <c r="AJ299" s="371">
        <f t="shared" si="163"/>
        <v>0</v>
      </c>
    </row>
    <row r="300" spans="1:36" ht="12" hidden="1" customHeight="1" x14ac:dyDescent="0.2">
      <c r="A300" s="286">
        <v>902</v>
      </c>
      <c r="B300" s="287" t="s">
        <v>297</v>
      </c>
      <c r="C300" s="288">
        <f>+C301+C302</f>
        <v>0</v>
      </c>
      <c r="D300" s="288">
        <f>+J301+J302</f>
        <v>0</v>
      </c>
      <c r="E300" s="289">
        <f>+E301+E302</f>
        <v>0</v>
      </c>
      <c r="F300" s="289"/>
      <c r="G300" s="289"/>
      <c r="H300" s="289">
        <f>+H301+H302</f>
        <v>0</v>
      </c>
      <c r="I300" s="294">
        <f>+I301+I302</f>
        <v>0</v>
      </c>
      <c r="L300" s="10"/>
      <c r="M300" s="10"/>
      <c r="N300" s="10"/>
      <c r="O300" s="10"/>
      <c r="P300" s="10"/>
      <c r="Q300" s="10"/>
      <c r="R300" s="10"/>
      <c r="S300" s="10"/>
      <c r="T300" s="10"/>
      <c r="U300" s="10"/>
      <c r="V300" s="10"/>
      <c r="W300" s="10"/>
      <c r="X300" s="10"/>
      <c r="Y300" s="10"/>
      <c r="Z300" s="294">
        <f>+Z301+Z302</f>
        <v>0</v>
      </c>
      <c r="AA300" s="290"/>
      <c r="AB300" s="10"/>
      <c r="AC300" s="291"/>
      <c r="AD300" s="10"/>
      <c r="AE300" s="10"/>
      <c r="AF300" s="10"/>
      <c r="AI300" s="371">
        <f t="shared" si="162"/>
        <v>0</v>
      </c>
      <c r="AJ300" s="371">
        <f t="shared" si="163"/>
        <v>0</v>
      </c>
    </row>
    <row r="301" spans="1:36" ht="12" hidden="1" customHeight="1" x14ac:dyDescent="0.2">
      <c r="A301" s="292">
        <v>90201</v>
      </c>
      <c r="B301" s="293" t="s">
        <v>298</v>
      </c>
      <c r="C301" s="9"/>
      <c r="D301" s="9"/>
      <c r="E301" s="10"/>
      <c r="F301" s="10"/>
      <c r="G301" s="10"/>
      <c r="H301" s="10"/>
      <c r="I301" s="295">
        <f>+E301+H301</f>
        <v>0</v>
      </c>
      <c r="L301" s="10"/>
      <c r="M301" s="10"/>
      <c r="N301" s="10"/>
      <c r="O301" s="10"/>
      <c r="P301" s="10"/>
      <c r="Q301" s="10"/>
      <c r="R301" s="10"/>
      <c r="S301" s="10"/>
      <c r="T301" s="10"/>
      <c r="U301" s="10"/>
      <c r="V301" s="10"/>
      <c r="W301" s="10"/>
      <c r="X301" s="10"/>
      <c r="Y301" s="10"/>
      <c r="Z301" s="295">
        <f>+X301+Y301</f>
        <v>0</v>
      </c>
      <c r="AA301" s="290"/>
      <c r="AB301" s="10"/>
      <c r="AC301" s="291"/>
      <c r="AD301" s="10"/>
      <c r="AE301" s="10"/>
      <c r="AF301" s="10"/>
      <c r="AI301" s="371">
        <f t="shared" si="162"/>
        <v>0</v>
      </c>
      <c r="AJ301" s="371">
        <f t="shared" si="163"/>
        <v>0</v>
      </c>
    </row>
    <row r="302" spans="1:36" ht="12" hidden="1" customHeight="1" x14ac:dyDescent="0.2">
      <c r="A302" s="292">
        <v>90202</v>
      </c>
      <c r="B302" s="293" t="s">
        <v>299</v>
      </c>
      <c r="C302" s="9"/>
      <c r="D302" s="9"/>
      <c r="E302" s="10"/>
      <c r="F302" s="10"/>
      <c r="G302" s="10"/>
      <c r="H302" s="10"/>
      <c r="I302" s="295">
        <f>+E302+H302</f>
        <v>0</v>
      </c>
      <c r="L302" s="10"/>
      <c r="M302" s="10"/>
      <c r="N302" s="10"/>
      <c r="O302" s="10"/>
      <c r="P302" s="10"/>
      <c r="Q302" s="10"/>
      <c r="R302" s="10"/>
      <c r="S302" s="10"/>
      <c r="T302" s="10"/>
      <c r="U302" s="10"/>
      <c r="V302" s="10"/>
      <c r="W302" s="10"/>
      <c r="X302" s="10"/>
      <c r="Y302" s="10"/>
      <c r="Z302" s="295">
        <f>+X302+Y302</f>
        <v>0</v>
      </c>
      <c r="AA302" s="290"/>
      <c r="AB302" s="10"/>
      <c r="AC302" s="291"/>
      <c r="AD302" s="10"/>
      <c r="AE302" s="10"/>
      <c r="AF302" s="10"/>
      <c r="AI302" s="371">
        <f t="shared" si="162"/>
        <v>0</v>
      </c>
      <c r="AJ302" s="371">
        <f t="shared" si="163"/>
        <v>0</v>
      </c>
    </row>
    <row r="303" spans="1:36" x14ac:dyDescent="0.2">
      <c r="A303" s="10"/>
      <c r="B303" s="10"/>
      <c r="C303" s="9"/>
      <c r="D303" s="9"/>
      <c r="E303" s="10"/>
      <c r="F303" s="10"/>
      <c r="G303" s="10"/>
      <c r="H303" s="10"/>
      <c r="I303" s="295"/>
      <c r="L303" s="10"/>
      <c r="M303" s="10"/>
      <c r="N303" s="10"/>
      <c r="O303" s="10"/>
      <c r="P303" s="10"/>
      <c r="Q303" s="10"/>
      <c r="R303" s="10"/>
      <c r="S303" s="10"/>
      <c r="T303" s="10"/>
      <c r="U303" s="10"/>
      <c r="V303" s="10"/>
      <c r="W303" s="10"/>
      <c r="X303" s="10"/>
      <c r="Y303" s="10"/>
      <c r="Z303" s="10"/>
      <c r="AA303" s="10"/>
      <c r="AB303" s="10"/>
      <c r="AC303" s="10"/>
      <c r="AD303" s="10"/>
      <c r="AE303" s="10"/>
      <c r="AF303" s="10"/>
      <c r="AI303" s="371"/>
      <c r="AJ303" s="371">
        <f t="shared" si="163"/>
        <v>0</v>
      </c>
    </row>
    <row r="304" spans="1:36" ht="12" thickBot="1" x14ac:dyDescent="0.25">
      <c r="AI304" s="371"/>
      <c r="AJ304" s="371">
        <f t="shared" si="163"/>
        <v>0</v>
      </c>
    </row>
    <row r="305" spans="1:36" ht="13.5" customHeight="1" thickBot="1" x14ac:dyDescent="0.3">
      <c r="A305" s="7"/>
      <c r="B305" s="6"/>
      <c r="I305" s="704" t="s">
        <v>310</v>
      </c>
      <c r="J305" s="740" t="s">
        <v>300</v>
      </c>
      <c r="K305" s="738"/>
      <c r="L305" s="741" t="s">
        <v>304</v>
      </c>
      <c r="M305" s="742"/>
      <c r="N305" s="737" t="s">
        <v>305</v>
      </c>
      <c r="O305" s="738"/>
      <c r="P305" s="741" t="s">
        <v>306</v>
      </c>
      <c r="Q305" s="742"/>
      <c r="R305" s="737" t="s">
        <v>307</v>
      </c>
      <c r="S305" s="738"/>
      <c r="T305" s="737" t="s">
        <v>453</v>
      </c>
      <c r="U305" s="738"/>
      <c r="V305" s="36" t="s">
        <v>309</v>
      </c>
      <c r="W305" s="37" t="s">
        <v>308</v>
      </c>
      <c r="X305" s="746" t="s">
        <v>303</v>
      </c>
      <c r="Y305" s="747"/>
      <c r="Z305" s="704" t="s">
        <v>311</v>
      </c>
      <c r="AA305" s="743" t="s">
        <v>460</v>
      </c>
      <c r="AB305" s="704" t="s">
        <v>312</v>
      </c>
      <c r="AC305" s="743" t="s">
        <v>313</v>
      </c>
      <c r="AD305" s="704" t="s">
        <v>428</v>
      </c>
      <c r="AE305" s="704" t="s">
        <v>312</v>
      </c>
      <c r="AF305" s="704" t="s">
        <v>427</v>
      </c>
      <c r="AI305" s="371"/>
      <c r="AJ305" s="371">
        <f t="shared" si="163"/>
        <v>0</v>
      </c>
    </row>
    <row r="306" spans="1:36" ht="33" customHeight="1" thickBot="1" x14ac:dyDescent="0.3">
      <c r="A306" s="7"/>
      <c r="B306" s="6"/>
      <c r="I306" s="739"/>
      <c r="J306" s="19" t="s">
        <v>301</v>
      </c>
      <c r="K306" s="18" t="s">
        <v>302</v>
      </c>
      <c r="L306" s="38" t="s">
        <v>301</v>
      </c>
      <c r="M306" s="39" t="s">
        <v>302</v>
      </c>
      <c r="N306" s="40" t="s">
        <v>301</v>
      </c>
      <c r="O306" s="18" t="s">
        <v>302</v>
      </c>
      <c r="P306" s="38" t="s">
        <v>301</v>
      </c>
      <c r="Q306" s="39" t="s">
        <v>302</v>
      </c>
      <c r="R306" s="40" t="s">
        <v>301</v>
      </c>
      <c r="S306" s="18" t="s">
        <v>302</v>
      </c>
      <c r="T306" s="40" t="s">
        <v>301</v>
      </c>
      <c r="U306" s="18" t="s">
        <v>302</v>
      </c>
      <c r="V306" s="41" t="s">
        <v>302</v>
      </c>
      <c r="W306" s="42" t="s">
        <v>301</v>
      </c>
      <c r="X306" s="296" t="s">
        <v>301</v>
      </c>
      <c r="Y306" s="296" t="s">
        <v>302</v>
      </c>
      <c r="Z306" s="745"/>
      <c r="AA306" s="744"/>
      <c r="AB306" s="745"/>
      <c r="AC306" s="744"/>
      <c r="AD306" s="745"/>
      <c r="AE306" s="745"/>
      <c r="AF306" s="745"/>
      <c r="AI306" s="371"/>
      <c r="AJ306" s="371">
        <f t="shared" si="163"/>
        <v>0</v>
      </c>
    </row>
    <row r="307" spans="1:36" ht="13.8" thickBot="1" x14ac:dyDescent="0.3">
      <c r="A307" s="733" t="s">
        <v>444</v>
      </c>
      <c r="B307" s="734"/>
      <c r="C307" s="734"/>
      <c r="D307" s="735"/>
      <c r="Z307" s="326"/>
      <c r="AA307" s="3"/>
      <c r="AB307" s="3"/>
      <c r="AC307" s="159"/>
      <c r="AE307" s="3"/>
      <c r="AI307" s="371"/>
      <c r="AJ307" s="371">
        <f t="shared" si="163"/>
        <v>0</v>
      </c>
    </row>
    <row r="308" spans="1:36" ht="14.4" x14ac:dyDescent="0.3">
      <c r="A308" s="316" t="s">
        <v>461</v>
      </c>
      <c r="B308" s="169" t="s">
        <v>225</v>
      </c>
      <c r="C308" s="381">
        <v>1750274.82</v>
      </c>
      <c r="D308" s="165">
        <v>0</v>
      </c>
      <c r="I308" s="44">
        <f>C308+D308</f>
        <v>1750274.82</v>
      </c>
      <c r="J308" s="327"/>
      <c r="K308" s="328"/>
      <c r="L308" s="362"/>
      <c r="M308" s="330"/>
      <c r="N308" s="327"/>
      <c r="O308" s="328"/>
      <c r="P308" s="331"/>
      <c r="Q308" s="332"/>
      <c r="R308" s="327"/>
      <c r="S308" s="328"/>
      <c r="T308" s="327"/>
      <c r="U308" s="328"/>
      <c r="V308" s="329"/>
      <c r="W308" s="327"/>
      <c r="X308" s="43">
        <f>J308+L308+N308+P308+R308+W308</f>
        <v>0</v>
      </c>
      <c r="Y308" s="43">
        <f>K308+M308+O308+Q308+S308+V308</f>
        <v>0</v>
      </c>
      <c r="Z308" s="333">
        <f>I308+X308-Y308</f>
        <v>1750274.82</v>
      </c>
      <c r="AA308" s="334">
        <f>IFERROR(+VLOOKUP(A308,'Base de Datos'!$A$1:$E$37,4,0),0)</f>
        <v>0</v>
      </c>
      <c r="AB308" s="333">
        <f>IFERROR(+VLOOKUP(A308,'Base de Datos'!$A$1:$F$39,3,0),0)</f>
        <v>0</v>
      </c>
      <c r="AC308" s="335">
        <f>Z308-AA308-AB308</f>
        <v>1750274.82</v>
      </c>
      <c r="AD308" s="336">
        <f>(Z308-AC308)/Z308</f>
        <v>0</v>
      </c>
      <c r="AE308" s="200">
        <f>IFERROR(+VLOOKUP(A308,'Base de Datos'!$A$1:$F$37,6,0),0)</f>
        <v>1750274.82</v>
      </c>
      <c r="AF308" s="324">
        <f>AA308/Z308</f>
        <v>0</v>
      </c>
      <c r="AH308" s="373">
        <v>1501835.83</v>
      </c>
      <c r="AI308" s="371">
        <f t="shared" si="162"/>
        <v>248438.99</v>
      </c>
      <c r="AJ308" s="371">
        <f t="shared" si="163"/>
        <v>248438.99</v>
      </c>
    </row>
    <row r="309" spans="1:36" ht="14.4" x14ac:dyDescent="0.3">
      <c r="A309" s="316" t="s">
        <v>462</v>
      </c>
      <c r="B309" s="169" t="s">
        <v>226</v>
      </c>
      <c r="C309" s="381">
        <v>515521.52</v>
      </c>
      <c r="D309" s="160">
        <v>0</v>
      </c>
      <c r="I309" s="45">
        <f>C309+D309</f>
        <v>515521.52</v>
      </c>
      <c r="J309" s="318"/>
      <c r="K309" s="319"/>
      <c r="L309" s="363"/>
      <c r="M309" s="162"/>
      <c r="N309" s="318"/>
      <c r="O309" s="319"/>
      <c r="P309" s="13"/>
      <c r="Q309" s="320"/>
      <c r="R309" s="318"/>
      <c r="S309" s="319"/>
      <c r="T309" s="318"/>
      <c r="U309" s="319"/>
      <c r="V309" s="161"/>
      <c r="W309" s="321">
        <v>0</v>
      </c>
      <c r="X309" s="163">
        <f>J309+L309+N309+P309+R309+W309</f>
        <v>0</v>
      </c>
      <c r="Y309" s="163">
        <f>K309+M309+O309+Q309+S309+V309</f>
        <v>0</v>
      </c>
      <c r="Z309" s="20">
        <f>I309+X309-Y309</f>
        <v>515521.52</v>
      </c>
      <c r="AA309" s="166">
        <f>IFERROR(+VLOOKUP(A309,'Base de Datos'!$A$1:$E$37,4,0),0)</f>
        <v>0</v>
      </c>
      <c r="AB309" s="20">
        <f>IFERROR(+VLOOKUP(A309,'Base de Datos'!$A$1:$F$39,3,0),0)</f>
        <v>0</v>
      </c>
      <c r="AC309" s="170">
        <f>Z309-AA309-AB309</f>
        <v>515521.52</v>
      </c>
      <c r="AD309" s="337">
        <f>(Z309-AC309)/Z309</f>
        <v>0</v>
      </c>
      <c r="AE309" s="200">
        <f>IFERROR(+VLOOKUP(A309,'Base de Datos'!$A$1:$F$37,6,0),0)</f>
        <v>515521.52</v>
      </c>
      <c r="AF309" s="325">
        <f>AA309/Z309</f>
        <v>0</v>
      </c>
      <c r="AH309" s="373">
        <v>419699.04</v>
      </c>
      <c r="AI309" s="371">
        <f t="shared" si="162"/>
        <v>95822.48000000004</v>
      </c>
      <c r="AJ309" s="371">
        <f t="shared" si="163"/>
        <v>95822.48000000004</v>
      </c>
    </row>
    <row r="310" spans="1:36" ht="14.4" x14ac:dyDescent="0.3">
      <c r="A310" s="316" t="s">
        <v>463</v>
      </c>
      <c r="B310" s="169" t="s">
        <v>465</v>
      </c>
      <c r="C310" s="381">
        <v>857852208.39999998</v>
      </c>
      <c r="D310" s="160">
        <v>0</v>
      </c>
      <c r="I310" s="45">
        <f>C310+D310</f>
        <v>857852208.39999998</v>
      </c>
      <c r="J310" s="378"/>
      <c r="K310" s="365"/>
      <c r="L310" s="363"/>
      <c r="M310" s="162"/>
      <c r="N310" s="318"/>
      <c r="O310" s="365"/>
      <c r="P310" s="13"/>
      <c r="Q310" s="320"/>
      <c r="R310" s="318"/>
      <c r="S310" s="319"/>
      <c r="T310" s="318"/>
      <c r="U310" s="319"/>
      <c r="V310" s="161"/>
      <c r="W310" s="321">
        <v>0</v>
      </c>
      <c r="X310" s="163">
        <f>J310+L310+N310+P310+R310+W310</f>
        <v>0</v>
      </c>
      <c r="Y310" s="163">
        <f>K310+M310+O310+Q310+S310+V310</f>
        <v>0</v>
      </c>
      <c r="Z310" s="20">
        <f>I310+X310-Y310</f>
        <v>857852208.39999998</v>
      </c>
      <c r="AA310" s="166">
        <f>IFERROR(+VLOOKUP(A310,'Base de Datos'!$A$1:$E$37,4,0),0)</f>
        <v>0</v>
      </c>
      <c r="AB310" s="20">
        <f>IFERROR(+VLOOKUP(A310,'Base de Datos'!$A$1:$F$39,3,0),0)</f>
        <v>55680311.210000001</v>
      </c>
      <c r="AC310" s="170">
        <f>Z310-AA310-AB310</f>
        <v>802171897.18999994</v>
      </c>
      <c r="AD310" s="337">
        <f>(Z310-AC310)/Z310</f>
        <v>6.4906647864030886E-2</v>
      </c>
      <c r="AE310" s="200">
        <f>IFERROR(+VLOOKUP(A310,'Base de Datos'!$A$1:$F$37,6,0),0)</f>
        <v>802171897.19000006</v>
      </c>
      <c r="AF310" s="325">
        <f>AA310/Z310</f>
        <v>0</v>
      </c>
      <c r="AH310" s="367">
        <v>2599152231.9299998</v>
      </c>
      <c r="AI310" s="372">
        <f t="shared" si="162"/>
        <v>-1796980334.7399998</v>
      </c>
      <c r="AJ310" s="371">
        <f t="shared" si="163"/>
        <v>-1796980334.7399998</v>
      </c>
    </row>
    <row r="311" spans="1:36" ht="15" thickBot="1" x14ac:dyDescent="0.35">
      <c r="A311" s="317" t="s">
        <v>464</v>
      </c>
      <c r="B311" s="169" t="s">
        <v>466</v>
      </c>
      <c r="C311" s="381">
        <v>412883526.22000003</v>
      </c>
      <c r="D311" s="160"/>
      <c r="I311" s="45">
        <f>C311+D311</f>
        <v>412883526.22000003</v>
      </c>
      <c r="J311" s="318"/>
      <c r="K311" s="365"/>
      <c r="L311" s="363"/>
      <c r="M311" s="162"/>
      <c r="N311" s="382"/>
      <c r="O311" s="319"/>
      <c r="P311" s="13"/>
      <c r="Q311" s="320"/>
      <c r="R311" s="318"/>
      <c r="S311" s="319"/>
      <c r="T311" s="318"/>
      <c r="U311" s="319"/>
      <c r="V311" s="161"/>
      <c r="W311" s="321">
        <v>0</v>
      </c>
      <c r="X311" s="163">
        <f>J311+L311+N311+P311+R311+W311</f>
        <v>0</v>
      </c>
      <c r="Y311" s="163">
        <f>K311+M311+O311+Q311+S311+V311</f>
        <v>0</v>
      </c>
      <c r="Z311" s="20">
        <f>I311+X311-Y311</f>
        <v>412883526.22000003</v>
      </c>
      <c r="AA311" s="166">
        <f>IFERROR(+VLOOKUP(A311,'Base de Datos'!$A$1:$E$37,4,0),0)</f>
        <v>0</v>
      </c>
      <c r="AB311" s="20">
        <f>IFERROR(+VLOOKUP(A311,'Base de Datos'!$A$1:$F$39,3,0),0)</f>
        <v>147246781.08000001</v>
      </c>
      <c r="AC311" s="170">
        <f>Z311-AA311-AB311</f>
        <v>265636745.14000002</v>
      </c>
      <c r="AD311" s="337">
        <f>(Z311-AC311)/Z311</f>
        <v>0.35663031273749907</v>
      </c>
      <c r="AE311" s="200">
        <f>IFERROR(+VLOOKUP(A311,'Base de Datos'!$A$1:$F$37,6,0),0)</f>
        <v>265636745.13999999</v>
      </c>
      <c r="AF311" s="325">
        <f>AA311/Z311</f>
        <v>0</v>
      </c>
      <c r="AH311" s="367">
        <v>498284.78</v>
      </c>
      <c r="AI311" s="372">
        <f t="shared" si="162"/>
        <v>265138460.36000001</v>
      </c>
      <c r="AJ311" s="371">
        <f t="shared" si="163"/>
        <v>265138460.36000001</v>
      </c>
    </row>
    <row r="312" spans="1:36" s="596" customFormat="1" ht="12.6" thickBot="1" x14ac:dyDescent="0.3">
      <c r="A312" s="687"/>
      <c r="B312" s="688"/>
      <c r="C312" s="168">
        <f>SUM(C308:C311)</f>
        <v>1273001530.96</v>
      </c>
      <c r="D312" s="689">
        <f>SUM(D308:D311)</f>
        <v>0</v>
      </c>
      <c r="I312" s="690">
        <f t="shared" ref="I312:AC312" si="179">SUM(I308:I311)</f>
        <v>1273001530.96</v>
      </c>
      <c r="J312" s="690">
        <f t="shared" si="179"/>
        <v>0</v>
      </c>
      <c r="K312" s="690">
        <f t="shared" si="179"/>
        <v>0</v>
      </c>
      <c r="L312" s="690">
        <f t="shared" si="179"/>
        <v>0</v>
      </c>
      <c r="M312" s="690">
        <f t="shared" si="179"/>
        <v>0</v>
      </c>
      <c r="N312" s="690">
        <f t="shared" si="179"/>
        <v>0</v>
      </c>
      <c r="O312" s="690">
        <f t="shared" si="179"/>
        <v>0</v>
      </c>
      <c r="P312" s="690">
        <f t="shared" si="179"/>
        <v>0</v>
      </c>
      <c r="Q312" s="690">
        <f t="shared" si="179"/>
        <v>0</v>
      </c>
      <c r="R312" s="690">
        <f t="shared" si="179"/>
        <v>0</v>
      </c>
      <c r="S312" s="690">
        <f t="shared" si="179"/>
        <v>0</v>
      </c>
      <c r="T312" s="690">
        <f t="shared" si="179"/>
        <v>0</v>
      </c>
      <c r="U312" s="690">
        <f t="shared" si="179"/>
        <v>0</v>
      </c>
      <c r="V312" s="690">
        <f t="shared" si="179"/>
        <v>0</v>
      </c>
      <c r="W312" s="690">
        <f t="shared" si="179"/>
        <v>0</v>
      </c>
      <c r="X312" s="690">
        <f t="shared" si="179"/>
        <v>0</v>
      </c>
      <c r="Y312" s="690">
        <f t="shared" si="179"/>
        <v>0</v>
      </c>
      <c r="Z312" s="690">
        <f t="shared" si="179"/>
        <v>1273001530.96</v>
      </c>
      <c r="AA312" s="691">
        <f t="shared" si="179"/>
        <v>0</v>
      </c>
      <c r="AB312" s="692">
        <f>SUM(AB308:AB311)</f>
        <v>202927092.29000002</v>
      </c>
      <c r="AC312" s="167">
        <f t="shared" si="179"/>
        <v>1070074438.67</v>
      </c>
      <c r="AD312" s="693"/>
      <c r="AE312" s="692">
        <f t="shared" ref="AE312" si="180">SUM(AE308:AE311)</f>
        <v>1070074438.6700001</v>
      </c>
      <c r="AF312" s="364">
        <f>AA312/Z312</f>
        <v>0</v>
      </c>
      <c r="AH312" s="694"/>
      <c r="AI312" s="371"/>
      <c r="AJ312" s="371"/>
    </row>
    <row r="313" spans="1:36" ht="12.75" hidden="1" customHeight="1" thickBot="1" x14ac:dyDescent="0.25">
      <c r="A313" s="109"/>
      <c r="B313" s="110"/>
      <c r="C313" s="11"/>
      <c r="D313" s="12"/>
      <c r="V313" s="3"/>
      <c r="X313" s="2"/>
      <c r="Y313" s="35"/>
      <c r="Z313" s="35"/>
      <c r="AA313" s="35"/>
      <c r="AC313" s="164"/>
      <c r="AJ313" s="371"/>
    </row>
    <row r="314" spans="1:36" x14ac:dyDescent="0.2">
      <c r="A314" s="736" t="s">
        <v>0</v>
      </c>
      <c r="B314" s="736"/>
      <c r="C314" s="736"/>
      <c r="D314" s="736"/>
      <c r="X314" s="2"/>
      <c r="AI314" s="377"/>
      <c r="AJ314" s="371"/>
    </row>
    <row r="315" spans="1:36" x14ac:dyDescent="0.2">
      <c r="AJ315" s="371"/>
    </row>
    <row r="316" spans="1:36" x14ac:dyDescent="0.2">
      <c r="AJ316" s="371"/>
    </row>
    <row r="317" spans="1:36" x14ac:dyDescent="0.2">
      <c r="J317" s="379">
        <v>6837050.75</v>
      </c>
      <c r="AJ317" s="371"/>
    </row>
    <row r="318" spans="1:36" x14ac:dyDescent="0.2">
      <c r="AJ318" s="371"/>
    </row>
    <row r="319" spans="1:36" x14ac:dyDescent="0.2">
      <c r="AJ319" s="371"/>
    </row>
    <row r="320" spans="1:36" x14ac:dyDescent="0.2">
      <c r="AJ320" s="371"/>
    </row>
  </sheetData>
  <mergeCells count="41">
    <mergeCell ref="T305:U305"/>
    <mergeCell ref="AC305:AC306"/>
    <mergeCell ref="AD305:AD306"/>
    <mergeCell ref="AF305:AF306"/>
    <mergeCell ref="Z305:Z306"/>
    <mergeCell ref="AA305:AA306"/>
    <mergeCell ref="AB305:AB306"/>
    <mergeCell ref="X305:Y305"/>
    <mergeCell ref="AE305:AE306"/>
    <mergeCell ref="A307:D307"/>
    <mergeCell ref="A314:D314"/>
    <mergeCell ref="R305:S305"/>
    <mergeCell ref="I305:I306"/>
    <mergeCell ref="J305:K305"/>
    <mergeCell ref="L305:M305"/>
    <mergeCell ref="N305:O305"/>
    <mergeCell ref="P305:Q305"/>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P8:Q8"/>
    <mergeCell ref="R8:S8"/>
    <mergeCell ref="I8:I9"/>
    <mergeCell ref="A8:B8"/>
    <mergeCell ref="E8:H8"/>
    <mergeCell ref="J8:K8"/>
    <mergeCell ref="L8:M8"/>
    <mergeCell ref="N8:O8"/>
  </mergeCells>
  <phoneticPr fontId="54"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verticalCentered="1"/>
  <pageMargins left="0.39370078740157483" right="0" top="1.2630314960629923" bottom="0.74803149606299213" header="0.11811023622047245" footer="0.11811023622047245"/>
  <pageSetup paperSize="9" scale="48" fitToHeight="4" orientation="portrait" r:id="rId1"/>
  <ignoredErrors>
    <ignoredError sqref="I279 Z17:Z25 AA32:AB32 Z265:Z277 AC32:AC38 AC68:AC71 AC26 AF270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95" t="s">
        <v>1</v>
      </c>
      <c r="B1" s="797"/>
      <c r="C1" s="797"/>
      <c r="D1" s="797"/>
      <c r="E1" s="797"/>
      <c r="F1" s="796"/>
    </row>
    <row r="2" spans="1:6" x14ac:dyDescent="0.3">
      <c r="A2" s="798" t="s">
        <v>420</v>
      </c>
      <c r="B2" s="799"/>
      <c r="C2" s="799"/>
      <c r="D2" s="799"/>
      <c r="E2" s="799"/>
      <c r="F2" s="800"/>
    </row>
    <row r="3" spans="1:6" x14ac:dyDescent="0.3">
      <c r="A3" s="798" t="s">
        <v>314</v>
      </c>
      <c r="B3" s="799"/>
      <c r="C3" s="799"/>
      <c r="D3" s="799"/>
      <c r="E3" s="799"/>
      <c r="F3" s="800"/>
    </row>
    <row r="4" spans="1:6" x14ac:dyDescent="0.3">
      <c r="A4" s="801" t="s">
        <v>2</v>
      </c>
      <c r="B4" s="802"/>
      <c r="C4" s="802"/>
      <c r="D4" s="802"/>
      <c r="E4" s="802"/>
      <c r="F4" s="803"/>
    </row>
    <row r="5" spans="1:6" ht="15" thickBot="1" x14ac:dyDescent="0.35">
      <c r="A5" s="792" t="s">
        <v>433</v>
      </c>
      <c r="B5" s="793"/>
      <c r="C5" s="793"/>
      <c r="D5" s="793"/>
      <c r="E5" s="793"/>
      <c r="F5" s="794"/>
    </row>
    <row r="6" spans="1:6" ht="15" thickBot="1" x14ac:dyDescent="0.35">
      <c r="A6" s="8"/>
      <c r="B6" s="8"/>
      <c r="C6" s="8"/>
      <c r="D6" s="8"/>
      <c r="E6" s="8"/>
      <c r="F6" s="1"/>
    </row>
    <row r="7" spans="1:6" ht="36" customHeight="1" x14ac:dyDescent="0.3">
      <c r="A7" s="795" t="s">
        <v>4</v>
      </c>
      <c r="B7" s="796"/>
      <c r="C7" s="804" t="s">
        <v>419</v>
      </c>
      <c r="D7" s="804" t="s">
        <v>429</v>
      </c>
      <c r="E7" s="804" t="s">
        <v>313</v>
      </c>
      <c r="F7" s="806" t="s">
        <v>430</v>
      </c>
    </row>
    <row r="8" spans="1:6" ht="15" thickBot="1" x14ac:dyDescent="0.35">
      <c r="A8" s="102" t="s">
        <v>6</v>
      </c>
      <c r="B8" s="108" t="s">
        <v>7</v>
      </c>
      <c r="C8" s="805"/>
      <c r="D8" s="805"/>
      <c r="E8" s="805"/>
      <c r="F8" s="807"/>
    </row>
    <row r="9" spans="1:6" x14ac:dyDescent="0.3">
      <c r="A9" s="29"/>
      <c r="B9" s="29"/>
      <c r="C9" s="22"/>
      <c r="D9" s="21"/>
      <c r="E9" s="21"/>
      <c r="F9" s="8"/>
    </row>
    <row r="10" spans="1:6" x14ac:dyDescent="0.3">
      <c r="A10" s="27"/>
      <c r="B10" s="28"/>
      <c r="C10" s="5"/>
      <c r="D10" s="5"/>
      <c r="E10" s="5"/>
      <c r="F10" s="100"/>
    </row>
    <row r="11" spans="1:6" x14ac:dyDescent="0.3">
      <c r="A11" s="30">
        <v>0</v>
      </c>
      <c r="B11" s="31" t="s">
        <v>12</v>
      </c>
      <c r="C11" s="32">
        <v>1595483000</v>
      </c>
      <c r="D11" s="32">
        <v>635948826.83000004</v>
      </c>
      <c r="E11" s="32">
        <f>C11-D11</f>
        <v>959534173.16999996</v>
      </c>
      <c r="F11" s="106">
        <f>D11/C11</f>
        <v>0.39859329546601252</v>
      </c>
    </row>
    <row r="12" spans="1:6" x14ac:dyDescent="0.3">
      <c r="A12" s="30">
        <v>1</v>
      </c>
      <c r="B12" s="31" t="s">
        <v>46</v>
      </c>
      <c r="C12" s="32">
        <v>1066828687</v>
      </c>
      <c r="D12" s="32">
        <v>294057144.41000003</v>
      </c>
      <c r="E12" s="32">
        <f>C12-D12</f>
        <v>772771542.58999991</v>
      </c>
      <c r="F12" s="106">
        <f>D12/C12</f>
        <v>0.27563670530543205</v>
      </c>
    </row>
    <row r="13" spans="1:6" x14ac:dyDescent="0.3">
      <c r="A13" s="30">
        <v>2</v>
      </c>
      <c r="B13" s="33" t="s">
        <v>109</v>
      </c>
      <c r="C13" s="32">
        <v>165084086</v>
      </c>
      <c r="D13" s="32">
        <v>26386212.640000001</v>
      </c>
      <c r="E13" s="32">
        <f>C13-D13</f>
        <v>138697873.36000001</v>
      </c>
      <c r="F13" s="106">
        <f>D13/C13</f>
        <v>0.15983498639596308</v>
      </c>
    </row>
    <row r="14" spans="1:6" x14ac:dyDescent="0.3">
      <c r="A14" s="30">
        <v>5</v>
      </c>
      <c r="B14" s="31" t="s">
        <v>192</v>
      </c>
      <c r="C14" s="32">
        <f>'PPTO AL 31 AGOSTO  2024'!Z194</f>
        <v>0</v>
      </c>
      <c r="D14" s="32">
        <v>95598583.670000002</v>
      </c>
      <c r="E14" s="32">
        <f>C14-D14</f>
        <v>-95598583.670000002</v>
      </c>
      <c r="F14" s="106" t="e">
        <f>D14/C14</f>
        <v>#DIV/0!</v>
      </c>
    </row>
    <row r="15" spans="1:6" x14ac:dyDescent="0.3">
      <c r="A15" s="30">
        <v>6</v>
      </c>
      <c r="B15" s="31" t="s">
        <v>220</v>
      </c>
      <c r="C15" s="32">
        <v>2973101999</v>
      </c>
      <c r="D15" s="32">
        <v>1816927114.45</v>
      </c>
      <c r="E15" s="32">
        <f>C15-D15</f>
        <v>1156174884.55</v>
      </c>
      <c r="F15" s="106">
        <f>D15/C15</f>
        <v>0.61112168874835837</v>
      </c>
    </row>
    <row r="16" spans="1:6" ht="15" thickBot="1" x14ac:dyDescent="0.35">
      <c r="A16" s="27"/>
      <c r="B16" s="28"/>
      <c r="C16" s="26"/>
      <c r="D16" s="26"/>
      <c r="E16" s="26"/>
      <c r="F16" s="101"/>
    </row>
    <row r="17" spans="1:6" ht="15" thickBot="1" x14ac:dyDescent="0.35">
      <c r="A17" s="104"/>
      <c r="B17" s="103" t="s">
        <v>11</v>
      </c>
      <c r="C17" s="105">
        <f>SUM(C11:C16)</f>
        <v>5800497772</v>
      </c>
      <c r="D17" s="105">
        <f>SUM(D11:D16)</f>
        <v>2868917882</v>
      </c>
      <c r="E17" s="105">
        <f>SUM(E11:E16)</f>
        <v>2931579890</v>
      </c>
      <c r="F17" s="107">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4"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717" t="str">
        <f>+ResumenxSubP!A1</f>
        <v>MINISTERIO DE CIENCIA, TECNOLOGÍA Y TELECOMUNICACIONES</v>
      </c>
      <c r="B1" s="718"/>
      <c r="C1" s="718"/>
      <c r="D1" s="718"/>
      <c r="E1" s="718"/>
      <c r="F1" s="718"/>
      <c r="G1" s="718"/>
      <c r="H1" s="718"/>
      <c r="I1" s="718"/>
      <c r="J1" s="718"/>
      <c r="K1" s="718"/>
      <c r="L1" s="718"/>
      <c r="M1" s="719"/>
    </row>
    <row r="2" spans="1:17" x14ac:dyDescent="0.3">
      <c r="A2" s="720" t="s">
        <v>467</v>
      </c>
      <c r="B2" s="721"/>
      <c r="C2" s="721"/>
      <c r="D2" s="721"/>
      <c r="E2" s="721"/>
      <c r="F2" s="721"/>
      <c r="G2" s="721"/>
      <c r="H2" s="721"/>
      <c r="I2" s="721"/>
      <c r="J2" s="721"/>
      <c r="K2" s="721"/>
      <c r="L2" s="721"/>
      <c r="M2" s="722"/>
    </row>
    <row r="3" spans="1:17" x14ac:dyDescent="0.3">
      <c r="A3" s="720" t="s">
        <v>456</v>
      </c>
      <c r="B3" s="721"/>
      <c r="C3" s="721"/>
      <c r="D3" s="721"/>
      <c r="E3" s="721"/>
      <c r="F3" s="721"/>
      <c r="G3" s="721"/>
      <c r="H3" s="721"/>
      <c r="I3" s="721"/>
      <c r="J3" s="721"/>
      <c r="K3" s="721"/>
      <c r="L3" s="721"/>
      <c r="M3" s="722"/>
    </row>
    <row r="4" spans="1:17" ht="15" thickBot="1" x14ac:dyDescent="0.35">
      <c r="A4" s="814" t="str">
        <f>'PPTO AL 31 AGOSTO  2024'!A5:AF5</f>
        <v>PROGRAMA 894 INNOVACION Y CAPITAL HUMANO PARA LA COMPETITIVIDAD</v>
      </c>
      <c r="B4" s="815"/>
      <c r="C4" s="815"/>
      <c r="D4" s="815"/>
      <c r="E4" s="815"/>
      <c r="F4" s="815"/>
      <c r="G4" s="815"/>
      <c r="H4" s="815"/>
      <c r="I4" s="815"/>
      <c r="J4" s="815"/>
      <c r="K4" s="815"/>
      <c r="L4" s="815"/>
      <c r="M4" s="816"/>
    </row>
    <row r="5" spans="1:17" ht="15" thickBot="1" x14ac:dyDescent="0.35"/>
    <row r="6" spans="1:17" x14ac:dyDescent="0.3">
      <c r="A6" s="755" t="s">
        <v>440</v>
      </c>
      <c r="B6" s="756"/>
      <c r="C6" s="812"/>
      <c r="D6" s="812"/>
      <c r="E6" s="812"/>
      <c r="F6" s="812"/>
      <c r="G6" s="812"/>
      <c r="H6" s="812"/>
      <c r="I6" s="812"/>
      <c r="J6" s="812"/>
      <c r="K6" s="812"/>
      <c r="L6" s="812"/>
      <c r="M6" s="813"/>
    </row>
    <row r="7" spans="1:17" x14ac:dyDescent="0.3">
      <c r="A7" s="758" t="s">
        <v>441</v>
      </c>
      <c r="B7" s="759"/>
      <c r="C7" s="762"/>
      <c r="D7" s="762"/>
      <c r="E7" s="762"/>
      <c r="F7" s="762"/>
      <c r="G7" s="762"/>
      <c r="H7" s="762"/>
      <c r="I7" s="762"/>
      <c r="J7" s="762"/>
      <c r="K7" s="762"/>
      <c r="L7" s="762"/>
      <c r="M7" s="763"/>
    </row>
    <row r="8" spans="1:17" ht="9" customHeight="1" thickBot="1" x14ac:dyDescent="0.35">
      <c r="A8" s="137"/>
      <c r="B8" s="8"/>
      <c r="C8" s="8"/>
      <c r="D8" s="8"/>
      <c r="E8" s="8"/>
      <c r="F8" s="8"/>
      <c r="G8" s="8"/>
      <c r="H8" s="8"/>
      <c r="I8" s="8"/>
      <c r="J8" s="8"/>
      <c r="K8" s="8"/>
      <c r="L8" s="8"/>
      <c r="M8" s="138"/>
    </row>
    <row r="9" spans="1:17" ht="15" thickBot="1" x14ac:dyDescent="0.35">
      <c r="A9" s="174"/>
      <c r="B9" s="175" t="s">
        <v>457</v>
      </c>
      <c r="C9" s="175" t="s">
        <v>455</v>
      </c>
      <c r="D9" s="176" t="s">
        <v>436</v>
      </c>
      <c r="E9" s="177" t="s">
        <v>451</v>
      </c>
      <c r="F9" s="176" t="s">
        <v>442</v>
      </c>
      <c r="G9" s="176" t="s">
        <v>437</v>
      </c>
      <c r="H9" s="148" t="s">
        <v>438</v>
      </c>
      <c r="I9" s="148" t="s">
        <v>439</v>
      </c>
      <c r="J9" s="149" t="s">
        <v>452</v>
      </c>
      <c r="K9" s="149" t="s">
        <v>445</v>
      </c>
      <c r="L9" s="149" t="s">
        <v>446</v>
      </c>
      <c r="M9" s="149" t="s">
        <v>447</v>
      </c>
    </row>
    <row r="10" spans="1:17" x14ac:dyDescent="0.3">
      <c r="A10" s="139" t="s">
        <v>435</v>
      </c>
      <c r="B10" s="142">
        <v>19399340698</v>
      </c>
      <c r="C10" s="135">
        <v>19399340698</v>
      </c>
      <c r="D10" s="142">
        <v>19399340698</v>
      </c>
      <c r="E10" s="142">
        <f>RESUMENxPartida!V18</f>
        <v>2675804471.4000001</v>
      </c>
      <c r="F10" s="135"/>
      <c r="G10" s="135"/>
      <c r="H10" s="142"/>
      <c r="I10" s="142"/>
      <c r="J10" s="142"/>
      <c r="K10" s="142"/>
      <c r="L10" s="142"/>
      <c r="M10" s="142"/>
      <c r="N10" s="153"/>
      <c r="Q10" s="180"/>
    </row>
    <row r="11" spans="1:17" x14ac:dyDescent="0.3">
      <c r="A11" s="139" t="s">
        <v>443</v>
      </c>
      <c r="B11" s="142">
        <v>5663685</v>
      </c>
      <c r="C11" s="135">
        <v>11029472</v>
      </c>
      <c r="D11" s="142">
        <v>16335136</v>
      </c>
      <c r="E11" s="142">
        <f>RESUMENxPartida!W18</f>
        <v>103231720.59999999</v>
      </c>
      <c r="F11" s="135"/>
      <c r="G11" s="135"/>
      <c r="H11" s="142"/>
      <c r="I11" s="142"/>
      <c r="J11" s="142"/>
      <c r="K11" s="142"/>
      <c r="L11" s="142"/>
      <c r="M11" s="142"/>
      <c r="N11" s="153"/>
      <c r="Q11" s="180"/>
    </row>
    <row r="12" spans="1:17" x14ac:dyDescent="0.3">
      <c r="A12" s="139" t="s">
        <v>312</v>
      </c>
      <c r="B12" s="142">
        <v>13408984</v>
      </c>
      <c r="C12" s="136">
        <v>12184700</v>
      </c>
      <c r="D12" s="142">
        <v>11164353</v>
      </c>
      <c r="E12" s="142">
        <f>RESUMENxPartida!X18</f>
        <v>772006221.0999999</v>
      </c>
      <c r="F12" s="136"/>
      <c r="G12" s="135"/>
      <c r="H12" s="142"/>
      <c r="I12" s="142"/>
      <c r="J12" s="142"/>
      <c r="K12" s="142"/>
      <c r="L12" s="142"/>
      <c r="M12" s="142"/>
      <c r="N12" s="153"/>
      <c r="Q12" s="180"/>
    </row>
    <row r="13" spans="1:17" ht="15" thickBot="1" x14ac:dyDescent="0.35">
      <c r="A13" s="143" t="s">
        <v>313</v>
      </c>
      <c r="B13" s="145">
        <v>19380268030</v>
      </c>
      <c r="C13" s="144">
        <v>19376126526</v>
      </c>
      <c r="D13" s="145">
        <v>19371841210</v>
      </c>
      <c r="E13" s="145">
        <f>RESUMENxPartida!Y18</f>
        <v>1800566529.7</v>
      </c>
      <c r="F13" s="144"/>
      <c r="G13" s="144"/>
      <c r="H13" s="145"/>
      <c r="I13" s="145"/>
      <c r="J13" s="145"/>
      <c r="K13" s="145"/>
      <c r="L13" s="145"/>
      <c r="M13" s="145"/>
      <c r="N13" s="153"/>
      <c r="Q13" s="180"/>
    </row>
    <row r="14" spans="1:17" x14ac:dyDescent="0.3">
      <c r="C14" s="147">
        <f t="shared" ref="C14:H14" si="0">SUM(C11:C13)</f>
        <v>19399340698</v>
      </c>
      <c r="D14" s="147">
        <f t="shared" si="0"/>
        <v>19399340699</v>
      </c>
      <c r="E14" s="147">
        <f t="shared" si="0"/>
        <v>2675804471.4000001</v>
      </c>
      <c r="F14" s="147">
        <f t="shared" si="0"/>
        <v>0</v>
      </c>
      <c r="G14" s="147">
        <f t="shared" si="0"/>
        <v>0</v>
      </c>
      <c r="H14" s="147">
        <f t="shared" si="0"/>
        <v>0</v>
      </c>
      <c r="I14" s="147"/>
      <c r="J14" s="147"/>
      <c r="K14" s="147"/>
      <c r="L14" s="147"/>
      <c r="M14" s="147">
        <f>SUM(I11:I13)</f>
        <v>0</v>
      </c>
    </row>
    <row r="15" spans="1:17" ht="15" thickBot="1" x14ac:dyDescent="0.35"/>
    <row r="16" spans="1:17" x14ac:dyDescent="0.3">
      <c r="A16" s="755" t="s">
        <v>440</v>
      </c>
      <c r="B16" s="756"/>
      <c r="C16" s="812"/>
      <c r="D16" s="812"/>
      <c r="E16" s="812"/>
      <c r="F16" s="812"/>
      <c r="G16" s="812"/>
      <c r="H16" s="812"/>
      <c r="I16" s="812"/>
      <c r="J16" s="812"/>
      <c r="K16" s="812"/>
      <c r="L16" s="812"/>
      <c r="M16" s="813"/>
    </row>
    <row r="17" spans="1:13" ht="15" thickBot="1" x14ac:dyDescent="0.35">
      <c r="A17" s="808" t="s">
        <v>454</v>
      </c>
      <c r="B17" s="809"/>
      <c r="C17" s="810"/>
      <c r="D17" s="810"/>
      <c r="E17" s="810"/>
      <c r="F17" s="810"/>
      <c r="G17" s="810"/>
      <c r="H17" s="810"/>
      <c r="I17" s="810"/>
      <c r="J17" s="810"/>
      <c r="K17" s="810"/>
      <c r="L17" s="810"/>
      <c r="M17" s="811"/>
    </row>
    <row r="18" spans="1:13" ht="8.25" customHeight="1" thickBot="1" x14ac:dyDescent="0.35">
      <c r="A18" s="137"/>
      <c r="B18" s="8"/>
      <c r="C18" s="8"/>
      <c r="D18" s="8"/>
      <c r="E18" s="8"/>
      <c r="F18" s="8"/>
      <c r="G18" s="8"/>
      <c r="H18" s="8"/>
      <c r="I18" s="8"/>
      <c r="J18" s="8"/>
      <c r="K18" s="8"/>
      <c r="L18" s="8"/>
      <c r="M18" s="138"/>
    </row>
    <row r="19" spans="1:13" ht="15" thickBot="1" x14ac:dyDescent="0.35">
      <c r="A19" s="174"/>
      <c r="B19" s="175" t="s">
        <v>457</v>
      </c>
      <c r="C19" s="175" t="s">
        <v>455</v>
      </c>
      <c r="D19" s="176" t="s">
        <v>436</v>
      </c>
      <c r="E19" s="177" t="s">
        <v>451</v>
      </c>
      <c r="F19" s="176" t="s">
        <v>442</v>
      </c>
      <c r="G19" s="176" t="s">
        <v>437</v>
      </c>
      <c r="H19" s="148" t="s">
        <v>438</v>
      </c>
      <c r="I19" s="148" t="s">
        <v>439</v>
      </c>
      <c r="J19" s="149" t="s">
        <v>452</v>
      </c>
      <c r="K19" s="149" t="s">
        <v>445</v>
      </c>
      <c r="L19" s="149" t="s">
        <v>446</v>
      </c>
      <c r="M19" s="149" t="s">
        <v>447</v>
      </c>
    </row>
    <row r="20" spans="1:13" x14ac:dyDescent="0.3">
      <c r="A20" s="139" t="s">
        <v>443</v>
      </c>
      <c r="B20" s="151">
        <f>B11/B10</f>
        <v>2.9195244767178636E-4</v>
      </c>
      <c r="C20" s="151">
        <f>C11/C10</f>
        <v>5.6854880646212364E-4</v>
      </c>
      <c r="D20" s="151">
        <f>D11/D10</f>
        <v>8.4204593621494013E-4</v>
      </c>
      <c r="E20" s="151">
        <f>E11/E10</f>
        <v>3.8579695079883181E-2</v>
      </c>
      <c r="F20" s="151"/>
      <c r="G20" s="151"/>
      <c r="H20" s="151"/>
      <c r="I20" s="151"/>
      <c r="J20" s="151"/>
      <c r="K20" s="151"/>
      <c r="L20" s="151"/>
      <c r="M20" s="151"/>
    </row>
    <row r="21" spans="1:13" x14ac:dyDescent="0.3">
      <c r="A21" s="139" t="s">
        <v>312</v>
      </c>
      <c r="B21" s="152">
        <f>B12/B10</f>
        <v>6.9120823273042555E-4</v>
      </c>
      <c r="C21" s="152">
        <f>C12/C10</f>
        <v>6.2809866529413532E-4</v>
      </c>
      <c r="D21" s="152">
        <f>D12/D10</f>
        <v>5.7550167161871655E-4</v>
      </c>
      <c r="E21" s="152">
        <f>E12/E10</f>
        <v>0.28851368975255531</v>
      </c>
      <c r="F21" s="152"/>
      <c r="G21" s="152"/>
      <c r="H21" s="152"/>
      <c r="I21" s="151"/>
      <c r="J21" s="151"/>
      <c r="K21" s="151"/>
      <c r="L21" s="151"/>
      <c r="M21" s="151"/>
    </row>
    <row r="22" spans="1:13" x14ac:dyDescent="0.3">
      <c r="A22" s="139" t="s">
        <v>313</v>
      </c>
      <c r="B22" s="151">
        <f>B13/B10</f>
        <v>0.99901683937114594</v>
      </c>
      <c r="C22" s="151">
        <f>C13/C10</f>
        <v>0.9988033525282437</v>
      </c>
      <c r="D22" s="151">
        <f>D13/D10</f>
        <v>0.99858245244371446</v>
      </c>
      <c r="E22" s="151">
        <f>E13/E10</f>
        <v>0.67290661516756145</v>
      </c>
      <c r="F22" s="151"/>
      <c r="G22" s="151"/>
      <c r="H22" s="151"/>
      <c r="I22" s="151"/>
      <c r="J22" s="151"/>
      <c r="K22" s="151"/>
      <c r="L22" s="151"/>
      <c r="M22" s="151"/>
    </row>
    <row r="23" spans="1:13" x14ac:dyDescent="0.3">
      <c r="A23" s="140"/>
      <c r="B23" s="27"/>
      <c r="C23" s="28"/>
      <c r="D23" s="28"/>
      <c r="E23" s="26"/>
      <c r="F23" s="26"/>
      <c r="G23" s="26"/>
      <c r="H23" s="26"/>
      <c r="I23" s="141"/>
      <c r="J23" s="141"/>
      <c r="K23" s="141"/>
      <c r="L23" s="141"/>
      <c r="M23" s="141"/>
    </row>
    <row r="24" spans="1:13" ht="15" thickBot="1" x14ac:dyDescent="0.35">
      <c r="A24" s="178"/>
      <c r="B24" s="179">
        <f t="shared" ref="B24:H24" si="1">B22+B21+B20</f>
        <v>1.0000000000515481</v>
      </c>
      <c r="C24" s="179">
        <f t="shared" si="1"/>
        <v>1</v>
      </c>
      <c r="D24" s="179">
        <f t="shared" si="1"/>
        <v>1.0000000000515481</v>
      </c>
      <c r="E24" s="179">
        <f t="shared" si="1"/>
        <v>1</v>
      </c>
      <c r="F24" s="179">
        <f t="shared" si="1"/>
        <v>0</v>
      </c>
      <c r="G24" s="179">
        <f t="shared" si="1"/>
        <v>0</v>
      </c>
      <c r="H24" s="150">
        <f t="shared" si="1"/>
        <v>0</v>
      </c>
      <c r="I24" s="150">
        <f>I22+I21+I20</f>
        <v>0</v>
      </c>
      <c r="J24" s="150">
        <f>J22+J21+J20</f>
        <v>0</v>
      </c>
      <c r="K24" s="150">
        <f>K22+K21+K20</f>
        <v>0</v>
      </c>
      <c r="L24" s="150"/>
      <c r="M24" s="150">
        <f>M22+M21+M20</f>
        <v>0</v>
      </c>
    </row>
  </sheetData>
  <mergeCells count="8">
    <mergeCell ref="A2:M2"/>
    <mergeCell ref="A17:M17"/>
    <mergeCell ref="A16:M16"/>
    <mergeCell ref="A1:M1"/>
    <mergeCell ref="A3:M3"/>
    <mergeCell ref="A4:M4"/>
    <mergeCell ref="A6:M6"/>
    <mergeCell ref="A7:M7"/>
  </mergeCells>
  <phoneticPr fontId="54"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E9DD-497F-4426-A4C7-26CCCE081DC7}">
  <sheetPr>
    <pageSetUpPr fitToPage="1"/>
  </sheetPr>
  <dimension ref="A1:N23"/>
  <sheetViews>
    <sheetView showGridLines="0" zoomScale="110" zoomScaleNormal="110" workbookViewId="0">
      <selection activeCell="K26" sqref="K26"/>
    </sheetView>
  </sheetViews>
  <sheetFormatPr baseColWidth="10" defaultRowHeight="14.4" x14ac:dyDescent="0.3"/>
  <cols>
    <col min="1" max="1" width="18.5546875"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768" t="str">
        <f>+[1]ResumenxSubP!A1</f>
        <v>MINISTERIO DE CIENCIA, TECNOLOGÍA Y TELECOMUNICACIONES</v>
      </c>
      <c r="B1" s="769"/>
      <c r="C1" s="769"/>
      <c r="D1" s="769"/>
      <c r="E1" s="769"/>
      <c r="F1" s="769"/>
      <c r="G1" s="769"/>
      <c r="H1" s="769"/>
      <c r="I1" s="769"/>
      <c r="J1" s="769"/>
      <c r="K1" s="769"/>
      <c r="L1" s="769"/>
      <c r="M1" s="769"/>
    </row>
    <row r="2" spans="1:14" x14ac:dyDescent="0.3">
      <c r="A2" s="768" t="s">
        <v>516</v>
      </c>
      <c r="B2" s="769"/>
      <c r="C2" s="769"/>
      <c r="D2" s="769"/>
      <c r="E2" s="769"/>
      <c r="F2" s="769"/>
      <c r="G2" s="769"/>
      <c r="H2" s="769"/>
      <c r="I2" s="769"/>
      <c r="J2" s="769"/>
      <c r="K2" s="769"/>
      <c r="L2" s="769"/>
      <c r="M2" s="769"/>
    </row>
    <row r="3" spans="1:14" x14ac:dyDescent="0.3">
      <c r="A3" s="768" t="s">
        <v>458</v>
      </c>
      <c r="B3" s="769"/>
      <c r="C3" s="769"/>
      <c r="D3" s="769"/>
      <c r="E3" s="769"/>
      <c r="F3" s="769"/>
      <c r="G3" s="769"/>
      <c r="H3" s="769"/>
      <c r="I3" s="769"/>
      <c r="J3" s="769"/>
      <c r="K3" s="769"/>
      <c r="L3" s="769"/>
      <c r="M3" s="769"/>
    </row>
    <row r="5" spans="1:14" x14ac:dyDescent="0.3">
      <c r="A5" s="819" t="s">
        <v>521</v>
      </c>
      <c r="B5" s="750"/>
      <c r="C5" s="750"/>
      <c r="D5" s="750"/>
      <c r="E5" s="750"/>
      <c r="F5" s="750"/>
      <c r="G5" s="750"/>
      <c r="H5" s="750"/>
      <c r="I5" s="750"/>
      <c r="J5" s="750"/>
      <c r="K5" s="750"/>
      <c r="L5" s="750"/>
      <c r="M5" s="750"/>
    </row>
    <row r="6" spans="1:14" x14ac:dyDescent="0.3">
      <c r="A6" s="820" t="s">
        <v>522</v>
      </c>
      <c r="B6" s="750"/>
      <c r="C6" s="750"/>
      <c r="D6" s="750"/>
      <c r="E6" s="750"/>
      <c r="F6" s="750"/>
      <c r="G6" s="750"/>
      <c r="H6" s="750"/>
      <c r="I6" s="750"/>
      <c r="J6" s="750"/>
      <c r="K6" s="750"/>
      <c r="L6" s="750"/>
      <c r="M6" s="750"/>
    </row>
    <row r="7" spans="1:14" ht="9" customHeight="1" thickBot="1" x14ac:dyDescent="0.35">
      <c r="A7" s="137"/>
      <c r="B7" s="8"/>
      <c r="C7" s="8"/>
      <c r="D7" s="8"/>
      <c r="E7" s="8"/>
      <c r="F7" s="8"/>
      <c r="G7" s="8"/>
      <c r="H7" s="8"/>
      <c r="I7" s="8"/>
      <c r="J7" s="8"/>
      <c r="K7" s="8"/>
      <c r="L7" s="8"/>
      <c r="M7" s="138"/>
    </row>
    <row r="8" spans="1:14" ht="15" thickBot="1" x14ac:dyDescent="0.35">
      <c r="A8" s="398"/>
      <c r="B8" s="398" t="s">
        <v>457</v>
      </c>
      <c r="C8" s="398" t="s">
        <v>455</v>
      </c>
      <c r="D8" s="399" t="s">
        <v>436</v>
      </c>
      <c r="E8" s="399" t="s">
        <v>451</v>
      </c>
      <c r="F8" s="399" t="s">
        <v>442</v>
      </c>
      <c r="G8" s="399" t="s">
        <v>437</v>
      </c>
      <c r="H8" s="399" t="s">
        <v>438</v>
      </c>
      <c r="I8" s="399" t="s">
        <v>517</v>
      </c>
      <c r="J8" s="399" t="s">
        <v>518</v>
      </c>
      <c r="K8" s="399" t="s">
        <v>445</v>
      </c>
      <c r="L8" s="399" t="s">
        <v>446</v>
      </c>
      <c r="M8" s="399" t="s">
        <v>447</v>
      </c>
    </row>
    <row r="9" spans="1:14" x14ac:dyDescent="0.3">
      <c r="A9" s="383" t="s">
        <v>435</v>
      </c>
      <c r="B9" s="384">
        <v>2675804471.4000001</v>
      </c>
      <c r="C9" s="384">
        <v>2675804471.4000001</v>
      </c>
      <c r="D9" s="384">
        <v>2675804471.4000001</v>
      </c>
      <c r="E9" s="384">
        <v>2675804471.4000001</v>
      </c>
      <c r="F9" s="384">
        <v>2675804471.4000001</v>
      </c>
      <c r="G9" s="384">
        <v>2675804471.4000001</v>
      </c>
      <c r="H9" s="384">
        <v>2675804471.4000001</v>
      </c>
      <c r="I9" s="384">
        <f>+ResumenxSubP!$C61</f>
        <v>2675804471.4000001</v>
      </c>
      <c r="J9" s="384"/>
      <c r="K9" s="384"/>
      <c r="L9" s="384"/>
      <c r="M9" s="384"/>
    </row>
    <row r="10" spans="1:14" x14ac:dyDescent="0.3">
      <c r="A10" s="383" t="s">
        <v>429</v>
      </c>
      <c r="B10" s="385">
        <v>0</v>
      </c>
      <c r="C10" s="385">
        <v>34920251.130000003</v>
      </c>
      <c r="D10" s="385">
        <v>34920251.130000003</v>
      </c>
      <c r="E10" s="385">
        <v>75656771.560000002</v>
      </c>
      <c r="F10" s="385">
        <v>79563674.980000004</v>
      </c>
      <c r="G10" s="385">
        <v>79563674.980000004</v>
      </c>
      <c r="H10" s="385">
        <v>94178765.209999993</v>
      </c>
      <c r="I10" s="385">
        <f>+ResumenxSubP!$D61</f>
        <v>103231720.59999999</v>
      </c>
      <c r="J10" s="385"/>
      <c r="K10" s="385"/>
      <c r="L10" s="385"/>
      <c r="M10" s="385"/>
      <c r="N10" s="386"/>
    </row>
    <row r="11" spans="1:14" x14ac:dyDescent="0.3">
      <c r="A11" s="383" t="s">
        <v>312</v>
      </c>
      <c r="B11" s="385">
        <v>864474992.45000005</v>
      </c>
      <c r="C11" s="385">
        <v>829554741.32000005</v>
      </c>
      <c r="D11" s="385">
        <v>840317690.56999993</v>
      </c>
      <c r="E11" s="385">
        <v>799581170.1400001</v>
      </c>
      <c r="F11" s="385">
        <v>795674266.72000003</v>
      </c>
      <c r="G11" s="385">
        <v>795674266.72000003</v>
      </c>
      <c r="H11" s="385">
        <v>781059176.49000001</v>
      </c>
      <c r="I11" s="385">
        <f>+ResumenxSubP!$E61</f>
        <v>772006221.0999999</v>
      </c>
      <c r="J11" s="385"/>
      <c r="K11" s="385"/>
      <c r="L11" s="385"/>
      <c r="M11" s="385"/>
      <c r="N11" s="387"/>
    </row>
    <row r="12" spans="1:14" ht="15" thickBot="1" x14ac:dyDescent="0.35">
      <c r="A12" s="388" t="s">
        <v>313</v>
      </c>
      <c r="B12" s="389">
        <v>1811329478.95</v>
      </c>
      <c r="C12" s="389">
        <v>1811329478.95</v>
      </c>
      <c r="D12" s="389">
        <v>1800566529.7</v>
      </c>
      <c r="E12" s="389">
        <v>1800566529.6999998</v>
      </c>
      <c r="F12" s="389">
        <v>1800566529.7</v>
      </c>
      <c r="G12" s="389">
        <v>1800566529.7</v>
      </c>
      <c r="H12" s="389">
        <v>1800566529.6999998</v>
      </c>
      <c r="I12" s="389">
        <f>+ResumenxSubP!$F61</f>
        <v>1800566529.7</v>
      </c>
      <c r="J12" s="389"/>
      <c r="K12" s="389"/>
      <c r="L12" s="389"/>
      <c r="M12" s="389"/>
    </row>
    <row r="13" spans="1:14" x14ac:dyDescent="0.3">
      <c r="A13" s="203"/>
      <c r="B13" s="203"/>
      <c r="C13" s="390">
        <f>SUM(D10:D12)</f>
        <v>2675804471.4000001</v>
      </c>
      <c r="D13" s="391"/>
      <c r="E13" s="390">
        <f>SUM(E10:E12)</f>
        <v>2675804471.3999996</v>
      </c>
      <c r="F13" s="390">
        <f>SUM(F10:F12)</f>
        <v>2675804471.4000001</v>
      </c>
      <c r="G13" s="390">
        <f>SUM(G10:G12)</f>
        <v>2675804471.4000001</v>
      </c>
      <c r="H13" s="390">
        <f>SUM(H10:H12)</f>
        <v>2675804471.3999996</v>
      </c>
      <c r="I13" s="390"/>
      <c r="J13" s="390"/>
      <c r="K13" s="390"/>
      <c r="L13" s="390"/>
      <c r="M13" s="390" t="s">
        <v>0</v>
      </c>
    </row>
    <row r="14" spans="1:14" x14ac:dyDescent="0.3">
      <c r="A14" s="203"/>
      <c r="B14" s="203"/>
      <c r="C14" s="203"/>
      <c r="D14" s="203"/>
      <c r="E14" s="203"/>
      <c r="F14" s="203"/>
      <c r="G14" s="203"/>
      <c r="H14" s="203"/>
      <c r="I14" s="203"/>
      <c r="J14" s="203"/>
      <c r="K14" s="203"/>
      <c r="L14" s="203"/>
      <c r="M14" s="203"/>
    </row>
    <row r="15" spans="1:14" x14ac:dyDescent="0.3">
      <c r="A15" s="817" t="s">
        <v>440</v>
      </c>
      <c r="B15" s="818"/>
      <c r="C15" s="818"/>
      <c r="D15" s="818"/>
      <c r="E15" s="818"/>
      <c r="F15" s="818"/>
      <c r="G15" s="818"/>
      <c r="H15" s="818"/>
      <c r="I15" s="818"/>
      <c r="J15" s="818"/>
      <c r="K15" s="818"/>
      <c r="L15" s="818"/>
      <c r="M15" s="818"/>
    </row>
    <row r="16" spans="1:14" x14ac:dyDescent="0.3">
      <c r="A16" s="817" t="s">
        <v>519</v>
      </c>
      <c r="B16" s="818"/>
      <c r="C16" s="818"/>
      <c r="D16" s="818"/>
      <c r="E16" s="818"/>
      <c r="F16" s="818"/>
      <c r="G16" s="818"/>
      <c r="H16" s="818"/>
      <c r="I16" s="818"/>
      <c r="J16" s="818"/>
      <c r="K16" s="818"/>
      <c r="L16" s="818"/>
      <c r="M16" s="818"/>
    </row>
    <row r="17" spans="1:13" ht="8.25" customHeight="1" thickBot="1" x14ac:dyDescent="0.35">
      <c r="A17" s="392"/>
      <c r="B17" s="21"/>
      <c r="C17" s="21"/>
      <c r="D17" s="21"/>
      <c r="E17" s="21"/>
      <c r="F17" s="21"/>
      <c r="G17" s="21"/>
      <c r="H17" s="21"/>
      <c r="I17" s="21"/>
      <c r="J17" s="21"/>
      <c r="K17" s="21"/>
      <c r="L17" s="21"/>
      <c r="M17" s="393"/>
    </row>
    <row r="18" spans="1:13" ht="15" thickBot="1" x14ac:dyDescent="0.35">
      <c r="A18" s="398"/>
      <c r="B18" s="398" t="s">
        <v>457</v>
      </c>
      <c r="C18" s="398" t="s">
        <v>455</v>
      </c>
      <c r="D18" s="399" t="s">
        <v>436</v>
      </c>
      <c r="E18" s="399" t="s">
        <v>451</v>
      </c>
      <c r="F18" s="399" t="s">
        <v>442</v>
      </c>
      <c r="G18" s="399" t="s">
        <v>437</v>
      </c>
      <c r="H18" s="399" t="s">
        <v>438</v>
      </c>
      <c r="I18" s="399" t="s">
        <v>439</v>
      </c>
      <c r="J18" s="399" t="s">
        <v>452</v>
      </c>
      <c r="K18" s="399" t="s">
        <v>445</v>
      </c>
      <c r="L18" s="399" t="s">
        <v>446</v>
      </c>
      <c r="M18" s="399" t="s">
        <v>447</v>
      </c>
    </row>
    <row r="19" spans="1:13" x14ac:dyDescent="0.3">
      <c r="A19" s="383" t="s">
        <v>460</v>
      </c>
      <c r="B19" s="394">
        <f t="shared" ref="B19:D19" si="0">B10/B9</f>
        <v>0</v>
      </c>
      <c r="C19" s="394">
        <f t="shared" si="0"/>
        <v>1.3050374757662872E-2</v>
      </c>
      <c r="D19" s="394">
        <f t="shared" si="0"/>
        <v>1.3050374757662872E-2</v>
      </c>
      <c r="E19" s="394">
        <f t="shared" ref="E19:F19" si="1">E10/E9</f>
        <v>2.8274402098003758E-2</v>
      </c>
      <c r="F19" s="394">
        <f t="shared" si="1"/>
        <v>2.973448763928992E-2</v>
      </c>
      <c r="G19" s="394">
        <f t="shared" ref="G19:H19" si="2">G10/G9</f>
        <v>2.973448763928992E-2</v>
      </c>
      <c r="H19" s="394">
        <f t="shared" si="2"/>
        <v>3.5196430163944296E-2</v>
      </c>
      <c r="I19" s="394">
        <f t="shared" ref="I19" si="3">I10/I9</f>
        <v>3.8579695079883181E-2</v>
      </c>
      <c r="J19" s="394"/>
      <c r="K19" s="394"/>
      <c r="L19" s="394"/>
      <c r="M19" s="394"/>
    </row>
    <row r="20" spans="1:13" x14ac:dyDescent="0.3">
      <c r="A20" s="383" t="s">
        <v>312</v>
      </c>
      <c r="B20" s="394">
        <f t="shared" ref="B20:D20" si="4">B11/B9</f>
        <v>0.32307106206370173</v>
      </c>
      <c r="C20" s="394">
        <f t="shared" si="4"/>
        <v>0.31002068730603888</v>
      </c>
      <c r="D20" s="394">
        <f t="shared" si="4"/>
        <v>0.31404301007477564</v>
      </c>
      <c r="E20" s="394">
        <f t="shared" ref="E20:F20" si="5">E11/E9</f>
        <v>0.2988189827344348</v>
      </c>
      <c r="F20" s="394">
        <f t="shared" si="5"/>
        <v>0.29735889719314862</v>
      </c>
      <c r="G20" s="394">
        <f t="shared" ref="G20:H20" si="6">G11/G9</f>
        <v>0.29735889719314862</v>
      </c>
      <c r="H20" s="394">
        <f t="shared" si="6"/>
        <v>0.29189695466849425</v>
      </c>
      <c r="I20" s="394">
        <f t="shared" ref="I20" si="7">I11/I9</f>
        <v>0.28851368975255531</v>
      </c>
      <c r="J20" s="394"/>
      <c r="K20" s="394"/>
      <c r="L20" s="394"/>
      <c r="M20" s="394"/>
    </row>
    <row r="21" spans="1:13" x14ac:dyDescent="0.3">
      <c r="A21" s="383" t="s">
        <v>313</v>
      </c>
      <c r="B21" s="394">
        <f t="shared" ref="B21:D21" si="8">B12/B9</f>
        <v>0.67692893793629827</v>
      </c>
      <c r="C21" s="394">
        <f t="shared" si="8"/>
        <v>0.67692893793629827</v>
      </c>
      <c r="D21" s="394">
        <f t="shared" si="8"/>
        <v>0.67290661516756145</v>
      </c>
      <c r="E21" s="394">
        <f t="shared" ref="E21:F21" si="9">E12/E9</f>
        <v>0.67290661516756134</v>
      </c>
      <c r="F21" s="394">
        <f t="shared" si="9"/>
        <v>0.67290661516756145</v>
      </c>
      <c r="G21" s="394">
        <f t="shared" ref="G21:H21" si="10">G12/G9</f>
        <v>0.67290661516756145</v>
      </c>
      <c r="H21" s="394">
        <f t="shared" si="10"/>
        <v>0.67290661516756134</v>
      </c>
      <c r="I21" s="394">
        <f t="shared" ref="I21" si="11">I12/I9</f>
        <v>0.67290661516756145</v>
      </c>
      <c r="J21" s="394"/>
      <c r="K21" s="394"/>
      <c r="L21" s="394"/>
      <c r="M21" s="394"/>
    </row>
    <row r="22" spans="1:13" x14ac:dyDescent="0.3">
      <c r="A22" s="395"/>
      <c r="B22" s="300"/>
      <c r="C22" s="301"/>
      <c r="D22" s="301"/>
      <c r="E22" s="396"/>
      <c r="F22" s="396"/>
      <c r="G22" s="396"/>
      <c r="H22" s="396"/>
      <c r="I22" s="397"/>
      <c r="J22" s="397"/>
      <c r="K22" s="397"/>
      <c r="L22" s="397"/>
      <c r="M22" s="397"/>
    </row>
    <row r="23" spans="1:13" ht="15" thickBot="1" x14ac:dyDescent="0.35">
      <c r="A23" s="400"/>
      <c r="B23" s="401">
        <f>B21+B20+B19</f>
        <v>1</v>
      </c>
      <c r="C23" s="401">
        <f t="shared" ref="C23:M23" si="12">C21+C20+C19</f>
        <v>1</v>
      </c>
      <c r="D23" s="401">
        <f t="shared" si="12"/>
        <v>1</v>
      </c>
      <c r="E23" s="401">
        <f t="shared" si="12"/>
        <v>0.99999999999999989</v>
      </c>
      <c r="F23" s="401">
        <f>F21+F20+F19</f>
        <v>0.99999999999999989</v>
      </c>
      <c r="G23" s="401">
        <f t="shared" si="12"/>
        <v>0.99999999999999989</v>
      </c>
      <c r="H23" s="401">
        <f t="shared" si="12"/>
        <v>0.99999999999999978</v>
      </c>
      <c r="I23" s="401">
        <f t="shared" si="12"/>
        <v>1</v>
      </c>
      <c r="J23" s="401">
        <f t="shared" si="12"/>
        <v>0</v>
      </c>
      <c r="K23" s="401">
        <f t="shared" si="12"/>
        <v>0</v>
      </c>
      <c r="L23" s="401">
        <f t="shared" si="12"/>
        <v>0</v>
      </c>
      <c r="M23" s="401">
        <f t="shared" si="12"/>
        <v>0</v>
      </c>
    </row>
  </sheetData>
  <mergeCells count="7">
    <mergeCell ref="A16:M16"/>
    <mergeCell ref="A1:M1"/>
    <mergeCell ref="A2:M2"/>
    <mergeCell ref="A3:M3"/>
    <mergeCell ref="A5:M5"/>
    <mergeCell ref="A6:M6"/>
    <mergeCell ref="A15:M15"/>
  </mergeCells>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
  <sheetViews>
    <sheetView zoomScale="80" zoomScaleNormal="80" workbookViewId="0">
      <selection activeCell="H7" sqref="H7"/>
    </sheetView>
  </sheetViews>
  <sheetFormatPr baseColWidth="10" defaultColWidth="9.109375" defaultRowHeight="14.4" outlineLevelRow="2" x14ac:dyDescent="0.3"/>
  <cols>
    <col min="1" max="1" width="24" style="366" bestFit="1" customWidth="1"/>
    <col min="2" max="2" width="20" style="366" bestFit="1" customWidth="1"/>
    <col min="3" max="3" width="15.33203125" style="366" bestFit="1" customWidth="1"/>
    <col min="4" max="4" width="16" style="366" bestFit="1" customWidth="1"/>
    <col min="5" max="5" width="24" style="366" bestFit="1" customWidth="1"/>
    <col min="6" max="6" width="19.88671875" style="366" bestFit="1" customWidth="1"/>
    <col min="7" max="7" width="9.109375" style="366"/>
    <col min="8" max="8" width="9.6640625" style="366" bestFit="1" customWidth="1"/>
    <col min="9" max="16384" width="9.109375" style="366"/>
  </cols>
  <sheetData>
    <row r="1" spans="1:6" x14ac:dyDescent="0.3">
      <c r="A1" s="380" t="s">
        <v>509</v>
      </c>
      <c r="B1" s="380" t="s">
        <v>483</v>
      </c>
      <c r="C1" s="380" t="s">
        <v>510</v>
      </c>
      <c r="D1" s="380" t="s">
        <v>484</v>
      </c>
      <c r="E1" s="380" t="s">
        <v>485</v>
      </c>
      <c r="F1" s="380" t="s">
        <v>515</v>
      </c>
    </row>
    <row r="2" spans="1:6" outlineLevel="2" x14ac:dyDescent="0.3">
      <c r="A2" s="678" t="s">
        <v>486</v>
      </c>
      <c r="B2" s="684">
        <v>273438598.06999999</v>
      </c>
      <c r="C2" s="381">
        <v>0</v>
      </c>
      <c r="D2" s="381">
        <v>0</v>
      </c>
      <c r="E2" s="381">
        <v>273438598.06999999</v>
      </c>
      <c r="F2" s="381">
        <v>273438598.06999999</v>
      </c>
    </row>
    <row r="3" spans="1:6" outlineLevel="2" x14ac:dyDescent="0.3">
      <c r="A3" s="695" t="s">
        <v>487</v>
      </c>
      <c r="B3" s="696">
        <v>85338007.319999993</v>
      </c>
      <c r="C3" s="381">
        <v>0</v>
      </c>
      <c r="D3" s="381">
        <v>0</v>
      </c>
      <c r="E3" s="381">
        <v>85338007.319999993</v>
      </c>
      <c r="F3" s="381">
        <v>85338007.319999993</v>
      </c>
    </row>
    <row r="4" spans="1:6" outlineLevel="2" x14ac:dyDescent="0.3">
      <c r="A4" s="677" t="s">
        <v>469</v>
      </c>
      <c r="B4" s="686">
        <v>85338007.319999993</v>
      </c>
      <c r="C4" s="381">
        <v>0</v>
      </c>
      <c r="D4" s="381">
        <v>0</v>
      </c>
      <c r="E4" s="381">
        <v>85338007.319999993</v>
      </c>
      <c r="F4" s="381">
        <v>85338007.319999993</v>
      </c>
    </row>
    <row r="5" spans="1:6" outlineLevel="2" x14ac:dyDescent="0.3">
      <c r="A5" s="695" t="s">
        <v>506</v>
      </c>
      <c r="B5" s="696">
        <v>580000</v>
      </c>
      <c r="C5" s="381">
        <v>0</v>
      </c>
      <c r="D5" s="381">
        <v>0</v>
      </c>
      <c r="E5" s="381">
        <v>580000</v>
      </c>
      <c r="F5" s="381">
        <v>580000</v>
      </c>
    </row>
    <row r="6" spans="1:6" outlineLevel="2" x14ac:dyDescent="0.3">
      <c r="A6" s="677" t="s">
        <v>505</v>
      </c>
      <c r="B6" s="686">
        <v>580000</v>
      </c>
      <c r="C6" s="381">
        <v>0</v>
      </c>
      <c r="D6" s="381">
        <v>0</v>
      </c>
      <c r="E6" s="381">
        <v>580000</v>
      </c>
      <c r="F6" s="381">
        <v>580000</v>
      </c>
    </row>
    <row r="7" spans="1:6" outlineLevel="2" x14ac:dyDescent="0.3">
      <c r="A7" s="695" t="s">
        <v>488</v>
      </c>
      <c r="B7" s="696">
        <v>149269290.49000001</v>
      </c>
      <c r="C7" s="381">
        <v>0</v>
      </c>
      <c r="D7" s="381">
        <v>0</v>
      </c>
      <c r="E7" s="381">
        <v>149269290.49000001</v>
      </c>
      <c r="F7" s="381">
        <v>149269290.49000001</v>
      </c>
    </row>
    <row r="8" spans="1:6" outlineLevel="2" x14ac:dyDescent="0.3">
      <c r="A8" s="677" t="s">
        <v>470</v>
      </c>
      <c r="B8" s="686">
        <v>19815092.129999999</v>
      </c>
      <c r="C8" s="381">
        <v>0</v>
      </c>
      <c r="D8" s="381">
        <v>0</v>
      </c>
      <c r="E8" s="381">
        <v>19815092.129999999</v>
      </c>
      <c r="F8" s="381">
        <v>19815092.129999999</v>
      </c>
    </row>
    <row r="9" spans="1:6" outlineLevel="2" x14ac:dyDescent="0.3">
      <c r="A9" s="677" t="s">
        <v>471</v>
      </c>
      <c r="B9" s="686">
        <v>88436342.579999998</v>
      </c>
      <c r="C9" s="381">
        <v>0</v>
      </c>
      <c r="D9" s="381">
        <v>0</v>
      </c>
      <c r="E9" s="381">
        <v>88436342.579999998</v>
      </c>
      <c r="F9" s="381">
        <v>88436342.579999998</v>
      </c>
    </row>
    <row r="10" spans="1:6" outlineLevel="2" x14ac:dyDescent="0.3">
      <c r="A10" s="677" t="s">
        <v>472</v>
      </c>
      <c r="B10" s="686">
        <v>18874129.07</v>
      </c>
      <c r="C10" s="381">
        <v>0</v>
      </c>
      <c r="D10" s="381">
        <v>0</v>
      </c>
      <c r="E10" s="381">
        <v>18874129.07</v>
      </c>
      <c r="F10" s="381">
        <v>18874129.07</v>
      </c>
    </row>
    <row r="11" spans="1:6" outlineLevel="2" x14ac:dyDescent="0.3">
      <c r="A11" s="677" t="s">
        <v>473</v>
      </c>
      <c r="B11" s="686">
        <v>12221694.67</v>
      </c>
      <c r="C11" s="381">
        <v>0</v>
      </c>
      <c r="D11" s="381">
        <v>0</v>
      </c>
      <c r="E11" s="381">
        <v>12221694.67</v>
      </c>
      <c r="F11" s="381">
        <v>12221694.67</v>
      </c>
    </row>
    <row r="12" spans="1:6" outlineLevel="2" x14ac:dyDescent="0.3">
      <c r="A12" s="677" t="s">
        <v>474</v>
      </c>
      <c r="B12" s="686">
        <v>9922032.0399999991</v>
      </c>
      <c r="C12" s="381">
        <v>0</v>
      </c>
      <c r="D12" s="381">
        <v>0</v>
      </c>
      <c r="E12" s="381">
        <v>9922032.0399999991</v>
      </c>
      <c r="F12" s="381">
        <v>9922032.0399999991</v>
      </c>
    </row>
    <row r="13" spans="1:6" outlineLevel="2" x14ac:dyDescent="0.3">
      <c r="A13" s="695" t="s">
        <v>489</v>
      </c>
      <c r="B13" s="696">
        <v>20025187.100000001</v>
      </c>
      <c r="C13" s="381">
        <v>0</v>
      </c>
      <c r="D13" s="381">
        <v>0</v>
      </c>
      <c r="E13" s="381">
        <v>20025187.100000001</v>
      </c>
      <c r="F13" s="381">
        <v>20025187.100000001</v>
      </c>
    </row>
    <row r="14" spans="1:6" outlineLevel="2" x14ac:dyDescent="0.3">
      <c r="A14" s="677" t="s">
        <v>490</v>
      </c>
      <c r="B14" s="686">
        <v>18994406.329999998</v>
      </c>
      <c r="C14" s="381">
        <v>0</v>
      </c>
      <c r="D14" s="381">
        <v>0</v>
      </c>
      <c r="E14" s="381">
        <v>18994406.329999998</v>
      </c>
      <c r="F14" s="381">
        <v>18994406.329999998</v>
      </c>
    </row>
    <row r="15" spans="1:6" outlineLevel="2" x14ac:dyDescent="0.3">
      <c r="A15" s="677" t="s">
        <v>491</v>
      </c>
      <c r="B15" s="686">
        <v>1030780.77</v>
      </c>
      <c r="C15" s="381">
        <v>0</v>
      </c>
      <c r="D15" s="381">
        <v>0</v>
      </c>
      <c r="E15" s="381">
        <v>1030780.77</v>
      </c>
      <c r="F15" s="381">
        <v>1030780.77</v>
      </c>
    </row>
    <row r="16" spans="1:6" outlineLevel="2" x14ac:dyDescent="0.3">
      <c r="A16" s="676" t="s">
        <v>492</v>
      </c>
      <c r="B16" s="685">
        <v>18226113.16</v>
      </c>
      <c r="C16" s="381">
        <v>0</v>
      </c>
      <c r="D16" s="381">
        <v>0</v>
      </c>
      <c r="E16" s="381">
        <v>18226113.16</v>
      </c>
      <c r="F16" s="381">
        <v>18226113.16</v>
      </c>
    </row>
    <row r="17" spans="1:6" outlineLevel="2" x14ac:dyDescent="0.3">
      <c r="A17" s="677" t="s">
        <v>493</v>
      </c>
      <c r="B17" s="686">
        <v>9449329.1600000001</v>
      </c>
      <c r="C17" s="381">
        <v>0</v>
      </c>
      <c r="D17" s="381">
        <v>0</v>
      </c>
      <c r="E17" s="381">
        <v>9449329.1600000001</v>
      </c>
      <c r="F17" s="381">
        <v>9449329.1600000001</v>
      </c>
    </row>
    <row r="18" spans="1:6" outlineLevel="2" x14ac:dyDescent="0.3">
      <c r="A18" s="677" t="s">
        <v>494</v>
      </c>
      <c r="B18" s="686">
        <v>1666940.38</v>
      </c>
      <c r="C18" s="381">
        <v>0</v>
      </c>
      <c r="D18" s="381">
        <v>0</v>
      </c>
      <c r="E18" s="381">
        <v>1666940.38</v>
      </c>
      <c r="F18" s="381">
        <v>1666940.38</v>
      </c>
    </row>
    <row r="19" spans="1:6" outlineLevel="2" x14ac:dyDescent="0.3">
      <c r="A19" s="677" t="s">
        <v>495</v>
      </c>
      <c r="B19" s="686">
        <v>7109843.6200000001</v>
      </c>
      <c r="C19" s="381">
        <v>0</v>
      </c>
      <c r="D19" s="381">
        <v>0</v>
      </c>
      <c r="E19" s="381">
        <v>7109843.6200000001</v>
      </c>
      <c r="F19" s="381">
        <v>7109843.6200000001</v>
      </c>
    </row>
    <row r="20" spans="1:6" outlineLevel="2" x14ac:dyDescent="0.3">
      <c r="A20" s="678" t="s">
        <v>496</v>
      </c>
      <c r="B20" s="684">
        <v>90538501.950000003</v>
      </c>
      <c r="C20" s="381">
        <v>0</v>
      </c>
      <c r="D20" s="381">
        <v>0</v>
      </c>
      <c r="E20" s="381">
        <v>90538501.950000003</v>
      </c>
      <c r="F20" s="381">
        <v>90538501.950000003</v>
      </c>
    </row>
    <row r="21" spans="1:6" outlineLevel="2" x14ac:dyDescent="0.3">
      <c r="A21" s="695" t="s">
        <v>513</v>
      </c>
      <c r="B21" s="696">
        <v>2500000</v>
      </c>
      <c r="C21" s="381">
        <v>0</v>
      </c>
      <c r="D21" s="381">
        <v>0</v>
      </c>
      <c r="E21" s="381">
        <v>2500000</v>
      </c>
      <c r="F21" s="381">
        <v>2500000</v>
      </c>
    </row>
    <row r="22" spans="1:6" outlineLevel="2" x14ac:dyDescent="0.3">
      <c r="A22" s="677" t="s">
        <v>514</v>
      </c>
      <c r="B22" s="686">
        <v>2500000</v>
      </c>
      <c r="C22" s="381">
        <v>0</v>
      </c>
      <c r="D22" s="381">
        <v>0</v>
      </c>
      <c r="E22" s="381">
        <v>2500000</v>
      </c>
      <c r="F22" s="381">
        <v>2500000</v>
      </c>
    </row>
    <row r="23" spans="1:6" outlineLevel="2" x14ac:dyDescent="0.3">
      <c r="A23" s="695" t="s">
        <v>497</v>
      </c>
      <c r="B23" s="696">
        <v>86873501.950000003</v>
      </c>
      <c r="C23" s="381">
        <v>0</v>
      </c>
      <c r="D23" s="381">
        <v>0</v>
      </c>
      <c r="E23" s="381">
        <v>86873501.950000003</v>
      </c>
      <c r="F23" s="381">
        <v>86873501.950000003</v>
      </c>
    </row>
    <row r="24" spans="1:6" outlineLevel="2" x14ac:dyDescent="0.3">
      <c r="A24" s="677" t="s">
        <v>475</v>
      </c>
      <c r="B24" s="686">
        <v>86873501.950000003</v>
      </c>
      <c r="C24" s="381">
        <v>0</v>
      </c>
      <c r="D24" s="381">
        <v>0</v>
      </c>
      <c r="E24" s="381">
        <v>86873501.950000003</v>
      </c>
      <c r="F24" s="381">
        <v>86873501.950000003</v>
      </c>
    </row>
    <row r="25" spans="1:6" outlineLevel="2" x14ac:dyDescent="0.3">
      <c r="A25" s="695" t="s">
        <v>507</v>
      </c>
      <c r="B25" s="696">
        <v>1165000</v>
      </c>
      <c r="C25" s="381">
        <v>0</v>
      </c>
      <c r="D25" s="381">
        <v>0</v>
      </c>
      <c r="E25" s="381">
        <v>1165000</v>
      </c>
      <c r="F25" s="381">
        <v>1165000</v>
      </c>
    </row>
    <row r="26" spans="1:6" outlineLevel="2" x14ac:dyDescent="0.3">
      <c r="A26" s="677" t="s">
        <v>508</v>
      </c>
      <c r="B26" s="686">
        <v>1165000</v>
      </c>
      <c r="C26" s="381">
        <v>0</v>
      </c>
      <c r="D26" s="381">
        <v>0</v>
      </c>
      <c r="E26" s="381">
        <v>1165000</v>
      </c>
      <c r="F26" s="381">
        <v>1165000</v>
      </c>
    </row>
    <row r="27" spans="1:6" outlineLevel="2" x14ac:dyDescent="0.3">
      <c r="A27" s="678" t="s">
        <v>498</v>
      </c>
      <c r="B27" s="684">
        <v>28752799.57</v>
      </c>
      <c r="C27" s="381">
        <v>0</v>
      </c>
      <c r="D27" s="381">
        <v>0</v>
      </c>
      <c r="E27" s="381">
        <v>28752799.57</v>
      </c>
      <c r="F27" s="381">
        <v>28752799.57</v>
      </c>
    </row>
    <row r="28" spans="1:6" outlineLevel="2" x14ac:dyDescent="0.3">
      <c r="A28" s="695" t="s">
        <v>499</v>
      </c>
      <c r="B28" s="696">
        <v>28752799.57</v>
      </c>
      <c r="C28" s="381">
        <v>0</v>
      </c>
      <c r="D28" s="381">
        <v>0</v>
      </c>
      <c r="E28" s="381">
        <v>28752799.57</v>
      </c>
      <c r="F28" s="381">
        <v>28752799.57</v>
      </c>
    </row>
    <row r="29" spans="1:6" outlineLevel="2" x14ac:dyDescent="0.3">
      <c r="A29" s="677" t="s">
        <v>477</v>
      </c>
      <c r="B29" s="686">
        <v>25509404.57</v>
      </c>
      <c r="C29" s="381">
        <v>0</v>
      </c>
      <c r="D29" s="381">
        <v>0</v>
      </c>
      <c r="E29" s="381">
        <v>25509404.57</v>
      </c>
      <c r="F29" s="381">
        <v>25509404.57</v>
      </c>
    </row>
    <row r="30" spans="1:6" outlineLevel="2" x14ac:dyDescent="0.3">
      <c r="A30" s="677" t="s">
        <v>478</v>
      </c>
      <c r="B30" s="686">
        <v>3243395</v>
      </c>
      <c r="C30" s="381">
        <v>0</v>
      </c>
      <c r="D30" s="381">
        <v>0</v>
      </c>
      <c r="E30" s="381">
        <v>3243395</v>
      </c>
      <c r="F30" s="381">
        <v>3243395</v>
      </c>
    </row>
    <row r="31" spans="1:6" outlineLevel="2" x14ac:dyDescent="0.3">
      <c r="A31" s="678" t="s">
        <v>500</v>
      </c>
      <c r="B31" s="684">
        <v>2283074571.8099999</v>
      </c>
      <c r="C31" s="381">
        <v>772006221.10000002</v>
      </c>
      <c r="D31" s="381">
        <v>103231720.59999999</v>
      </c>
      <c r="E31" s="381">
        <v>1407836630.1099999</v>
      </c>
      <c r="F31" s="381">
        <v>1407836630.1099999</v>
      </c>
    </row>
    <row r="32" spans="1:6" outlineLevel="2" x14ac:dyDescent="0.3">
      <c r="A32" s="695" t="s">
        <v>501</v>
      </c>
      <c r="B32" s="696">
        <v>2265796.34</v>
      </c>
      <c r="C32" s="381">
        <v>0</v>
      </c>
      <c r="D32" s="381">
        <v>0</v>
      </c>
      <c r="E32" s="381">
        <v>2265796.34</v>
      </c>
      <c r="F32" s="381">
        <v>2265796.34</v>
      </c>
    </row>
    <row r="33" spans="1:6" outlineLevel="2" x14ac:dyDescent="0.3">
      <c r="A33" s="677" t="s">
        <v>461</v>
      </c>
      <c r="B33" s="686">
        <v>1750274.82</v>
      </c>
      <c r="C33" s="381">
        <v>0</v>
      </c>
      <c r="D33" s="381">
        <v>0</v>
      </c>
      <c r="E33" s="381">
        <v>1750274.82</v>
      </c>
      <c r="F33" s="381">
        <v>1750274.82</v>
      </c>
    </row>
    <row r="34" spans="1:6" outlineLevel="2" x14ac:dyDescent="0.3">
      <c r="A34" s="677" t="s">
        <v>462</v>
      </c>
      <c r="B34" s="686">
        <v>515521.52</v>
      </c>
      <c r="C34" s="381">
        <v>0</v>
      </c>
      <c r="D34" s="381">
        <v>0</v>
      </c>
      <c r="E34" s="381">
        <v>515521.52</v>
      </c>
      <c r="F34" s="381">
        <v>515521.52</v>
      </c>
    </row>
    <row r="35" spans="1:6" outlineLevel="2" x14ac:dyDescent="0.3">
      <c r="A35" s="697" t="s">
        <v>502</v>
      </c>
      <c r="B35" s="698">
        <v>1270735734.6199999</v>
      </c>
      <c r="C35" s="381">
        <v>202927092.28999999</v>
      </c>
      <c r="D35" s="381">
        <v>0</v>
      </c>
      <c r="E35" s="381">
        <v>1067808642.33</v>
      </c>
      <c r="F35" s="381">
        <v>1067808642.33</v>
      </c>
    </row>
    <row r="36" spans="1:6" outlineLevel="2" x14ac:dyDescent="0.3">
      <c r="A36" s="677" t="s">
        <v>463</v>
      </c>
      <c r="B36" s="686">
        <v>857852208.39999998</v>
      </c>
      <c r="C36" s="381">
        <v>55680311.210000001</v>
      </c>
      <c r="D36" s="381">
        <v>0</v>
      </c>
      <c r="E36" s="381">
        <v>802171897.19000006</v>
      </c>
      <c r="F36" s="381">
        <v>802171897.19000006</v>
      </c>
    </row>
    <row r="37" spans="1:6" outlineLevel="2" x14ac:dyDescent="0.3">
      <c r="A37" s="677" t="s">
        <v>464</v>
      </c>
      <c r="B37" s="686">
        <v>412883526.22000003</v>
      </c>
      <c r="C37" s="381">
        <v>147246781.08000001</v>
      </c>
      <c r="D37" s="381">
        <v>0</v>
      </c>
      <c r="E37" s="381">
        <v>265636745.13999999</v>
      </c>
      <c r="F37" s="381">
        <v>265636745.13999999</v>
      </c>
    </row>
    <row r="38" spans="1:6" x14ac:dyDescent="0.3">
      <c r="A38" s="697" t="s">
        <v>503</v>
      </c>
      <c r="B38" s="698">
        <v>1010073040.85</v>
      </c>
      <c r="C38" s="381">
        <v>569079128.80999994</v>
      </c>
      <c r="D38" s="381">
        <v>103231720.59999999</v>
      </c>
      <c r="E38" s="381">
        <v>337762191.44</v>
      </c>
      <c r="F38" s="381">
        <v>337762191.44</v>
      </c>
    </row>
    <row r="39" spans="1:6" x14ac:dyDescent="0.3">
      <c r="A39" s="677" t="s">
        <v>504</v>
      </c>
      <c r="B39" s="686">
        <v>1010073040.85</v>
      </c>
      <c r="C39" s="381">
        <v>569079128.80999994</v>
      </c>
      <c r="D39" s="381">
        <v>103231720.59999999</v>
      </c>
      <c r="E39" s="381">
        <v>337762191.44</v>
      </c>
      <c r="F39" s="381">
        <v>337762191.44</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zoomScaleNormal="100" workbookViewId="0">
      <selection activeCell="A4" sqref="A4:AA4"/>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0" hidden="1" customWidth="1"/>
    <col min="9" max="9" width="11.33203125" style="10"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755" t="str">
        <f>'PPTO AL 31 AGOSTO  2024'!A2:AE2</f>
        <v>EJERCICIO ECONÓMICO 2024</v>
      </c>
      <c r="B1" s="756"/>
      <c r="C1" s="756"/>
      <c r="D1" s="756"/>
      <c r="E1" s="756"/>
      <c r="F1" s="756"/>
      <c r="G1" s="756"/>
      <c r="H1" s="756"/>
      <c r="I1" s="756"/>
      <c r="J1" s="756"/>
      <c r="K1" s="756"/>
      <c r="L1" s="756"/>
      <c r="M1" s="756"/>
      <c r="N1" s="756"/>
      <c r="O1" s="756"/>
      <c r="P1" s="756"/>
      <c r="Q1" s="756"/>
      <c r="R1" s="756"/>
      <c r="S1" s="756"/>
      <c r="T1" s="756"/>
      <c r="U1" s="756"/>
      <c r="V1" s="756"/>
      <c r="W1" s="756"/>
      <c r="X1" s="756"/>
      <c r="Y1" s="756"/>
      <c r="Z1" s="756"/>
      <c r="AA1" s="757"/>
    </row>
    <row r="2" spans="1:27" ht="12" x14ac:dyDescent="0.25">
      <c r="A2" s="758" t="str">
        <f>'PPTO AL 31 AGOSTO  2024'!A3:AE3</f>
        <v>-En colones-</v>
      </c>
      <c r="B2" s="759"/>
      <c r="C2" s="759"/>
      <c r="D2" s="759"/>
      <c r="E2" s="759"/>
      <c r="F2" s="759"/>
      <c r="G2" s="759"/>
      <c r="H2" s="759"/>
      <c r="I2" s="759"/>
      <c r="J2" s="759"/>
      <c r="K2" s="759"/>
      <c r="L2" s="759"/>
      <c r="M2" s="759"/>
      <c r="N2" s="759"/>
      <c r="O2" s="759"/>
      <c r="P2" s="759"/>
      <c r="Q2" s="759"/>
      <c r="R2" s="759"/>
      <c r="S2" s="759"/>
      <c r="T2" s="759"/>
      <c r="U2" s="759"/>
      <c r="V2" s="759"/>
      <c r="W2" s="759"/>
      <c r="X2" s="759"/>
      <c r="Y2" s="759"/>
      <c r="Z2" s="759"/>
      <c r="AA2" s="760"/>
    </row>
    <row r="3" spans="1:27" ht="12" x14ac:dyDescent="0.25">
      <c r="A3" s="758" t="str">
        <f>'PPTO AL 31 AGOSTO  2024'!A4:AE4</f>
        <v>Código y Nombre del Título: 218 - Ministerio de Ciencia, Tecnología y Telecomunicaciones</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60"/>
    </row>
    <row r="4" spans="1:27" ht="12" x14ac:dyDescent="0.25">
      <c r="A4" s="761" t="s">
        <v>458</v>
      </c>
      <c r="B4" s="762"/>
      <c r="C4" s="762"/>
      <c r="D4" s="762"/>
      <c r="E4" s="762"/>
      <c r="F4" s="762"/>
      <c r="G4" s="762"/>
      <c r="H4" s="762"/>
      <c r="I4" s="762"/>
      <c r="J4" s="762"/>
      <c r="K4" s="762"/>
      <c r="L4" s="762"/>
      <c r="M4" s="762"/>
      <c r="N4" s="762"/>
      <c r="O4" s="762"/>
      <c r="P4" s="762"/>
      <c r="Q4" s="762"/>
      <c r="R4" s="762"/>
      <c r="S4" s="762"/>
      <c r="T4" s="762"/>
      <c r="U4" s="762"/>
      <c r="V4" s="762"/>
      <c r="W4" s="762"/>
      <c r="X4" s="762"/>
      <c r="Y4" s="762"/>
      <c r="Z4" s="762"/>
      <c r="AA4" s="763"/>
    </row>
    <row r="5" spans="1:27" ht="15.75" customHeight="1" thickBot="1" x14ac:dyDescent="0.3">
      <c r="A5" s="729">
        <v>45535</v>
      </c>
      <c r="B5" s="730"/>
      <c r="C5" s="730"/>
      <c r="D5" s="730"/>
      <c r="E5" s="730"/>
      <c r="F5" s="730"/>
      <c r="G5" s="730"/>
      <c r="H5" s="730"/>
      <c r="I5" s="730"/>
      <c r="J5" s="730"/>
      <c r="K5" s="730"/>
      <c r="L5" s="730"/>
      <c r="M5" s="730"/>
      <c r="N5" s="730"/>
      <c r="O5" s="730"/>
      <c r="P5" s="730"/>
      <c r="Q5" s="730"/>
      <c r="R5" s="730"/>
      <c r="S5" s="730"/>
      <c r="T5" s="730"/>
      <c r="U5" s="730"/>
      <c r="V5" s="730"/>
      <c r="W5" s="730"/>
      <c r="X5" s="730"/>
      <c r="Y5" s="730"/>
      <c r="Z5" s="730"/>
      <c r="AA5" s="730"/>
    </row>
    <row r="6" spans="1:27" ht="12" thickBot="1" x14ac:dyDescent="0.25">
      <c r="A6" s="699">
        <v>45535</v>
      </c>
      <c r="B6" s="8"/>
      <c r="C6" s="5"/>
      <c r="D6" s="5"/>
      <c r="E6" s="34">
        <v>4572800000</v>
      </c>
      <c r="F6" s="25" t="e">
        <v>#REF!</v>
      </c>
      <c r="G6" s="22"/>
      <c r="H6" s="21"/>
      <c r="I6" s="21"/>
      <c r="J6" s="8"/>
      <c r="K6" s="8"/>
      <c r="L6" s="8"/>
      <c r="M6" s="8"/>
      <c r="N6" s="8"/>
      <c r="O6" s="8"/>
      <c r="P6" s="8"/>
      <c r="Q6" s="8"/>
      <c r="R6" s="8"/>
      <c r="S6" s="8"/>
      <c r="T6" s="8"/>
      <c r="U6" s="8"/>
      <c r="V6" s="8"/>
      <c r="W6" s="8"/>
      <c r="X6" s="8"/>
      <c r="Y6" s="8"/>
      <c r="Z6" s="8"/>
    </row>
    <row r="7" spans="1:27" ht="12.75" customHeight="1" x14ac:dyDescent="0.25">
      <c r="A7" s="748" t="s">
        <v>4</v>
      </c>
      <c r="B7" s="749"/>
      <c r="C7" s="339">
        <v>6400000000</v>
      </c>
      <c r="D7" s="339"/>
      <c r="E7" s="750" t="s">
        <v>5</v>
      </c>
      <c r="F7" s="750"/>
      <c r="G7" s="751" t="s">
        <v>310</v>
      </c>
      <c r="H7" s="751" t="s">
        <v>300</v>
      </c>
      <c r="I7" s="751"/>
      <c r="J7" s="751" t="s">
        <v>304</v>
      </c>
      <c r="K7" s="751"/>
      <c r="L7" s="751" t="s">
        <v>305</v>
      </c>
      <c r="M7" s="751"/>
      <c r="N7" s="751" t="s">
        <v>306</v>
      </c>
      <c r="O7" s="751"/>
      <c r="P7" s="751" t="s">
        <v>307</v>
      </c>
      <c r="Q7" s="751"/>
      <c r="R7" s="340" t="s">
        <v>309</v>
      </c>
      <c r="S7" s="340" t="s">
        <v>308</v>
      </c>
      <c r="T7" s="751" t="s">
        <v>303</v>
      </c>
      <c r="U7" s="751"/>
      <c r="V7" s="753" t="s">
        <v>419</v>
      </c>
      <c r="W7" s="753" t="s">
        <v>429</v>
      </c>
      <c r="X7" s="753" t="s">
        <v>312</v>
      </c>
      <c r="Y7" s="753" t="s">
        <v>313</v>
      </c>
      <c r="Z7" s="753" t="s">
        <v>431</v>
      </c>
      <c r="AA7" s="753" t="s">
        <v>430</v>
      </c>
    </row>
    <row r="8" spans="1:27" ht="12.6" thickBot="1" x14ac:dyDescent="0.3">
      <c r="A8" s="341" t="s">
        <v>6</v>
      </c>
      <c r="B8" s="342" t="s">
        <v>7</v>
      </c>
      <c r="C8" s="343" t="s">
        <v>8</v>
      </c>
      <c r="D8" s="343" t="s">
        <v>3</v>
      </c>
      <c r="E8" s="344" t="s">
        <v>9</v>
      </c>
      <c r="F8" s="297" t="s">
        <v>10</v>
      </c>
      <c r="G8" s="752"/>
      <c r="H8" s="345" t="s">
        <v>301</v>
      </c>
      <c r="I8" s="345" t="s">
        <v>302</v>
      </c>
      <c r="J8" s="345" t="s">
        <v>301</v>
      </c>
      <c r="K8" s="345" t="s">
        <v>302</v>
      </c>
      <c r="L8" s="345" t="s">
        <v>301</v>
      </c>
      <c r="M8" s="345" t="s">
        <v>302</v>
      </c>
      <c r="N8" s="345" t="s">
        <v>301</v>
      </c>
      <c r="O8" s="345" t="s">
        <v>302</v>
      </c>
      <c r="P8" s="345" t="s">
        <v>301</v>
      </c>
      <c r="Q8" s="345" t="s">
        <v>302</v>
      </c>
      <c r="R8" s="345" t="s">
        <v>302</v>
      </c>
      <c r="S8" s="345" t="s">
        <v>301</v>
      </c>
      <c r="T8" s="345" t="s">
        <v>301</v>
      </c>
      <c r="U8" s="345" t="s">
        <v>302</v>
      </c>
      <c r="V8" s="754"/>
      <c r="W8" s="754"/>
      <c r="X8" s="754"/>
      <c r="Y8" s="754"/>
      <c r="Z8" s="754"/>
      <c r="AA8" s="754"/>
    </row>
    <row r="9" spans="1:27" ht="12" x14ac:dyDescent="0.25">
      <c r="A9" s="29"/>
      <c r="B9" s="29"/>
      <c r="C9" s="346" t="e">
        <f>#REF!-E6</f>
        <v>#REF!</v>
      </c>
      <c r="D9" s="1"/>
      <c r="E9" s="347"/>
      <c r="H9" s="348"/>
      <c r="I9" s="348"/>
      <c r="L9" s="348"/>
      <c r="M9" s="348"/>
      <c r="P9" s="348"/>
      <c r="Q9" s="348"/>
      <c r="S9" s="348"/>
      <c r="T9" s="349"/>
      <c r="U9" s="349"/>
      <c r="V9" s="22"/>
      <c r="W9" s="8"/>
      <c r="X9" s="8"/>
      <c r="Y9" s="8"/>
      <c r="Z9" s="8"/>
      <c r="AA9" s="8"/>
    </row>
    <row r="10" spans="1:27" s="17" customFormat="1" ht="12" x14ac:dyDescent="0.25">
      <c r="A10" s="350">
        <v>0</v>
      </c>
      <c r="B10" s="31" t="s">
        <v>12</v>
      </c>
      <c r="C10" s="351">
        <f>'PPTO AL 31 AGOSTO  2024'!C13</f>
        <v>273438598.06999999</v>
      </c>
      <c r="D10" s="351">
        <f>'PPTO AL 31 AGOSTO  2024'!D13</f>
        <v>0</v>
      </c>
      <c r="E10" s="351">
        <f>'PPTO AL 31 AGOSTO  2024'!E13</f>
        <v>0</v>
      </c>
      <c r="F10" s="351">
        <f>'PPTO AL 31 AGOSTO  2024'!H13</f>
        <v>0</v>
      </c>
      <c r="G10" s="351">
        <f>'PPTO AL 31 AGOSTO  2024'!I13</f>
        <v>273438598.06999999</v>
      </c>
      <c r="H10" s="351">
        <f>'PPTO AL 31 AGOSTO  2024'!J13</f>
        <v>0</v>
      </c>
      <c r="I10" s="351">
        <f>'PPTO AL 31 AGOSTO  2024'!K13</f>
        <v>0</v>
      </c>
      <c r="J10" s="351">
        <f>'PPTO AL 31 AGOSTO  2024'!L13</f>
        <v>0</v>
      </c>
      <c r="K10" s="351">
        <f>'PPTO AL 31 AGOSTO  2024'!M13</f>
        <v>0</v>
      </c>
      <c r="L10" s="351">
        <f>'PPTO AL 31 AGOSTO  2024'!N13</f>
        <v>0</v>
      </c>
      <c r="M10" s="351">
        <f>'PPTO AL 31 AGOSTO  2024'!O13</f>
        <v>0</v>
      </c>
      <c r="N10" s="351">
        <f>'PPTO AL 31 AGOSTO  2024'!P13</f>
        <v>0</v>
      </c>
      <c r="O10" s="351">
        <f>'PPTO AL 31 AGOSTO  2024'!Q13</f>
        <v>0</v>
      </c>
      <c r="P10" s="351">
        <f>'PPTO AL 31 AGOSTO  2024'!R13</f>
        <v>0</v>
      </c>
      <c r="Q10" s="351">
        <f>'PPTO AL 31 AGOSTO  2024'!S13</f>
        <v>0</v>
      </c>
      <c r="R10" s="351">
        <f>'PPTO AL 31 AGOSTO  2024'!V13</f>
        <v>0</v>
      </c>
      <c r="S10" s="351">
        <f>'PPTO AL 31 AGOSTO  2024'!W13</f>
        <v>0</v>
      </c>
      <c r="T10" s="351">
        <f>'PPTO AL 31 AGOSTO  2024'!X13</f>
        <v>0</v>
      </c>
      <c r="U10" s="351">
        <f>'PPTO AL 31 AGOSTO  2024'!Y13</f>
        <v>0</v>
      </c>
      <c r="V10" s="351">
        <f>'PPTO AL 31 AGOSTO  2024'!Z13</f>
        <v>273438598.06999999</v>
      </c>
      <c r="W10" s="351">
        <f>'PPTO AL 31 AGOSTO  2024'!AA13</f>
        <v>0</v>
      </c>
      <c r="X10" s="351">
        <f>'PPTO AL 31 AGOSTO  2024'!AB13</f>
        <v>0</v>
      </c>
      <c r="Y10" s="351">
        <f>'PPTO AL 31 AGOSTO  2024'!AC13</f>
        <v>273438598.06999999</v>
      </c>
      <c r="Z10" s="352">
        <f t="shared" ref="Z10:Z16" si="0">(V10-Y10)/V10</f>
        <v>0</v>
      </c>
      <c r="AA10" s="360">
        <f t="shared" ref="AA10:AA12" si="1">IF(V10=0,0,W10/V10)</f>
        <v>0</v>
      </c>
    </row>
    <row r="11" spans="1:27" s="16" customFormat="1" ht="12" x14ac:dyDescent="0.25">
      <c r="A11" s="350">
        <v>1</v>
      </c>
      <c r="B11" s="31" t="s">
        <v>46</v>
      </c>
      <c r="C11" s="351">
        <f>'PPTO AL 31 AGOSTO  2024'!C47</f>
        <v>90538501.950000003</v>
      </c>
      <c r="D11" s="351">
        <f>'PPTO AL 31 AGOSTO  2024'!D47</f>
        <v>0</v>
      </c>
      <c r="E11" s="351">
        <f>'PPTO AL 31 AGOSTO  2024'!E47</f>
        <v>0</v>
      </c>
      <c r="F11" s="351">
        <f>'PPTO AL 31 AGOSTO  2024'!H47</f>
        <v>0</v>
      </c>
      <c r="G11" s="351">
        <f>'PPTO AL 31 AGOSTO  2024'!I47</f>
        <v>90538501.950000003</v>
      </c>
      <c r="H11" s="351">
        <f>'PPTO AL 31 AGOSTO  2024'!J47</f>
        <v>0</v>
      </c>
      <c r="I11" s="351">
        <f>'PPTO AL 31 AGOSTO  2024'!K47</f>
        <v>0</v>
      </c>
      <c r="J11" s="351">
        <f>'PPTO AL 31 AGOSTO  2024'!L47</f>
        <v>0</v>
      </c>
      <c r="K11" s="351">
        <f>'PPTO AL 31 AGOSTO  2024'!M47</f>
        <v>0</v>
      </c>
      <c r="L11" s="351">
        <f>'PPTO AL 31 AGOSTO  2024'!N47</f>
        <v>0</v>
      </c>
      <c r="M11" s="351">
        <f>'PPTO AL 31 AGOSTO  2024'!O47</f>
        <v>0</v>
      </c>
      <c r="N11" s="351">
        <f>'PPTO AL 31 AGOSTO  2024'!P47</f>
        <v>0</v>
      </c>
      <c r="O11" s="351">
        <f>'PPTO AL 31 AGOSTO  2024'!Q47</f>
        <v>0</v>
      </c>
      <c r="P11" s="351">
        <f>'PPTO AL 31 AGOSTO  2024'!R47</f>
        <v>0</v>
      </c>
      <c r="Q11" s="351">
        <f>'PPTO AL 31 AGOSTO  2024'!S47</f>
        <v>0</v>
      </c>
      <c r="R11" s="351">
        <f>'PPTO AL 31 AGOSTO  2024'!V47</f>
        <v>0</v>
      </c>
      <c r="S11" s="351">
        <f>'PPTO AL 31 AGOSTO  2024'!W47</f>
        <v>0</v>
      </c>
      <c r="T11" s="351">
        <f>'PPTO AL 31 AGOSTO  2024'!X47</f>
        <v>0</v>
      </c>
      <c r="U11" s="351">
        <f>'PPTO AL 31 AGOSTO  2024'!Y47</f>
        <v>0</v>
      </c>
      <c r="V11" s="351">
        <f>'PPTO AL 31 AGOSTO  2024'!Z47</f>
        <v>90538501.950000003</v>
      </c>
      <c r="W11" s="351">
        <f>'PPTO AL 31 AGOSTO  2024'!AA47</f>
        <v>0</v>
      </c>
      <c r="X11" s="351">
        <f>'PPTO AL 31 AGOSTO  2024'!AB47</f>
        <v>0</v>
      </c>
      <c r="Y11" s="351">
        <f>'PPTO AL 31 AGOSTO  2024'!AC47</f>
        <v>90538501.950000003</v>
      </c>
      <c r="Z11" s="352">
        <f t="shared" si="0"/>
        <v>0</v>
      </c>
      <c r="AA11" s="360">
        <f t="shared" si="1"/>
        <v>0</v>
      </c>
    </row>
    <row r="12" spans="1:27" s="24" customFormat="1" ht="13.2" hidden="1" x14ac:dyDescent="0.25">
      <c r="A12" s="350">
        <v>2</v>
      </c>
      <c r="B12" s="31" t="s">
        <v>109</v>
      </c>
      <c r="C12" s="351">
        <f>'PPTO AL 31 AGOSTO  2024'!C111</f>
        <v>0</v>
      </c>
      <c r="D12" s="351">
        <f>'PPTO AL 31 AGOSTO  2024'!D111</f>
        <v>0</v>
      </c>
      <c r="E12" s="351">
        <f>'PPTO AL 31 AGOSTO  2024'!E111</f>
        <v>0</v>
      </c>
      <c r="F12" s="351">
        <f>'PPTO AL 31 AGOSTO  2024'!H111</f>
        <v>0</v>
      </c>
      <c r="G12" s="351">
        <f>'PPTO AL 31 AGOSTO  2024'!I111</f>
        <v>0</v>
      </c>
      <c r="H12" s="351">
        <f>'PPTO AL 31 AGOSTO  2024'!J111</f>
        <v>0</v>
      </c>
      <c r="I12" s="351">
        <f>'PPTO AL 31 AGOSTO  2024'!K111</f>
        <v>0</v>
      </c>
      <c r="J12" s="351">
        <f>'PPTO AL 31 AGOSTO  2024'!L111</f>
        <v>0</v>
      </c>
      <c r="K12" s="351">
        <f>'PPTO AL 31 AGOSTO  2024'!M111</f>
        <v>0</v>
      </c>
      <c r="L12" s="351">
        <f>'PPTO AL 31 AGOSTO  2024'!N111</f>
        <v>0</v>
      </c>
      <c r="M12" s="351">
        <f>'PPTO AL 31 AGOSTO  2024'!O111</f>
        <v>0</v>
      </c>
      <c r="N12" s="351">
        <f>'PPTO AL 31 AGOSTO  2024'!P111</f>
        <v>0</v>
      </c>
      <c r="O12" s="351">
        <f>'PPTO AL 31 AGOSTO  2024'!Q111</f>
        <v>0</v>
      </c>
      <c r="P12" s="351">
        <f>'PPTO AL 31 AGOSTO  2024'!R111</f>
        <v>0</v>
      </c>
      <c r="Q12" s="351">
        <f>'PPTO AL 31 AGOSTO  2024'!S111</f>
        <v>0</v>
      </c>
      <c r="R12" s="351">
        <f>'PPTO AL 31 AGOSTO  2024'!V111</f>
        <v>0</v>
      </c>
      <c r="S12" s="351">
        <f>'PPTO AL 31 AGOSTO  2024'!W111</f>
        <v>0</v>
      </c>
      <c r="T12" s="351">
        <f>'PPTO AL 31 AGOSTO  2024'!X111</f>
        <v>0</v>
      </c>
      <c r="U12" s="351">
        <f>'PPTO AL 31 AGOSTO  2024'!Y111</f>
        <v>0</v>
      </c>
      <c r="V12" s="351">
        <f>'PPTO AL 31 AGOSTO  2024'!Z111</f>
        <v>0</v>
      </c>
      <c r="W12" s="351">
        <f>'PPTO AL 31 AGOSTO  2024'!AA111</f>
        <v>0</v>
      </c>
      <c r="X12" s="351">
        <f>'PPTO AL 31 AGOSTO  2024'!AB111</f>
        <v>0</v>
      </c>
      <c r="Y12" s="351">
        <f>'PPTO AL 31 AGOSTO  2024'!AC111</f>
        <v>0</v>
      </c>
      <c r="Z12" s="352" t="e">
        <f t="shared" si="0"/>
        <v>#DIV/0!</v>
      </c>
      <c r="AA12" s="360">
        <f t="shared" si="1"/>
        <v>0</v>
      </c>
    </row>
    <row r="13" spans="1:27" s="15" customFormat="1" ht="12" hidden="1" x14ac:dyDescent="0.25">
      <c r="A13" s="350">
        <v>3</v>
      </c>
      <c r="B13" s="31" t="s">
        <v>146</v>
      </c>
      <c r="C13" s="351">
        <f>'PPTO AL 31 AGOSTO  2024'!C148</f>
        <v>0</v>
      </c>
      <c r="D13" s="351">
        <f>'PPTO AL 31 AGOSTO  2024'!D148</f>
        <v>0</v>
      </c>
      <c r="E13" s="351">
        <f>'PPTO AL 31 AGOSTO  2024'!E148</f>
        <v>0</v>
      </c>
      <c r="F13" s="351">
        <f>'PPTO AL 31 AGOSTO  2024'!H148</f>
        <v>0</v>
      </c>
      <c r="G13" s="351">
        <f>'PPTO AL 31 AGOSTO  2024'!I148</f>
        <v>0</v>
      </c>
      <c r="H13" s="351">
        <f>'PPTO AL 31 AGOSTO  2024'!J148</f>
        <v>0</v>
      </c>
      <c r="I13" s="351">
        <f>'PPTO AL 31 AGOSTO  2024'!K148</f>
        <v>0</v>
      </c>
      <c r="J13" s="351">
        <f>'PPTO AL 31 AGOSTO  2024'!L148</f>
        <v>0</v>
      </c>
      <c r="K13" s="351">
        <f>'PPTO AL 31 AGOSTO  2024'!M148</f>
        <v>0</v>
      </c>
      <c r="L13" s="351">
        <f>'PPTO AL 31 AGOSTO  2024'!N148</f>
        <v>0</v>
      </c>
      <c r="M13" s="351">
        <f>'PPTO AL 31 AGOSTO  2024'!O148</f>
        <v>0</v>
      </c>
      <c r="N13" s="351">
        <f>'PPTO AL 31 AGOSTO  2024'!P148</f>
        <v>0</v>
      </c>
      <c r="O13" s="351">
        <f>'PPTO AL 31 AGOSTO  2024'!Q148</f>
        <v>0</v>
      </c>
      <c r="P13" s="351">
        <f>'PPTO AL 31 AGOSTO  2024'!R148</f>
        <v>0</v>
      </c>
      <c r="Q13" s="351">
        <f>'PPTO AL 31 AGOSTO  2024'!S148</f>
        <v>0</v>
      </c>
      <c r="R13" s="351">
        <f>'PPTO AL 31 AGOSTO  2024'!V148</f>
        <v>0</v>
      </c>
      <c r="S13" s="351">
        <f>'PPTO AL 31 AGOSTO  2024'!W148</f>
        <v>0</v>
      </c>
      <c r="T13" s="351">
        <f>'PPTO AL 31 AGOSTO  2024'!X148</f>
        <v>0</v>
      </c>
      <c r="U13" s="351">
        <f>'PPTO AL 31 AGOSTO  2024'!Y148</f>
        <v>0</v>
      </c>
      <c r="V13" s="351">
        <f>'PPTO AL 31 AGOSTO  2024'!Z148</f>
        <v>0</v>
      </c>
      <c r="W13" s="351">
        <f>'PPTO AL 31 AGOSTO  2024'!AA148</f>
        <v>0</v>
      </c>
      <c r="X13" s="351">
        <f>'PPTO AL 31 AGOSTO  2024'!AB148</f>
        <v>0</v>
      </c>
      <c r="Y13" s="351">
        <f>'PPTO AL 31 AGOSTO  2024'!AC148</f>
        <v>0</v>
      </c>
      <c r="Z13" s="352" t="e">
        <f t="shared" si="0"/>
        <v>#DIV/0!</v>
      </c>
      <c r="AA13" s="360">
        <f>IF(V13=0,0,W13/V13)</f>
        <v>0</v>
      </c>
    </row>
    <row r="14" spans="1:27" ht="12" hidden="1" x14ac:dyDescent="0.25">
      <c r="A14" s="350">
        <v>4</v>
      </c>
      <c r="B14" s="31" t="s">
        <v>170</v>
      </c>
      <c r="C14" s="351">
        <f>'PPTO AL 31 AGOSTO  2024'!C172</f>
        <v>0</v>
      </c>
      <c r="D14" s="351">
        <f>'PPTO AL 31 AGOSTO  2024'!D172</f>
        <v>0</v>
      </c>
      <c r="E14" s="351">
        <f>'PPTO AL 31 AGOSTO  2024'!E172</f>
        <v>0</v>
      </c>
      <c r="F14" s="351">
        <f>'PPTO AL 31 AGOSTO  2024'!H172</f>
        <v>0</v>
      </c>
      <c r="G14" s="351">
        <f>'PPTO AL 31 AGOSTO  2024'!I172</f>
        <v>0</v>
      </c>
      <c r="H14" s="351">
        <f>'PPTO AL 31 AGOSTO  2024'!J172</f>
        <v>0</v>
      </c>
      <c r="I14" s="351">
        <f>'PPTO AL 31 AGOSTO  2024'!K172</f>
        <v>0</v>
      </c>
      <c r="J14" s="351">
        <f>'PPTO AL 31 AGOSTO  2024'!L172</f>
        <v>0</v>
      </c>
      <c r="K14" s="351">
        <f>'PPTO AL 31 AGOSTO  2024'!M172</f>
        <v>0</v>
      </c>
      <c r="L14" s="351">
        <f>'PPTO AL 31 AGOSTO  2024'!N172</f>
        <v>0</v>
      </c>
      <c r="M14" s="351">
        <f>'PPTO AL 31 AGOSTO  2024'!O172</f>
        <v>0</v>
      </c>
      <c r="N14" s="351">
        <f>'PPTO AL 31 AGOSTO  2024'!P172</f>
        <v>0</v>
      </c>
      <c r="O14" s="351">
        <f>'PPTO AL 31 AGOSTO  2024'!Q172</f>
        <v>0</v>
      </c>
      <c r="P14" s="351">
        <f>'PPTO AL 31 AGOSTO  2024'!R172</f>
        <v>0</v>
      </c>
      <c r="Q14" s="351">
        <f>'PPTO AL 31 AGOSTO  2024'!S172</f>
        <v>0</v>
      </c>
      <c r="R14" s="351">
        <f>'PPTO AL 31 AGOSTO  2024'!V172</f>
        <v>0</v>
      </c>
      <c r="S14" s="351">
        <f>'PPTO AL 31 AGOSTO  2024'!W172</f>
        <v>0</v>
      </c>
      <c r="T14" s="351">
        <f>'PPTO AL 31 AGOSTO  2024'!X172</f>
        <v>0</v>
      </c>
      <c r="U14" s="351">
        <f>'PPTO AL 31 AGOSTO  2024'!Y172</f>
        <v>0</v>
      </c>
      <c r="V14" s="351">
        <f>'PPTO AL 31 AGOSTO  2024'!Z172</f>
        <v>0</v>
      </c>
      <c r="W14" s="351">
        <f>'PPTO AL 31 AGOSTO  2024'!AA172</f>
        <v>0</v>
      </c>
      <c r="X14" s="351">
        <f>'PPTO AL 31 AGOSTO  2024'!AB172</f>
        <v>0</v>
      </c>
      <c r="Y14" s="351">
        <f>'PPTO AL 31 AGOSTO  2024'!AC172</f>
        <v>0</v>
      </c>
      <c r="Z14" s="352" t="e">
        <f t="shared" si="0"/>
        <v>#DIV/0!</v>
      </c>
      <c r="AA14" s="360">
        <f t="shared" ref="AA14:AA18" si="2">IF(V14=0,0,W14/V14)</f>
        <v>0</v>
      </c>
    </row>
    <row r="15" spans="1:27" s="16" customFormat="1" ht="12" hidden="1" x14ac:dyDescent="0.25">
      <c r="A15" s="350">
        <v>5</v>
      </c>
      <c r="B15" s="31" t="s">
        <v>192</v>
      </c>
      <c r="C15" s="351">
        <f>'PPTO AL 31 AGOSTO  2024'!C194</f>
        <v>0</v>
      </c>
      <c r="D15" s="351">
        <f>'PPTO AL 31 AGOSTO  2024'!D194</f>
        <v>0</v>
      </c>
      <c r="E15" s="351">
        <f>'PPTO AL 31 AGOSTO  2024'!E194</f>
        <v>0</v>
      </c>
      <c r="F15" s="351">
        <f>'PPTO AL 31 AGOSTO  2024'!H194</f>
        <v>0</v>
      </c>
      <c r="G15" s="351">
        <f>'PPTO AL 31 AGOSTO  2024'!I194</f>
        <v>0</v>
      </c>
      <c r="H15" s="351">
        <f>'PPTO AL 31 AGOSTO  2024'!J194</f>
        <v>0</v>
      </c>
      <c r="I15" s="351">
        <f>'PPTO AL 31 AGOSTO  2024'!K194</f>
        <v>0</v>
      </c>
      <c r="J15" s="351">
        <f>'PPTO AL 31 AGOSTO  2024'!L194</f>
        <v>0</v>
      </c>
      <c r="K15" s="351">
        <f>'PPTO AL 31 AGOSTO  2024'!M194</f>
        <v>0</v>
      </c>
      <c r="L15" s="351">
        <f>'PPTO AL 31 AGOSTO  2024'!N194</f>
        <v>0</v>
      </c>
      <c r="M15" s="351">
        <f>'PPTO AL 31 AGOSTO  2024'!O194</f>
        <v>0</v>
      </c>
      <c r="N15" s="351">
        <f>'PPTO AL 31 AGOSTO  2024'!P194</f>
        <v>0</v>
      </c>
      <c r="O15" s="351">
        <f>'PPTO AL 31 AGOSTO  2024'!Q194</f>
        <v>0</v>
      </c>
      <c r="P15" s="351">
        <f>'PPTO AL 31 AGOSTO  2024'!R194</f>
        <v>0</v>
      </c>
      <c r="Q15" s="351">
        <f>'PPTO AL 31 AGOSTO  2024'!S194</f>
        <v>0</v>
      </c>
      <c r="R15" s="351">
        <f>'PPTO AL 31 AGOSTO  2024'!V194</f>
        <v>0</v>
      </c>
      <c r="S15" s="351">
        <f>'PPTO AL 31 AGOSTO  2024'!W194</f>
        <v>0</v>
      </c>
      <c r="T15" s="351">
        <f>'PPTO AL 31 AGOSTO  2024'!X194</f>
        <v>0</v>
      </c>
      <c r="U15" s="351">
        <f>'PPTO AL 31 AGOSTO  2024'!Y194</f>
        <v>0</v>
      </c>
      <c r="V15" s="351">
        <f>'PPTO AL 31 AGOSTO  2024'!Z194</f>
        <v>0</v>
      </c>
      <c r="W15" s="351">
        <f>'PPTO AL 31 AGOSTO  2024'!AA194</f>
        <v>0</v>
      </c>
      <c r="X15" s="351">
        <f>'PPTO AL 31 AGOSTO  2024'!AB194</f>
        <v>0</v>
      </c>
      <c r="Y15" s="351">
        <f>'PPTO AL 31 AGOSTO  2024'!AC194</f>
        <v>0</v>
      </c>
      <c r="Z15" s="352" t="e">
        <f t="shared" si="0"/>
        <v>#DIV/0!</v>
      </c>
      <c r="AA15" s="360">
        <f t="shared" si="2"/>
        <v>0</v>
      </c>
    </row>
    <row r="16" spans="1:27" s="15" customFormat="1" ht="12" x14ac:dyDescent="0.25">
      <c r="A16" s="350">
        <v>6</v>
      </c>
      <c r="B16" s="31" t="s">
        <v>220</v>
      </c>
      <c r="C16" s="351">
        <f>'PPTO AL 31 AGOSTO  2024'!C223</f>
        <v>28752799.57</v>
      </c>
      <c r="D16" s="351">
        <f>'PPTO AL 31 AGOSTO  2024'!D223</f>
        <v>0</v>
      </c>
      <c r="E16" s="351">
        <f>'PPTO AL 31 AGOSTO  2024'!E223</f>
        <v>0</v>
      </c>
      <c r="F16" s="351">
        <f>'PPTO AL 31 AGOSTO  2024'!H223</f>
        <v>0</v>
      </c>
      <c r="G16" s="351">
        <f>'PPTO AL 31 AGOSTO  2024'!I223</f>
        <v>28752799.57</v>
      </c>
      <c r="H16" s="351">
        <f>'PPTO AL 31 AGOSTO  2024'!J223</f>
        <v>0</v>
      </c>
      <c r="I16" s="351">
        <f>'PPTO AL 31 AGOSTO  2024'!K223</f>
        <v>0</v>
      </c>
      <c r="J16" s="351">
        <f>'PPTO AL 31 AGOSTO  2024'!L223</f>
        <v>0</v>
      </c>
      <c r="K16" s="351">
        <f>'PPTO AL 31 AGOSTO  2024'!M223</f>
        <v>0</v>
      </c>
      <c r="L16" s="351">
        <f>'PPTO AL 31 AGOSTO  2024'!N223</f>
        <v>0</v>
      </c>
      <c r="M16" s="351">
        <f>'PPTO AL 31 AGOSTO  2024'!O223</f>
        <v>0</v>
      </c>
      <c r="N16" s="351">
        <f>'PPTO AL 31 AGOSTO  2024'!P223</f>
        <v>0</v>
      </c>
      <c r="O16" s="351">
        <f>'PPTO AL 31 AGOSTO  2024'!Q223</f>
        <v>0</v>
      </c>
      <c r="P16" s="351">
        <f>'PPTO AL 31 AGOSTO  2024'!R223</f>
        <v>0</v>
      </c>
      <c r="Q16" s="351">
        <f>'PPTO AL 31 AGOSTO  2024'!S223</f>
        <v>0</v>
      </c>
      <c r="R16" s="351">
        <f>'PPTO AL 31 AGOSTO  2024'!V223</f>
        <v>0</v>
      </c>
      <c r="S16" s="351">
        <f>'PPTO AL 31 AGOSTO  2024'!W223</f>
        <v>0</v>
      </c>
      <c r="T16" s="351">
        <f>'PPTO AL 31 AGOSTO  2024'!X223</f>
        <v>0</v>
      </c>
      <c r="U16" s="351">
        <f>'PPTO AL 31 AGOSTO  2024'!Y223</f>
        <v>0</v>
      </c>
      <c r="V16" s="351">
        <f>'PPTO AL 31 AGOSTO  2024'!Z223</f>
        <v>28752799.57</v>
      </c>
      <c r="W16" s="351">
        <f>'PPTO AL 31 AGOSTO  2024'!AA223</f>
        <v>0</v>
      </c>
      <c r="X16" s="351">
        <f>'PPTO AL 31 AGOSTO  2024'!AB223</f>
        <v>0</v>
      </c>
      <c r="Y16" s="351">
        <f>'PPTO AL 31 AGOSTO  2024'!AC223</f>
        <v>28752799.57</v>
      </c>
      <c r="Z16" s="352">
        <f t="shared" si="0"/>
        <v>0</v>
      </c>
      <c r="AA16" s="360">
        <f t="shared" si="2"/>
        <v>0</v>
      </c>
    </row>
    <row r="17" spans="1:32" s="15" customFormat="1" ht="15" customHeight="1" x14ac:dyDescent="0.25">
      <c r="A17" s="350">
        <v>7</v>
      </c>
      <c r="B17" s="31" t="s">
        <v>459</v>
      </c>
      <c r="C17" s="351">
        <f>'PPTO AL 31 AGOSTO  2024'!C224</f>
        <v>0</v>
      </c>
      <c r="D17" s="351">
        <f>'PPTO AL 31 AGOSTO  2024'!D224</f>
        <v>0</v>
      </c>
      <c r="E17" s="351">
        <f>'PPTO AL 31 AGOSTO  2024'!E224</f>
        <v>0</v>
      </c>
      <c r="F17" s="351">
        <f>'PPTO AL 31 AGOSTO  2024'!H224</f>
        <v>0</v>
      </c>
      <c r="G17" s="351">
        <f>'PPTO AL 31 AGOSTO  2024'!I224</f>
        <v>0</v>
      </c>
      <c r="H17" s="351">
        <f>'PPTO AL 31 AGOSTO  2024'!J224</f>
        <v>0</v>
      </c>
      <c r="I17" s="351">
        <f>'PPTO AL 31 AGOSTO  2024'!K224</f>
        <v>0</v>
      </c>
      <c r="J17" s="351">
        <f>'PPTO AL 31 AGOSTO  2024'!L224</f>
        <v>0</v>
      </c>
      <c r="K17" s="351">
        <f>'PPTO AL 31 AGOSTO  2024'!M224</f>
        <v>0</v>
      </c>
      <c r="L17" s="351">
        <f>'PPTO AL 31 AGOSTO  2024'!N224</f>
        <v>0</v>
      </c>
      <c r="M17" s="351">
        <f>'PPTO AL 31 AGOSTO  2024'!O224</f>
        <v>0</v>
      </c>
      <c r="N17" s="351">
        <f>'PPTO AL 31 AGOSTO  2024'!P224</f>
        <v>0</v>
      </c>
      <c r="O17" s="351">
        <f>'PPTO AL 31 AGOSTO  2024'!Q224</f>
        <v>0</v>
      </c>
      <c r="P17" s="351">
        <f>'PPTO AL 31 AGOSTO  2024'!R224</f>
        <v>0</v>
      </c>
      <c r="Q17" s="351">
        <f>'PPTO AL 31 AGOSTO  2024'!S224</f>
        <v>0</v>
      </c>
      <c r="R17" s="351">
        <f>'PPTO AL 31 AGOSTO  2024'!V224</f>
        <v>0</v>
      </c>
      <c r="S17" s="351">
        <f>'PPTO AL 31 AGOSTO  2024'!W224</f>
        <v>0</v>
      </c>
      <c r="T17" s="351">
        <f>'PPTO AL 31 AGOSTO  2024'!X224</f>
        <v>0</v>
      </c>
      <c r="U17" s="351">
        <f>'PPTO AL 31 AGOSTO  2024'!Y224</f>
        <v>0</v>
      </c>
      <c r="V17" s="353">
        <f>'PPTO AL 31 AGOSTO  2024'!Z261</f>
        <v>2283074571.8099999</v>
      </c>
      <c r="W17" s="353">
        <f>'PPTO AL 31 AGOSTO  2024'!AA261</f>
        <v>103231720.59999999</v>
      </c>
      <c r="X17" s="353">
        <f>'PPTO AL 31 AGOSTO  2024'!AB261</f>
        <v>772006221.0999999</v>
      </c>
      <c r="Y17" s="353">
        <f>'PPTO AL 31 AGOSTO  2024'!AC261</f>
        <v>1407836630.1100001</v>
      </c>
      <c r="Z17" s="352">
        <f>(V17-Y17)/V17</f>
        <v>0.38335933153778656</v>
      </c>
      <c r="AA17" s="360">
        <f t="shared" si="2"/>
        <v>4.5216096694624765E-2</v>
      </c>
    </row>
    <row r="18" spans="1:32" ht="12.6" thickBot="1" x14ac:dyDescent="0.3">
      <c r="A18" s="354"/>
      <c r="B18" s="355" t="s">
        <v>11</v>
      </c>
      <c r="C18" s="356"/>
      <c r="D18" s="356"/>
      <c r="E18" s="354"/>
      <c r="F18" s="354"/>
      <c r="G18" s="357"/>
      <c r="H18" s="354"/>
      <c r="I18" s="354"/>
      <c r="J18" s="354"/>
      <c r="K18" s="354"/>
      <c r="L18" s="354"/>
      <c r="M18" s="354"/>
      <c r="N18" s="354"/>
      <c r="O18" s="354"/>
      <c r="P18" s="354"/>
      <c r="Q18" s="354"/>
      <c r="R18" s="354"/>
      <c r="S18" s="354"/>
      <c r="T18" s="354"/>
      <c r="U18" s="354"/>
      <c r="V18" s="358">
        <f>'PPTO AL 31 AGOSTO  2024'!Z11</f>
        <v>2675804471.4000001</v>
      </c>
      <c r="W18" s="358">
        <f>'PPTO AL 31 AGOSTO  2024'!AA11</f>
        <v>103231720.59999999</v>
      </c>
      <c r="X18" s="358">
        <f>'PPTO AL 31 AGOSTO  2024'!AB11</f>
        <v>772006221.0999999</v>
      </c>
      <c r="Y18" s="358">
        <f>'PPTO AL 31 AGOSTO  2024'!AC11</f>
        <v>1800566529.7</v>
      </c>
      <c r="Z18" s="359">
        <f>(V18-Y18)/V18</f>
        <v>0.32709338483243855</v>
      </c>
      <c r="AA18" s="361">
        <f t="shared" si="2"/>
        <v>3.8579695079883181E-2</v>
      </c>
      <c r="AE18" s="16"/>
      <c r="AF18" s="181"/>
    </row>
    <row r="19" spans="1:32" ht="13.8" thickTop="1" x14ac:dyDescent="0.25">
      <c r="A19" s="8"/>
      <c r="B19" s="8"/>
      <c r="C19" s="8"/>
      <c r="D19" s="8"/>
      <c r="E19" s="8"/>
      <c r="F19" s="8"/>
      <c r="G19" s="8"/>
      <c r="H19" s="21"/>
      <c r="I19" s="21"/>
      <c r="J19" s="8"/>
      <c r="K19" s="8"/>
      <c r="L19" s="8"/>
      <c r="M19" s="8"/>
      <c r="N19" s="8"/>
      <c r="O19" s="8"/>
      <c r="P19" s="8"/>
      <c r="Q19" s="8"/>
      <c r="R19" s="8"/>
      <c r="S19" s="8"/>
      <c r="T19" s="8"/>
      <c r="U19" s="8"/>
      <c r="V19" s="8"/>
      <c r="W19" s="8"/>
      <c r="X19" s="8"/>
      <c r="Y19" s="8"/>
      <c r="Z19" s="8"/>
      <c r="AD19" s="2"/>
      <c r="AE19" s="24"/>
    </row>
    <row r="20" spans="1:32" ht="12" x14ac:dyDescent="0.25">
      <c r="A20" s="8"/>
      <c r="B20" s="8"/>
      <c r="C20" s="8"/>
      <c r="D20" s="8"/>
      <c r="E20" s="8"/>
      <c r="F20" s="8"/>
      <c r="G20" s="8"/>
      <c r="H20" s="21"/>
      <c r="I20" s="21"/>
      <c r="J20" s="8"/>
      <c r="K20" s="8"/>
      <c r="L20" s="8"/>
      <c r="M20" s="8"/>
      <c r="N20" s="8"/>
      <c r="O20" s="8"/>
      <c r="P20" s="8"/>
      <c r="Q20" s="8"/>
      <c r="R20" s="8"/>
      <c r="S20" s="8"/>
      <c r="T20" s="8"/>
      <c r="U20" s="8"/>
      <c r="V20" s="8"/>
      <c r="W20" s="8"/>
      <c r="X20" s="8"/>
      <c r="Y20" s="8"/>
      <c r="Z20" s="8"/>
      <c r="AE20" s="15"/>
    </row>
    <row r="21" spans="1:32" x14ac:dyDescent="0.2">
      <c r="A21" s="8"/>
      <c r="B21" s="8"/>
      <c r="C21" s="5"/>
      <c r="D21" s="5"/>
      <c r="E21" s="8"/>
      <c r="F21" s="8"/>
      <c r="G21" s="22"/>
      <c r="H21" s="21"/>
      <c r="I21" s="21"/>
      <c r="J21" s="8"/>
      <c r="K21" s="8"/>
      <c r="L21" s="8"/>
      <c r="M21" s="8"/>
      <c r="N21" s="8"/>
      <c r="O21" s="8"/>
      <c r="P21" s="8"/>
      <c r="Q21" s="8"/>
      <c r="R21" s="8"/>
      <c r="S21" s="8"/>
      <c r="T21" s="8"/>
      <c r="U21" s="8"/>
      <c r="V21" s="8"/>
      <c r="W21" s="8"/>
      <c r="X21" s="8"/>
      <c r="Y21" s="8"/>
      <c r="Z21" s="8"/>
    </row>
    <row r="22" spans="1:32" x14ac:dyDescent="0.2">
      <c r="AE22" s="16"/>
    </row>
    <row r="23" spans="1:32" ht="12" x14ac:dyDescent="0.25">
      <c r="AE23" s="15"/>
    </row>
    <row r="24" spans="1:32" ht="12" x14ac:dyDescent="0.25">
      <c r="AE24" s="146"/>
    </row>
    <row r="25" spans="1:32" x14ac:dyDescent="0.2">
      <c r="V25" s="2"/>
      <c r="W25" s="2"/>
      <c r="X25" s="2"/>
      <c r="Y25" s="2"/>
      <c r="Z25" s="46"/>
    </row>
    <row r="26" spans="1:32" x14ac:dyDescent="0.2">
      <c r="X26" s="2"/>
      <c r="Z26" s="46"/>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4"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2"/>
  <sheetViews>
    <sheetView showGridLines="0" topLeftCell="A3" zoomScaleNormal="100" workbookViewId="0">
      <pane ySplit="6" topLeftCell="A9" activePane="bottomLeft" state="frozen"/>
      <selection activeCell="AD23" sqref="AD23"/>
      <selection pane="bottomLeft" activeCell="K15" sqref="K15"/>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8" x14ac:dyDescent="0.3">
      <c r="A1" s="765" t="str">
        <f>+'PPTO AL 31 AGOSTO  2024'!A1:AE1</f>
        <v>MINISTERIO DE CIENCIA, TECNOLOGÍA Y TELECOMUNICACIONES</v>
      </c>
      <c r="B1" s="766"/>
      <c r="C1" s="766"/>
      <c r="D1" s="766"/>
      <c r="E1" s="766"/>
      <c r="F1" s="766"/>
      <c r="G1" s="766"/>
      <c r="H1" s="767"/>
    </row>
    <row r="2" spans="1:8" x14ac:dyDescent="0.3">
      <c r="A2" s="768" t="str">
        <f>+'PPTO AL 31 AGOSTO  2024'!A2:AE2</f>
        <v>EJERCICIO ECONÓMICO 2024</v>
      </c>
      <c r="B2" s="769"/>
      <c r="C2" s="769"/>
      <c r="D2" s="769"/>
      <c r="E2" s="769"/>
      <c r="F2" s="769"/>
      <c r="G2" s="769"/>
      <c r="H2" s="770"/>
    </row>
    <row r="3" spans="1:8" x14ac:dyDescent="0.3">
      <c r="A3" s="761" t="s">
        <v>458</v>
      </c>
      <c r="B3" s="750"/>
      <c r="C3" s="750"/>
      <c r="D3" s="750"/>
      <c r="E3" s="750"/>
      <c r="F3" s="750"/>
      <c r="G3" s="750"/>
      <c r="H3" s="773"/>
    </row>
    <row r="4" spans="1:8" x14ac:dyDescent="0.3">
      <c r="A4" s="761" t="s">
        <v>2</v>
      </c>
      <c r="B4" s="774"/>
      <c r="C4" s="774"/>
      <c r="D4" s="774"/>
      <c r="E4" s="774"/>
      <c r="F4" s="774"/>
      <c r="G4" s="774"/>
      <c r="H4" s="775"/>
    </row>
    <row r="5" spans="1:8" ht="15" thickBot="1" x14ac:dyDescent="0.35">
      <c r="A5" s="729">
        <v>45535</v>
      </c>
      <c r="B5" s="730"/>
      <c r="C5" s="730"/>
      <c r="D5" s="730"/>
      <c r="E5" s="730"/>
      <c r="F5" s="730"/>
      <c r="G5" s="730"/>
      <c r="H5" s="730"/>
    </row>
    <row r="6" spans="1:8" ht="15" thickBot="1" x14ac:dyDescent="0.35">
      <c r="A6" s="699">
        <v>45535</v>
      </c>
      <c r="B6" s="8"/>
      <c r="C6" s="8"/>
      <c r="D6" s="8"/>
      <c r="E6" s="8"/>
      <c r="F6" s="8"/>
      <c r="G6" s="8"/>
    </row>
    <row r="7" spans="1:8" ht="36" customHeight="1" x14ac:dyDescent="0.3">
      <c r="A7" s="771" t="s">
        <v>4</v>
      </c>
      <c r="B7" s="772"/>
      <c r="C7" s="727" t="s">
        <v>311</v>
      </c>
      <c r="D7" s="727" t="s">
        <v>316</v>
      </c>
      <c r="E7" s="727" t="s">
        <v>312</v>
      </c>
      <c r="F7" s="727" t="s">
        <v>313</v>
      </c>
      <c r="G7" s="727" t="s">
        <v>431</v>
      </c>
      <c r="H7" s="727" t="s">
        <v>448</v>
      </c>
    </row>
    <row r="8" spans="1:8" ht="15" thickBot="1" x14ac:dyDescent="0.35">
      <c r="A8" s="298" t="s">
        <v>6</v>
      </c>
      <c r="B8" s="299" t="s">
        <v>7</v>
      </c>
      <c r="C8" s="764"/>
      <c r="D8" s="764"/>
      <c r="E8" s="764"/>
      <c r="F8" s="764"/>
      <c r="G8" s="764"/>
      <c r="H8" s="764"/>
    </row>
    <row r="9" spans="1:8" ht="7.2" customHeight="1" x14ac:dyDescent="0.3">
      <c r="A9" s="679"/>
      <c r="B9" s="680"/>
      <c r="C9" s="681"/>
      <c r="D9" s="681"/>
      <c r="E9" s="681"/>
      <c r="F9" s="681"/>
      <c r="G9" s="682"/>
      <c r="H9" s="683"/>
    </row>
    <row r="10" spans="1:8" x14ac:dyDescent="0.3">
      <c r="A10" s="302">
        <v>0</v>
      </c>
      <c r="B10" s="303" t="s">
        <v>12</v>
      </c>
      <c r="C10" s="304">
        <f>'PPTO AL 31 AGOSTO  2024'!Z13</f>
        <v>273438598.06999999</v>
      </c>
      <c r="D10" s="304">
        <f>'PPTO AL 31 AGOSTO  2024'!AA13</f>
        <v>0</v>
      </c>
      <c r="E10" s="304">
        <f>'PPTO AL 31 AGOSTO  2024'!AB13</f>
        <v>0</v>
      </c>
      <c r="F10" s="304">
        <f>'PPTO AL 31 AGOSTO  2024'!AC13</f>
        <v>273438598.06999999</v>
      </c>
      <c r="G10" s="311">
        <f>(C10-F10)/C10</f>
        <v>0</v>
      </c>
      <c r="H10" s="311">
        <f>D10/C10</f>
        <v>0</v>
      </c>
    </row>
    <row r="11" spans="1:8" x14ac:dyDescent="0.3">
      <c r="A11" s="338">
        <f>'PPTO AL 31 AGOSTO  2024'!A14</f>
        <v>1</v>
      </c>
      <c r="B11" s="129" t="str">
        <f>'PPTO AL 31 AGOSTO  2024'!B14</f>
        <v>REMUNERACIONES BÁSICAS</v>
      </c>
      <c r="C11" s="47">
        <f>'PPTO AL 31 AGOSTO  2024'!Z14</f>
        <v>85338007.319999993</v>
      </c>
      <c r="D11" s="47">
        <f>'PPTO AL 31 AGOSTO  2024'!AA14</f>
        <v>0</v>
      </c>
      <c r="E11" s="47">
        <f>'PPTO AL 31 AGOSTO  2024'!AB14</f>
        <v>0</v>
      </c>
      <c r="F11" s="47">
        <f>'PPTO AL 31 AGOSTO  2024'!AC14</f>
        <v>85338007.319999993</v>
      </c>
      <c r="G11" s="312">
        <f>'PPTO AL 31 AGOSTO  2024'!AD14</f>
        <v>0</v>
      </c>
      <c r="H11" s="312">
        <f>'PPTO AL 31 AGOSTO  2024'!AF14</f>
        <v>0</v>
      </c>
    </row>
    <row r="12" spans="1:8" x14ac:dyDescent="0.3">
      <c r="A12" s="338">
        <f>'PPTO AL 31 AGOSTO  2024'!A20</f>
        <v>2</v>
      </c>
      <c r="B12" s="129" t="str">
        <f>'PPTO AL 31 AGOSTO  2024'!B20</f>
        <v>REMUNERACIONES EVENTUALES</v>
      </c>
      <c r="C12" s="47">
        <f>'PPTO AL 31 AGOSTO  2024'!Z20</f>
        <v>580000</v>
      </c>
      <c r="D12" s="47">
        <f>'PPTO AL 31 AGOSTO  2024'!AA20</f>
        <v>0</v>
      </c>
      <c r="E12" s="47">
        <f>'PPTO AL 31 AGOSTO  2024'!AB20</f>
        <v>0</v>
      </c>
      <c r="F12" s="47">
        <f>'PPTO AL 31 AGOSTO  2024'!AC20</f>
        <v>580000</v>
      </c>
      <c r="G12" s="312">
        <f>'PPTO AL 31 AGOSTO  2024'!AD20</f>
        <v>0</v>
      </c>
      <c r="H12" s="312">
        <f>'PPTO AL 31 AGOSTO  2024'!AF20</f>
        <v>0</v>
      </c>
    </row>
    <row r="13" spans="1:8" x14ac:dyDescent="0.3">
      <c r="A13" s="338">
        <f>'PPTO AL 31 AGOSTO  2024'!A26</f>
        <v>3</v>
      </c>
      <c r="B13" s="129" t="str">
        <f>'PPTO AL 31 AGOSTO  2024'!B26</f>
        <v>INCENTIVOS SALARIALES</v>
      </c>
      <c r="C13" s="47">
        <f>'PPTO AL 31 AGOSTO  2024'!Z26</f>
        <v>149269290.48999998</v>
      </c>
      <c r="D13" s="47">
        <f>'PPTO AL 31 AGOSTO  2024'!AA26</f>
        <v>0</v>
      </c>
      <c r="E13" s="47">
        <f>'PPTO AL 31 AGOSTO  2024'!AB26</f>
        <v>0</v>
      </c>
      <c r="F13" s="47">
        <f>'PPTO AL 31 AGOSTO  2024'!AC26</f>
        <v>149269290.48999998</v>
      </c>
      <c r="G13" s="312">
        <f>'PPTO AL 31 AGOSTO  2024'!AD26</f>
        <v>0</v>
      </c>
      <c r="H13" s="312">
        <f>'PPTO AL 31 AGOSTO  2024'!AF26</f>
        <v>0</v>
      </c>
    </row>
    <row r="14" spans="1:8" x14ac:dyDescent="0.3">
      <c r="A14" s="338">
        <f>'PPTO AL 31 AGOSTO  2024'!A32</f>
        <v>4</v>
      </c>
      <c r="B14" s="129" t="str">
        <f>'PPTO AL 31 AGOSTO  2024'!B32</f>
        <v>CONTRIB. PATR. AL DESARROLLO Y LA SEG. SOCIAL</v>
      </c>
      <c r="C14" s="47">
        <f>'PPTO AL 31 AGOSTO  2024'!Z32</f>
        <v>20025187.099999998</v>
      </c>
      <c r="D14" s="47">
        <f>'PPTO AL 31 AGOSTO  2024'!AA32</f>
        <v>0</v>
      </c>
      <c r="E14" s="47">
        <f>'PPTO AL 31 AGOSTO  2024'!AB32</f>
        <v>0</v>
      </c>
      <c r="F14" s="47">
        <f>'PPTO AL 31 AGOSTO  2024'!AC32</f>
        <v>20025187.099999998</v>
      </c>
      <c r="G14" s="312">
        <f>'PPTO AL 31 AGOSTO  2024'!AD32</f>
        <v>0</v>
      </c>
      <c r="H14" s="312">
        <f>'PPTO AL 31 AGOSTO  2024'!AF32</f>
        <v>0</v>
      </c>
    </row>
    <row r="15" spans="1:8" x14ac:dyDescent="0.3">
      <c r="A15" s="338">
        <f>'PPTO AL 31 AGOSTO  2024'!A38</f>
        <v>5</v>
      </c>
      <c r="B15" s="129" t="str">
        <f>'PPTO AL 31 AGOSTO  2024'!B38</f>
        <v xml:space="preserve">CONTRIB. PATR. FDOS  PENS. Y OTROS FDOS DE CAPITALIZ. </v>
      </c>
      <c r="C15" s="47">
        <f>'PPTO AL 31 AGOSTO  2024'!Z38</f>
        <v>18226113.16</v>
      </c>
      <c r="D15" s="47">
        <f>'PPTO AL 31 AGOSTO  2024'!AA38</f>
        <v>0</v>
      </c>
      <c r="E15" s="47">
        <f>'PPTO AL 31 AGOSTO  2024'!AB38</f>
        <v>0</v>
      </c>
      <c r="F15" s="47">
        <f>'PPTO AL 31 AGOSTO  2024'!AC38</f>
        <v>18226113.16</v>
      </c>
      <c r="G15" s="312">
        <f>'PPTO AL 31 AGOSTO  2024'!AD38</f>
        <v>0</v>
      </c>
      <c r="H15" s="312">
        <f>'PPTO AL 31 AGOSTO  2024'!AF38</f>
        <v>0</v>
      </c>
    </row>
    <row r="16" spans="1:8" hidden="1" x14ac:dyDescent="0.3">
      <c r="A16" s="128">
        <f>'PPTO AL 31 AGOSTO  2024'!A44</f>
        <v>99</v>
      </c>
      <c r="B16" s="129" t="str">
        <f>'PPTO AL 31 AGOSTO  2024'!B44</f>
        <v>REMUNERACIONES DIVERSAS</v>
      </c>
      <c r="C16" s="47">
        <f>'PPTO AL 31 AGOSTO  2024'!Z44</f>
        <v>0</v>
      </c>
      <c r="D16" s="47">
        <f>'PPTO AL 31 AGOSTO  2024'!AA44</f>
        <v>0</v>
      </c>
      <c r="E16" s="47">
        <f>'PPTO AL 31 AGOSTO  2024'!AB44</f>
        <v>0</v>
      </c>
      <c r="F16" s="47">
        <f>'PPTO AL 31 AGOSTO  2024'!AC44</f>
        <v>0</v>
      </c>
      <c r="G16" s="312"/>
      <c r="H16" s="312"/>
    </row>
    <row r="17" spans="1:9" x14ac:dyDescent="0.3">
      <c r="A17" s="302">
        <v>1</v>
      </c>
      <c r="B17" s="303" t="s">
        <v>46</v>
      </c>
      <c r="C17" s="304">
        <f>'PPTO AL 31 AGOSTO  2024'!Z47</f>
        <v>90538501.950000003</v>
      </c>
      <c r="D17" s="304">
        <f>'PPTO AL 31 AGOSTO  2024'!AA47</f>
        <v>0</v>
      </c>
      <c r="E17" s="304">
        <f>'PPTO AL 31 AGOSTO  2024'!AB47</f>
        <v>0</v>
      </c>
      <c r="F17" s="304">
        <f>'PPTO AL 31 AGOSTO  2024'!AC47</f>
        <v>90538501.950000003</v>
      </c>
      <c r="G17" s="311">
        <f>(C17-F17)/C17</f>
        <v>0</v>
      </c>
      <c r="H17" s="311">
        <f>D17/C17</f>
        <v>0</v>
      </c>
    </row>
    <row r="18" spans="1:9" hidden="1" x14ac:dyDescent="0.3">
      <c r="A18" s="338">
        <f>'PPTO AL 31 AGOSTO  2024'!A48</f>
        <v>101</v>
      </c>
      <c r="B18" s="129" t="str">
        <f>'PPTO AL 31 AGOSTO  2024'!B48</f>
        <v xml:space="preserve">ALQUILERES </v>
      </c>
      <c r="C18" s="47">
        <f>'PPTO AL 31 AGOSTO  2024'!Z48</f>
        <v>0</v>
      </c>
      <c r="D18" s="47">
        <f>'PPTO AL 31 AGOSTO  2024'!AA48</f>
        <v>0</v>
      </c>
      <c r="E18" s="47">
        <f>'PPTO AL 31 AGOSTO  2024'!AB48</f>
        <v>0</v>
      </c>
      <c r="F18" s="47">
        <f>'PPTO AL 31 AGOSTO  2024'!AC48</f>
        <v>0</v>
      </c>
      <c r="G18" s="312">
        <f>'PPTO AL 31 AGOSTO  2024'!AD48</f>
        <v>0</v>
      </c>
      <c r="H18" s="312">
        <f>'PPTO AL 31 AGOSTO  2024'!AF48</f>
        <v>0</v>
      </c>
    </row>
    <row r="19" spans="1:9" hidden="1" x14ac:dyDescent="0.3">
      <c r="A19" s="338">
        <f>'PPTO AL 31 AGOSTO  2024'!A54</f>
        <v>102</v>
      </c>
      <c r="B19" s="129" t="str">
        <f>'PPTO AL 31 AGOSTO  2024'!B54</f>
        <v>SERVICIOS BÁSICOS</v>
      </c>
      <c r="C19" s="47">
        <f>'PPTO AL 31 AGOSTO  2024'!Z54</f>
        <v>0</v>
      </c>
      <c r="D19" s="47">
        <f>'PPTO AL 31 AGOSTO  2024'!AA54</f>
        <v>0</v>
      </c>
      <c r="E19" s="47">
        <f>'PPTO AL 31 AGOSTO  2024'!AB54</f>
        <v>0</v>
      </c>
      <c r="F19" s="47">
        <f>'PPTO AL 31 AGOSTO  2024'!AC54</f>
        <v>0</v>
      </c>
      <c r="G19" s="312">
        <f>'PPTO AL 31 AGOSTO  2024'!AD54</f>
        <v>0</v>
      </c>
      <c r="H19" s="312">
        <f>'PPTO AL 31 AGOSTO  2024'!AF54</f>
        <v>0</v>
      </c>
    </row>
    <row r="20" spans="1:9" x14ac:dyDescent="0.3">
      <c r="A20" s="338">
        <f>'PPTO AL 31 AGOSTO  2024'!A60</f>
        <v>103</v>
      </c>
      <c r="B20" s="129" t="str">
        <f>'PPTO AL 31 AGOSTO  2024'!B60</f>
        <v>SERVICIOS COMERCIALES Y FINANCIEROS</v>
      </c>
      <c r="C20" s="47">
        <f>'PPTO AL 31 AGOSTO  2024'!Z60</f>
        <v>2500000</v>
      </c>
      <c r="D20" s="47">
        <f>'PPTO AL 31 AGOSTO  2024'!AA60</f>
        <v>0</v>
      </c>
      <c r="E20" s="47">
        <f>'PPTO AL 31 AGOSTO  2024'!AB60</f>
        <v>0</v>
      </c>
      <c r="F20" s="47">
        <f>'PPTO AL 31 AGOSTO  2024'!AC60</f>
        <v>2500000</v>
      </c>
      <c r="G20" s="312">
        <f>'PPTO AL 31 AGOSTO  2024'!AD60</f>
        <v>0</v>
      </c>
      <c r="H20" s="312">
        <f>'PPTO AL 31 AGOSTO  2024'!AF60</f>
        <v>0</v>
      </c>
    </row>
    <row r="21" spans="1:9" x14ac:dyDescent="0.3">
      <c r="A21" s="338">
        <f>'PPTO AL 31 AGOSTO  2024'!A68</f>
        <v>104</v>
      </c>
      <c r="B21" s="129" t="str">
        <f>'PPTO AL 31 AGOSTO  2024'!B68</f>
        <v>SERVICIOS DE GESTIÓN Y APOYO</v>
      </c>
      <c r="C21" s="47">
        <f>'PPTO AL 31 AGOSTO  2024'!Z68</f>
        <v>86873501.950000003</v>
      </c>
      <c r="D21" s="47">
        <f>'PPTO AL 31 AGOSTO  2024'!AA68</f>
        <v>0</v>
      </c>
      <c r="E21" s="47">
        <f>'PPTO AL 31 AGOSTO  2024'!AB68</f>
        <v>0</v>
      </c>
      <c r="F21" s="47">
        <f>'PPTO AL 31 AGOSTO  2024'!AC68</f>
        <v>86873501.950000003</v>
      </c>
      <c r="G21" s="312">
        <f>'PPTO AL 31 AGOSTO  2024'!AD39</f>
        <v>0</v>
      </c>
      <c r="H21" s="312">
        <f>'PPTO AL 31 AGOSTO  2024'!AF39</f>
        <v>0</v>
      </c>
    </row>
    <row r="22" spans="1:9" hidden="1" x14ac:dyDescent="0.3">
      <c r="A22" s="128">
        <f>'PPTO AL 31 AGOSTO  2024'!A76</f>
        <v>105</v>
      </c>
      <c r="B22" s="129" t="str">
        <f>'PPTO AL 31 AGOSTO  2024'!B76</f>
        <v>GASTOS DE VIAJE Y TRANSPORTE</v>
      </c>
      <c r="C22" s="47">
        <f>'PPTO AL 31 AGOSTO  2024'!Z76</f>
        <v>1165000</v>
      </c>
      <c r="D22" s="47">
        <f>'PPTO AL 31 AGOSTO  2024'!AA76</f>
        <v>0</v>
      </c>
      <c r="E22" s="47">
        <f>'PPTO AL 31 AGOSTO  2024'!AB76</f>
        <v>0</v>
      </c>
      <c r="F22" s="47">
        <f>'PPTO AL 31 AGOSTO  2024'!AC76</f>
        <v>1165000</v>
      </c>
      <c r="G22" s="312">
        <v>0</v>
      </c>
      <c r="H22" s="312">
        <v>0</v>
      </c>
    </row>
    <row r="23" spans="1:9" hidden="1" x14ac:dyDescent="0.3">
      <c r="A23" s="128">
        <f>'PPTO AL 31 AGOSTO  2024'!A81</f>
        <v>106</v>
      </c>
      <c r="B23" s="129" t="str">
        <f>'PPTO AL 31 AGOSTO  2024'!B81</f>
        <v>SEGUROS, REASEGUROS Y OTRAS OBLIGACIONES</v>
      </c>
      <c r="C23" s="47">
        <f>'PPTO AL 31 AGOSTO  2024'!Z81</f>
        <v>0</v>
      </c>
      <c r="D23" s="47">
        <f>'PPTO AL 31 AGOSTO  2024'!AA81</f>
        <v>0</v>
      </c>
      <c r="E23" s="47">
        <f>'PPTO AL 31 AGOSTO  2024'!AB81</f>
        <v>0</v>
      </c>
      <c r="F23" s="47">
        <f>'PPTO AL 31 AGOSTO  2024'!AC81</f>
        <v>0</v>
      </c>
      <c r="G23" s="312">
        <f>'PPTO AL 31 AGOSTO  2024'!AD70</f>
        <v>0</v>
      </c>
      <c r="H23" s="312">
        <f>'PPTO AL 31 AGOSTO  2024'!AF70</f>
        <v>0</v>
      </c>
    </row>
    <row r="24" spans="1:9" hidden="1" x14ac:dyDescent="0.3">
      <c r="A24" s="128">
        <f>'PPTO AL 31 AGOSTO  2024'!A85</f>
        <v>107</v>
      </c>
      <c r="B24" s="129" t="str">
        <f>'PPTO AL 31 AGOSTO  2024'!B85</f>
        <v>CAPACITACIÓN Y PROTOCOLO</v>
      </c>
      <c r="C24" s="47">
        <f>'PPTO AL 31 AGOSTO  2024'!Z85</f>
        <v>0</v>
      </c>
      <c r="D24" s="47">
        <f>'PPTO AL 31 AGOSTO  2024'!AA85</f>
        <v>0</v>
      </c>
      <c r="E24" s="47">
        <f>'PPTO AL 31 AGOSTO  2024'!AB85</f>
        <v>0</v>
      </c>
      <c r="F24" s="47">
        <f>'PPTO AL 31 AGOSTO  2024'!AC85</f>
        <v>0</v>
      </c>
      <c r="G24" s="312">
        <f>'PPTO AL 31 AGOSTO  2024'!AD71</f>
        <v>0</v>
      </c>
      <c r="H24" s="312">
        <f>'PPTO AL 31 AGOSTO  2024'!AF71</f>
        <v>0</v>
      </c>
    </row>
    <row r="25" spans="1:9" hidden="1" x14ac:dyDescent="0.3">
      <c r="A25" s="128">
        <f>'PPTO AL 31 AGOSTO  2024'!A89</f>
        <v>108</v>
      </c>
      <c r="B25" s="129" t="str">
        <f>'PPTO AL 31 AGOSTO  2024'!B89</f>
        <v>MANT. Y REP.</v>
      </c>
      <c r="C25" s="47">
        <f>'PPTO AL 31 AGOSTO  2024'!Z89</f>
        <v>0</v>
      </c>
      <c r="D25" s="47">
        <f>'PPTO AL 31 AGOSTO  2024'!AA89</f>
        <v>0</v>
      </c>
      <c r="E25" s="47">
        <f>'PPTO AL 31 AGOSTO  2024'!AB89</f>
        <v>0</v>
      </c>
      <c r="F25" s="47">
        <f>'PPTO AL 31 AGOSTO  2024'!AC89</f>
        <v>0</v>
      </c>
      <c r="G25" s="312">
        <f>'PPTO AL 31 AGOSTO  2024'!AD72</f>
        <v>0</v>
      </c>
      <c r="H25" s="312">
        <f>'PPTO AL 31 AGOSTO  2024'!AF72</f>
        <v>0</v>
      </c>
    </row>
    <row r="26" spans="1:9" hidden="1" x14ac:dyDescent="0.3">
      <c r="A26" s="128">
        <f>'PPTO AL 31 AGOSTO  2024'!A99</f>
        <v>109</v>
      </c>
      <c r="B26" s="129" t="str">
        <f>'PPTO AL 31 AGOSTO  2024'!B99</f>
        <v>IMPUESTOS</v>
      </c>
      <c r="C26" s="47">
        <f>'PPTO AL 31 AGOSTO  2024'!Z99</f>
        <v>0</v>
      </c>
      <c r="D26" s="47">
        <f>'PPTO AL 31 AGOSTO  2024'!AA99</f>
        <v>0</v>
      </c>
      <c r="E26" s="47">
        <f>'PPTO AL 31 AGOSTO  2024'!AB99</f>
        <v>0</v>
      </c>
      <c r="F26" s="47">
        <f>'PPTO AL 31 AGOSTO  2024'!AC99</f>
        <v>0</v>
      </c>
      <c r="G26" s="312">
        <v>0</v>
      </c>
      <c r="H26" s="312">
        <v>0</v>
      </c>
    </row>
    <row r="27" spans="1:9" hidden="1" x14ac:dyDescent="0.3">
      <c r="A27" s="128">
        <f>'PPTO AL 31 AGOSTO  2024'!A104</f>
        <v>199</v>
      </c>
      <c r="B27" s="129" t="str">
        <f>'PPTO AL 31 AGOSTO  2024'!B104</f>
        <v>SERVICIOS DIVERSOS</v>
      </c>
      <c r="C27" s="47">
        <f>'PPTO AL 31 AGOSTO  2024'!Z104</f>
        <v>0</v>
      </c>
      <c r="D27" s="47">
        <f>'PPTO AL 31 AGOSTO  2024'!AA104</f>
        <v>0</v>
      </c>
      <c r="E27" s="47">
        <f>'PPTO AL 31 AGOSTO  2024'!AB104</f>
        <v>0</v>
      </c>
      <c r="F27" s="47">
        <f>'PPTO AL 31 AGOSTO  2024'!AC104</f>
        <v>0</v>
      </c>
      <c r="G27" s="312">
        <v>0</v>
      </c>
      <c r="H27" s="312">
        <v>0</v>
      </c>
    </row>
    <row r="28" spans="1:9" hidden="1" x14ac:dyDescent="0.3">
      <c r="A28" s="302">
        <v>2</v>
      </c>
      <c r="B28" s="303" t="s">
        <v>109</v>
      </c>
      <c r="C28" s="304">
        <f>'PPTO AL 31 AGOSTO  2024'!Z111</f>
        <v>0</v>
      </c>
      <c r="D28" s="304">
        <f>'PPTO AL 31 AGOSTO  2024'!AA111</f>
        <v>0</v>
      </c>
      <c r="E28" s="304">
        <f>'PPTO AL 31 AGOSTO  2024'!AB111</f>
        <v>0</v>
      </c>
      <c r="F28" s="304">
        <f>'PPTO AL 31 AGOSTO  2024'!AC111</f>
        <v>0</v>
      </c>
      <c r="G28" s="311">
        <v>0</v>
      </c>
      <c r="H28" s="311">
        <v>0</v>
      </c>
    </row>
    <row r="29" spans="1:9" hidden="1" x14ac:dyDescent="0.3">
      <c r="A29" s="128">
        <f>'PPTO AL 31 AGOSTO  2024'!A112</f>
        <v>201</v>
      </c>
      <c r="B29" s="129" t="str">
        <f>'PPTO AL 31 AGOSTO  2024'!B112</f>
        <v>PRODUCTOS QUÍMICOS Y CONEXOS</v>
      </c>
      <c r="C29" s="47">
        <f>'PPTO AL 31 AGOSTO  2024'!Z112</f>
        <v>0</v>
      </c>
      <c r="D29" s="47">
        <f>'PPTO AL 31 AGOSTO  2024'!AA112</f>
        <v>0</v>
      </c>
      <c r="E29" s="47">
        <f>'PPTO AL 31 AGOSTO  2024'!AB112</f>
        <v>0</v>
      </c>
      <c r="F29" s="47">
        <f>'PPTO AL 31 AGOSTO  2024'!AC112</f>
        <v>0</v>
      </c>
      <c r="G29" s="312">
        <f>'PPTO AL 31 AGOSTO  2024'!AD205</f>
        <v>0</v>
      </c>
      <c r="H29" s="312">
        <v>0</v>
      </c>
      <c r="I29" t="s">
        <v>0</v>
      </c>
    </row>
    <row r="30" spans="1:9" hidden="1" x14ac:dyDescent="0.3">
      <c r="A30" s="128">
        <f>'PPTO AL 31 AGOSTO  2024'!A118</f>
        <v>202</v>
      </c>
      <c r="B30" s="129" t="str">
        <f>'PPTO AL 31 AGOSTO  2024'!B118</f>
        <v xml:space="preserve">ALIMENTOS Y PRODUCTOS AGROPECUARIOS </v>
      </c>
      <c r="C30" s="47">
        <f>'PPTO AL 31 AGOSTO  2024'!Z118</f>
        <v>0</v>
      </c>
      <c r="D30" s="47">
        <f>'PPTO AL 31 AGOSTO  2024'!AA118</f>
        <v>0</v>
      </c>
      <c r="E30" s="47">
        <f>'PPTO AL 31 AGOSTO  2024'!AB118</f>
        <v>0</v>
      </c>
      <c r="F30" s="47">
        <f>'PPTO AL 31 AGOSTO  2024'!AC118</f>
        <v>0</v>
      </c>
      <c r="G30" s="312">
        <f>'PPTO AL 31 AGOSTO  2024'!AD206</f>
        <v>0</v>
      </c>
      <c r="H30" s="312">
        <v>0</v>
      </c>
      <c r="I30" t="s">
        <v>0</v>
      </c>
    </row>
    <row r="31" spans="1:9" hidden="1" x14ac:dyDescent="0.3">
      <c r="A31" s="128">
        <f>'PPTO AL 31 AGOSTO  2024'!A123</f>
        <v>203</v>
      </c>
      <c r="B31" s="129" t="str">
        <f>'PPTO AL 31 AGOSTO  2024'!B123</f>
        <v>MATERIALES Y PROD. DE USO EN LA CONSTR. Y MANT.</v>
      </c>
      <c r="C31" s="47">
        <f>'PPTO AL 31 AGOSTO  2024'!Z123</f>
        <v>0</v>
      </c>
      <c r="D31" s="47">
        <f>'PPTO AL 31 AGOSTO  2024'!AA123</f>
        <v>0</v>
      </c>
      <c r="E31" s="47">
        <f>'PPTO AL 31 AGOSTO  2024'!AB123</f>
        <v>0</v>
      </c>
      <c r="F31" s="47">
        <f>'PPTO AL 31 AGOSTO  2024'!AC123</f>
        <v>0</v>
      </c>
      <c r="G31" s="312">
        <f>'PPTO AL 31 AGOSTO  2024'!AD207</f>
        <v>0</v>
      </c>
      <c r="H31" s="312">
        <v>0</v>
      </c>
    </row>
    <row r="32" spans="1:9" hidden="1" x14ac:dyDescent="0.3">
      <c r="A32" s="128">
        <f>'PPTO AL 31 AGOSTO  2024'!A131</f>
        <v>204</v>
      </c>
      <c r="B32" s="129" t="str">
        <f>'PPTO AL 31 AGOSTO  2024'!B131</f>
        <v>HERRAMIENTAS, REPUESTOS Y ACCESORIOS</v>
      </c>
      <c r="C32" s="47">
        <f>'PPTO AL 31 AGOSTO  2024'!Z131</f>
        <v>0</v>
      </c>
      <c r="D32" s="47">
        <f>'PPTO AL 31 AGOSTO  2024'!AA131</f>
        <v>0</v>
      </c>
      <c r="E32" s="47">
        <f>'PPTO AL 31 AGOSTO  2024'!AB131</f>
        <v>0</v>
      </c>
      <c r="F32" s="47">
        <f>'PPTO AL 31 AGOSTO  2024'!AC131</f>
        <v>0</v>
      </c>
      <c r="G32" s="312">
        <f>'PPTO AL 31 AGOSTO  2024'!AD208</f>
        <v>0</v>
      </c>
      <c r="H32" s="312">
        <v>0</v>
      </c>
    </row>
    <row r="33" spans="1:8" hidden="1" x14ac:dyDescent="0.3">
      <c r="A33" s="128">
        <f>'PPTO AL 31 AGOSTO  2024'!A134</f>
        <v>205</v>
      </c>
      <c r="B33" s="129" t="str">
        <f>'PPTO AL 31 AGOSTO  2024'!B134</f>
        <v>BIENES PARA LA PRODUCCIÓN Y COMERCIALIZACIÓN</v>
      </c>
      <c r="C33" s="47">
        <f>'PPTO AL 31 AGOSTO  2024'!Z134</f>
        <v>0</v>
      </c>
      <c r="D33" s="47">
        <f>'PPTO AL 31 AGOSTO  2024'!AA134</f>
        <v>0</v>
      </c>
      <c r="E33" s="47">
        <f>'PPTO AL 31 AGOSTO  2024'!AB134</f>
        <v>0</v>
      </c>
      <c r="F33" s="47">
        <f>'PPTO AL 31 AGOSTO  2024'!AC134</f>
        <v>0</v>
      </c>
      <c r="G33" s="312">
        <f>'PPTO AL 31 AGOSTO  2024'!AD209</f>
        <v>0</v>
      </c>
      <c r="H33" s="312">
        <f>'PPTO AL 31 AGOSTO  2024'!AF80</f>
        <v>0</v>
      </c>
    </row>
    <row r="34" spans="1:8" hidden="1" x14ac:dyDescent="0.3">
      <c r="A34" s="128">
        <f>'PPTO AL 31 AGOSTO  2024'!A139</f>
        <v>299</v>
      </c>
      <c r="B34" s="129" t="str">
        <f>'PPTO AL 31 AGOSTO  2024'!B139</f>
        <v>ÚTILES, MATERIALES Y SUMINISTROS DIVERSOS</v>
      </c>
      <c r="C34" s="47">
        <f>'PPTO AL 31 AGOSTO  2024'!Z139</f>
        <v>0</v>
      </c>
      <c r="D34" s="47">
        <f>'PPTO AL 31 AGOSTO  2024'!AA139</f>
        <v>0</v>
      </c>
      <c r="E34" s="47">
        <f>'PPTO AL 31 AGOSTO  2024'!AB139</f>
        <v>0</v>
      </c>
      <c r="F34" s="47">
        <f>'PPTO AL 31 AGOSTO  2024'!AC139</f>
        <v>0</v>
      </c>
      <c r="G34" s="312">
        <f>'PPTO AL 31 AGOSTO  2024'!AD210</f>
        <v>0</v>
      </c>
      <c r="H34" s="312">
        <v>0</v>
      </c>
    </row>
    <row r="35" spans="1:8" hidden="1" x14ac:dyDescent="0.3">
      <c r="A35" s="305">
        <v>3</v>
      </c>
      <c r="B35" s="306" t="s">
        <v>146</v>
      </c>
      <c r="C35" s="307">
        <f>'PPTO AL 31 AGOSTO  2024'!Z148</f>
        <v>0</v>
      </c>
      <c r="D35" s="307">
        <f>'PPTO AL 31 AGOSTO  2024'!AA148</f>
        <v>0</v>
      </c>
      <c r="E35" s="307">
        <f>'PPTO AL 31 AGOSTO  2024'!AB148</f>
        <v>0</v>
      </c>
      <c r="F35" s="307">
        <f>'PPTO AL 31 AGOSTO  2024'!AC148</f>
        <v>0</v>
      </c>
      <c r="G35" s="313" t="e">
        <f>(C35-F35)/C35</f>
        <v>#DIV/0!</v>
      </c>
      <c r="H35" s="312">
        <f>'PPTO AL 31 AGOSTO  2024'!AF82</f>
        <v>0</v>
      </c>
    </row>
    <row r="36" spans="1:8" hidden="1" x14ac:dyDescent="0.3">
      <c r="A36" s="305">
        <v>4</v>
      </c>
      <c r="B36" s="306" t="s">
        <v>170</v>
      </c>
      <c r="C36" s="307">
        <f>'PPTO AL 31 AGOSTO  2024'!Z172</f>
        <v>0</v>
      </c>
      <c r="D36" s="307">
        <f>'PPTO AL 31 AGOSTO  2024'!AA172</f>
        <v>0</v>
      </c>
      <c r="E36" s="307">
        <f>'PPTO AL 31 AGOSTO  2024'!AB172</f>
        <v>0</v>
      </c>
      <c r="F36" s="307">
        <f>'PPTO AL 31 AGOSTO  2024'!AC172</f>
        <v>0</v>
      </c>
      <c r="G36" s="313" t="e">
        <f>(C36-F36)/C36</f>
        <v>#DIV/0!</v>
      </c>
      <c r="H36" s="312">
        <f>'PPTO AL 31 AGOSTO  2024'!AF83</f>
        <v>0</v>
      </c>
    </row>
    <row r="37" spans="1:8" hidden="1" x14ac:dyDescent="0.3">
      <c r="A37" s="302">
        <v>5</v>
      </c>
      <c r="B37" s="303" t="s">
        <v>192</v>
      </c>
      <c r="C37" s="309">
        <f>'PPTO AL 31 AGOSTO  2024'!Z194</f>
        <v>0</v>
      </c>
      <c r="D37" s="309">
        <f>'PPTO AL 31 AGOSTO  2024'!AA194</f>
        <v>0</v>
      </c>
      <c r="E37" s="309">
        <f>'PPTO AL 31 AGOSTO  2024'!AB194</f>
        <v>0</v>
      </c>
      <c r="F37" s="309">
        <f>'PPTO AL 31 AGOSTO  2024'!AC194</f>
        <v>0</v>
      </c>
      <c r="G37" s="311">
        <v>0</v>
      </c>
      <c r="H37" s="311">
        <v>0</v>
      </c>
    </row>
    <row r="38" spans="1:8" hidden="1" x14ac:dyDescent="0.3">
      <c r="A38" s="130">
        <f>'PPTO AL 31 AGOSTO  2024'!A196</f>
        <v>50101</v>
      </c>
      <c r="B38" s="129" t="str">
        <f>'PPTO AL 31 AGOSTO  2024'!B196</f>
        <v>Maquinaria y equipo para la producción</v>
      </c>
      <c r="C38" s="47">
        <f>'PPTO AL 31 AGOSTO  2024'!Z196</f>
        <v>0</v>
      </c>
      <c r="D38" s="47">
        <f>'PPTO AL 31 AGOSTO  2024'!AA196</f>
        <v>0</v>
      </c>
      <c r="E38" s="47">
        <f>'PPTO AL 31 AGOSTO  2024'!AB196</f>
        <v>0</v>
      </c>
      <c r="F38" s="47">
        <f>'PPTO AL 31 AGOSTO  2024'!AC196</f>
        <v>0</v>
      </c>
      <c r="G38" s="312">
        <f>'PPTO AL 31 AGOSTO  2024'!AD196</f>
        <v>0</v>
      </c>
      <c r="H38" s="312">
        <f>'PPTO AL 31 AGOSTO  2024'!AF196</f>
        <v>0</v>
      </c>
    </row>
    <row r="39" spans="1:8" hidden="1" x14ac:dyDescent="0.3">
      <c r="A39" s="130">
        <f>'PPTO AL 31 AGOSTO  2024'!A197</f>
        <v>50102</v>
      </c>
      <c r="B39" s="129" t="str">
        <f>'PPTO AL 31 AGOSTO  2024'!B197</f>
        <v>Equipo de transporte</v>
      </c>
      <c r="C39" s="47">
        <f>'PPTO AL 31 AGOSTO  2024'!Z197</f>
        <v>0</v>
      </c>
      <c r="D39" s="47">
        <f>'PPTO AL 31 AGOSTO  2024'!AA197</f>
        <v>0</v>
      </c>
      <c r="E39" s="47">
        <f>'PPTO AL 31 AGOSTO  2024'!AB197</f>
        <v>0</v>
      </c>
      <c r="F39" s="47">
        <f>'PPTO AL 31 AGOSTO  2024'!AC197</f>
        <v>0</v>
      </c>
      <c r="G39" s="312">
        <f>'PPTO AL 31 AGOSTO  2024'!AD197</f>
        <v>0</v>
      </c>
      <c r="H39" s="312">
        <f>'PPTO AL 31 AGOSTO  2024'!AF197</f>
        <v>0</v>
      </c>
    </row>
    <row r="40" spans="1:8" hidden="1" x14ac:dyDescent="0.3">
      <c r="A40" s="130">
        <f>'PPTO AL 31 AGOSTO  2024'!A198</f>
        <v>50103</v>
      </c>
      <c r="B40" s="129" t="str">
        <f>'PPTO AL 31 AGOSTO  2024'!B198</f>
        <v>Equipo de comunicación</v>
      </c>
      <c r="C40" s="47">
        <f>'PPTO AL 31 AGOSTO  2024'!Z198</f>
        <v>0</v>
      </c>
      <c r="D40" s="47">
        <f>'PPTO AL 31 AGOSTO  2024'!AA198</f>
        <v>0</v>
      </c>
      <c r="E40" s="47">
        <f>'PPTO AL 31 AGOSTO  2024'!AB198</f>
        <v>0</v>
      </c>
      <c r="F40" s="47">
        <f>'PPTO AL 31 AGOSTO  2024'!AC198</f>
        <v>0</v>
      </c>
      <c r="G40" s="312">
        <v>0</v>
      </c>
      <c r="H40" s="312">
        <v>0</v>
      </c>
    </row>
    <row r="41" spans="1:8" hidden="1" x14ac:dyDescent="0.3">
      <c r="A41" s="130">
        <f>'PPTO AL 31 AGOSTO  2024'!A199</f>
        <v>50104</v>
      </c>
      <c r="B41" s="129" t="str">
        <f>'PPTO AL 31 AGOSTO  2024'!B199</f>
        <v>Equipo y mobiliario de oficina</v>
      </c>
      <c r="C41" s="47">
        <f>'PPTO AL 31 AGOSTO  2024'!Z199</f>
        <v>0</v>
      </c>
      <c r="D41" s="47">
        <f>'PPTO AL 31 AGOSTO  2024'!AA199</f>
        <v>0</v>
      </c>
      <c r="E41" s="47">
        <f>'PPTO AL 31 AGOSTO  2024'!AB199</f>
        <v>0</v>
      </c>
      <c r="F41" s="47">
        <f>'PPTO AL 31 AGOSTO  2024'!AC199</f>
        <v>0</v>
      </c>
      <c r="G41" s="312">
        <v>0</v>
      </c>
      <c r="H41" s="312">
        <v>0</v>
      </c>
    </row>
    <row r="42" spans="1:8" hidden="1" x14ac:dyDescent="0.3">
      <c r="A42" s="130">
        <f>'PPTO AL 31 AGOSTO  2024'!A200</f>
        <v>50105</v>
      </c>
      <c r="B42" s="129" t="str">
        <f>'PPTO AL 31 AGOSTO  2024'!B200</f>
        <v>Equipo y programas de  cómputo</v>
      </c>
      <c r="C42" s="47">
        <f>'PPTO AL 31 AGOSTO  2024'!Z200</f>
        <v>0</v>
      </c>
      <c r="D42" s="47">
        <f>'PPTO AL 31 AGOSTO  2024'!AA200</f>
        <v>0</v>
      </c>
      <c r="E42" s="47">
        <f>'PPTO AL 31 AGOSTO  2024'!AB200</f>
        <v>0</v>
      </c>
      <c r="F42" s="47">
        <f>'PPTO AL 31 AGOSTO  2024'!AC200</f>
        <v>0</v>
      </c>
      <c r="G42" s="312">
        <f>'PPTO AL 31 AGOSTO  2024'!AD200</f>
        <v>0</v>
      </c>
      <c r="H42" s="312">
        <f>'PPTO AL 31 AGOSTO  2024'!AF200</f>
        <v>0</v>
      </c>
    </row>
    <row r="43" spans="1:8" hidden="1" x14ac:dyDescent="0.3">
      <c r="A43" s="130">
        <f>'PPTO AL 31 AGOSTO  2024'!A201</f>
        <v>50106</v>
      </c>
      <c r="B43" s="129" t="str">
        <f>'PPTO AL 31 AGOSTO  2024'!B201</f>
        <v>Equipo sanitario, de laboratorio e investigación</v>
      </c>
      <c r="C43" s="47">
        <f>'PPTO AL 31 AGOSTO  2024'!Z201</f>
        <v>0</v>
      </c>
      <c r="D43" s="47">
        <f>'PPTO AL 31 AGOSTO  2024'!AA201</f>
        <v>0</v>
      </c>
      <c r="E43" s="47">
        <f>'PPTO AL 31 AGOSTO  2024'!AB201</f>
        <v>0</v>
      </c>
      <c r="F43" s="47">
        <f>'PPTO AL 31 AGOSTO  2024'!AC201</f>
        <v>0</v>
      </c>
      <c r="G43" s="314" t="s">
        <v>0</v>
      </c>
      <c r="H43" s="314" t="s">
        <v>0</v>
      </c>
    </row>
    <row r="44" spans="1:8" hidden="1" x14ac:dyDescent="0.3">
      <c r="A44" s="130">
        <f>'PPTO AL 31 AGOSTO  2024'!A202</f>
        <v>50107</v>
      </c>
      <c r="B44" s="129" t="str">
        <f>'PPTO AL 31 AGOSTO  2024'!B202</f>
        <v>Equipo y mobiliario educacional, deportivo y recreativo</v>
      </c>
      <c r="C44" s="47">
        <f>'PPTO AL 31 AGOSTO  2024'!Z202</f>
        <v>0</v>
      </c>
      <c r="D44" s="47">
        <f>'PPTO AL 31 AGOSTO  2024'!AA202</f>
        <v>0</v>
      </c>
      <c r="E44" s="47">
        <f>'PPTO AL 31 AGOSTO  2024'!AB202</f>
        <v>0</v>
      </c>
      <c r="F44" s="47">
        <f>'PPTO AL 31 AGOSTO  2024'!AC202</f>
        <v>0</v>
      </c>
      <c r="G44" s="312" t="s">
        <v>0</v>
      </c>
      <c r="H44" s="312" t="s">
        <v>0</v>
      </c>
    </row>
    <row r="45" spans="1:8" hidden="1" x14ac:dyDescent="0.3">
      <c r="A45" s="130">
        <f>'PPTO AL 31 AGOSTO  2024'!A203</f>
        <v>50199</v>
      </c>
      <c r="B45" s="129" t="str">
        <f>'PPTO AL 31 AGOSTO  2024'!B203</f>
        <v>Maquinaria, equipo y mobiliario diverso</v>
      </c>
      <c r="C45" s="47">
        <f>'PPTO AL 31 AGOSTO  2024'!Z203</f>
        <v>0</v>
      </c>
      <c r="D45" s="47">
        <f>'PPTO AL 31 AGOSTO  2024'!AA203</f>
        <v>0</v>
      </c>
      <c r="E45" s="47">
        <f>'PPTO AL 31 AGOSTO  2024'!AB203</f>
        <v>0</v>
      </c>
      <c r="F45" s="47">
        <f>'PPTO AL 31 AGOSTO  2024'!AC203</f>
        <v>0</v>
      </c>
      <c r="G45" s="312">
        <f>'PPTO AL 31 AGOSTO  2024'!AD203</f>
        <v>0</v>
      </c>
      <c r="H45" s="312">
        <f>'PPTO AL 31 AGOSTO  2024'!AF203</f>
        <v>0</v>
      </c>
    </row>
    <row r="46" spans="1:8" hidden="1" x14ac:dyDescent="0.3">
      <c r="A46" s="305"/>
      <c r="B46" s="306"/>
      <c r="C46" s="307"/>
      <c r="D46" s="307"/>
      <c r="E46" s="307"/>
      <c r="F46" s="307"/>
      <c r="G46" s="313"/>
      <c r="H46" s="313"/>
    </row>
    <row r="47" spans="1:8" x14ac:dyDescent="0.3">
      <c r="A47" s="302">
        <v>6</v>
      </c>
      <c r="B47" s="303" t="s">
        <v>220</v>
      </c>
      <c r="C47" s="304">
        <f>'PPTO AL 31 AGOSTO  2024'!Z223</f>
        <v>28752799.57</v>
      </c>
      <c r="D47" s="304">
        <f>'PPTO AL 31 AGOSTO  2024'!AA223</f>
        <v>0</v>
      </c>
      <c r="E47" s="304">
        <f>'PPTO AL 31 AGOSTO  2024'!AB223</f>
        <v>0</v>
      </c>
      <c r="F47" s="304">
        <f>'PPTO AL 31 AGOSTO  2024'!AC223</f>
        <v>28752799.57</v>
      </c>
      <c r="G47" s="311">
        <f>'PPTO AL 31 AGOSTO  2024'!AD223</f>
        <v>0</v>
      </c>
      <c r="H47" s="311">
        <f>'PPTO AL 31 AGOSTO  2024'!AF223</f>
        <v>0</v>
      </c>
    </row>
    <row r="48" spans="1:8" ht="29.25" hidden="1" customHeight="1" x14ac:dyDescent="0.3">
      <c r="A48" s="305">
        <f>'PPTO AL 31 AGOSTO  2024'!A224</f>
        <v>601</v>
      </c>
      <c r="B48" s="310" t="str">
        <f>'PPTO AL 31 AGOSTO  2024'!B224</f>
        <v>TRANSF. CORRIENTES AL SECTOR PÚBLICO</v>
      </c>
      <c r="C48" s="47">
        <v>0</v>
      </c>
      <c r="D48" s="47">
        <f>'PPTO AL 31 AGOSTO  2024'!AA224</f>
        <v>0</v>
      </c>
      <c r="E48" s="47">
        <f>'PPTO AL 31 AGOSTO  2024'!AB224</f>
        <v>0</v>
      </c>
      <c r="F48" s="47">
        <v>0</v>
      </c>
      <c r="G48" s="312">
        <v>0</v>
      </c>
      <c r="H48" s="312">
        <v>0</v>
      </c>
    </row>
    <row r="49" spans="1:8" hidden="1" x14ac:dyDescent="0.3">
      <c r="A49" s="305">
        <f>'PPTO AL 31 AGOSTO  2024'!A236</f>
        <v>602</v>
      </c>
      <c r="B49" s="310" t="str">
        <f>'PPTO AL 31 AGOSTO  2024'!B236</f>
        <v>TRANSF. CORRIENTES A PERSONAS</v>
      </c>
      <c r="C49" s="47">
        <f>'PPTO AL 31 AGOSTO  2024'!Z236</f>
        <v>0</v>
      </c>
      <c r="D49" s="47">
        <f>'PPTO AL 31 AGOSTO  2024'!AA236</f>
        <v>0</v>
      </c>
      <c r="E49" s="47">
        <f>'PPTO AL 31 AGOSTO  2024'!AB236</f>
        <v>0</v>
      </c>
      <c r="F49" s="47">
        <f>'PPTO AL 31 AGOSTO  2024'!AC236</f>
        <v>0</v>
      </c>
      <c r="G49" s="312">
        <v>0</v>
      </c>
      <c r="H49" s="312">
        <v>0</v>
      </c>
    </row>
    <row r="50" spans="1:8" x14ac:dyDescent="0.3">
      <c r="A50" s="338">
        <f>'PPTO AL 31 AGOSTO  2024'!A241</f>
        <v>603</v>
      </c>
      <c r="B50" s="310" t="str">
        <f>'PPTO AL 31 AGOSTO  2024'!B241</f>
        <v xml:space="preserve">PRESTACIONES </v>
      </c>
      <c r="C50" s="47">
        <f>'PPTO AL 31 AGOSTO  2024'!Z241</f>
        <v>28752799.57</v>
      </c>
      <c r="D50" s="47">
        <f>'PPTO AL 31 AGOSTO  2024'!AA241</f>
        <v>0</v>
      </c>
      <c r="E50" s="47">
        <f>'PPTO AL 31 AGOSTO  2024'!AB241</f>
        <v>0</v>
      </c>
      <c r="F50" s="47">
        <f>'PPTO AL 31 AGOSTO  2024'!AC241</f>
        <v>28752799.57</v>
      </c>
      <c r="G50" s="312">
        <f>'PPTO AL 31 AGOSTO  2024'!AD241</f>
        <v>0</v>
      </c>
      <c r="H50" s="312">
        <f>'PPTO AL 31 AGOSTO  2024'!AF241</f>
        <v>0</v>
      </c>
    </row>
    <row r="51" spans="1:8" ht="30" hidden="1" customHeight="1" x14ac:dyDescent="0.3">
      <c r="A51" s="305">
        <f>'PPTO AL 31 AGOSTO  2024'!A248</f>
        <v>604</v>
      </c>
      <c r="B51" s="310" t="str">
        <f>'PPTO AL 31 AGOSTO  2024'!B248</f>
        <v>TRANSFERENCIAS CORRIENTES A ENTIDADES PRIVADAS SIN FINES DE LUCRO</v>
      </c>
      <c r="C51" s="47">
        <f>'PPTO AL 31 AGOSTO  2024'!C248</f>
        <v>0</v>
      </c>
      <c r="D51" s="47">
        <f>'PPTO AL 31 AGOSTO  2024'!D248</f>
        <v>0</v>
      </c>
      <c r="E51" s="47">
        <f>'PPTO AL 31 AGOSTO  2024'!E248</f>
        <v>0</v>
      </c>
      <c r="F51" s="47">
        <f>'PPTO AL 31 AGOSTO  2024'!F248</f>
        <v>0</v>
      </c>
      <c r="G51" s="312">
        <f>'PPTO AL 31 AGOSTO  2024'!G248</f>
        <v>0</v>
      </c>
      <c r="H51" s="312">
        <f>'PPTO AL 31 AGOSTO  2024'!AF248</f>
        <v>0</v>
      </c>
    </row>
    <row r="52" spans="1:8" ht="24.75" hidden="1" customHeight="1" x14ac:dyDescent="0.3">
      <c r="A52" s="305">
        <f>'PPTO AL 31 AGOSTO  2024'!A253</f>
        <v>605</v>
      </c>
      <c r="B52" s="310" t="str">
        <f>'PPTO AL 31 AGOSTO  2024'!B253</f>
        <v>TRANSFERENCIAS CORRIENTES A EMPRESAS PRIVADAS</v>
      </c>
      <c r="C52" s="47">
        <f>'PPTO AL 31 AGOSTO  2024'!Z253</f>
        <v>0</v>
      </c>
      <c r="D52" s="47">
        <f>'PPTO AL 31 AGOSTO  2024'!AA253</f>
        <v>0</v>
      </c>
      <c r="E52" s="47">
        <f>'PPTO AL 31 AGOSTO  2024'!AB253</f>
        <v>0</v>
      </c>
      <c r="F52" s="47">
        <f>'PPTO AL 31 AGOSTO  2024'!AC253</f>
        <v>0</v>
      </c>
      <c r="G52" s="312">
        <f>'PPTO AL 31 AGOSTO  2024'!AD253</f>
        <v>0</v>
      </c>
      <c r="H52" s="312" t="str">
        <f>'PPTO AL 31 AGOSTO  2024'!AF253</f>
        <v xml:space="preserve"> </v>
      </c>
    </row>
    <row r="53" spans="1:8" ht="26.25" hidden="1" customHeight="1" x14ac:dyDescent="0.3">
      <c r="A53" s="305">
        <f>'PPTO AL 31 AGOSTO  2024'!A255</f>
        <v>606</v>
      </c>
      <c r="B53" s="310" t="str">
        <f>'PPTO AL 31 AGOSTO  2024'!B255</f>
        <v>OTRAS TRANSF. CORRIENTES AL SECTOR PRIVADO</v>
      </c>
      <c r="C53" s="47">
        <f>'PPTO AL 31 AGOSTO  2024'!Z255</f>
        <v>0</v>
      </c>
      <c r="D53" s="47">
        <f>'PPTO AL 31 AGOSTO  2024'!AA255</f>
        <v>0</v>
      </c>
      <c r="E53" s="47">
        <f>'PPTO AL 31 AGOSTO  2024'!AB255</f>
        <v>0</v>
      </c>
      <c r="F53" s="47">
        <f>'PPTO AL 31 AGOSTO  2024'!AC255</f>
        <v>0</v>
      </c>
      <c r="G53" s="312">
        <v>0</v>
      </c>
      <c r="H53" s="312">
        <v>0</v>
      </c>
    </row>
    <row r="54" spans="1:8" ht="26.25" hidden="1" customHeight="1" x14ac:dyDescent="0.3">
      <c r="A54" s="305">
        <f>'PPTO AL 31 AGOSTO  2024'!A258</f>
        <v>607</v>
      </c>
      <c r="B54" s="310" t="str">
        <f>'PPTO AL 31 AGOSTO  2024'!B258</f>
        <v>TRANSFERENCIAS CORRIENTES AL SECTOR EXTERNO</v>
      </c>
      <c r="C54" s="47">
        <v>0</v>
      </c>
      <c r="D54" s="47">
        <f>'PPTO AL 31 AGOSTO  2024'!AA258</f>
        <v>0</v>
      </c>
      <c r="E54" s="47">
        <v>0</v>
      </c>
      <c r="F54" s="47">
        <v>0</v>
      </c>
      <c r="G54" s="312">
        <v>0</v>
      </c>
      <c r="H54" s="312">
        <v>0</v>
      </c>
    </row>
    <row r="55" spans="1:8" ht="26.25" customHeight="1" x14ac:dyDescent="0.3">
      <c r="A55" s="302">
        <v>7</v>
      </c>
      <c r="B55" s="308" t="s">
        <v>459</v>
      </c>
      <c r="C55" s="309">
        <f>'PPTO AL 31 AGOSTO  2024'!Z261</f>
        <v>2283074571.8099999</v>
      </c>
      <c r="D55" s="309">
        <f>'PPTO AL 31 AGOSTO  2024'!AA261</f>
        <v>103231720.59999999</v>
      </c>
      <c r="E55" s="309">
        <f>'PPTO AL 31 AGOSTO  2024'!AB261</f>
        <v>772006221.0999999</v>
      </c>
      <c r="F55" s="309">
        <f>'PPTO AL 31 AGOSTO  2024'!AC261</f>
        <v>1407836630.1100001</v>
      </c>
      <c r="G55" s="311">
        <f>'PPTO AL 31 AGOSTO  2024'!AD261</f>
        <v>0.38335933153778656</v>
      </c>
      <c r="H55" s="311">
        <f>'PPTO AL 31 AGOSTO  2024'!AF261</f>
        <v>4.5216096694624765E-2</v>
      </c>
    </row>
    <row r="56" spans="1:8" ht="19.2" customHeight="1" x14ac:dyDescent="0.3">
      <c r="A56" s="338">
        <f>'PPTO AL 31 AGOSTO  2024'!A262</f>
        <v>701</v>
      </c>
      <c r="B56" s="129" t="str">
        <f>'PPTO AL 31 AGOSTO  2024'!B262</f>
        <v>TRANSFERENCIAS DE CAPITAL  AL SECTOR PÚBLICO</v>
      </c>
      <c r="C56" s="47">
        <f>'PPTO AL 31 AGOSTO  2024'!Z262</f>
        <v>2265796.34</v>
      </c>
      <c r="D56" s="47">
        <f>'PPTO AL 31 AGOSTO  2024'!AA262</f>
        <v>0</v>
      </c>
      <c r="E56" s="47">
        <f>'PPTO AL 31 AGOSTO  2024'!AB262</f>
        <v>0</v>
      </c>
      <c r="F56" s="47">
        <f>'PPTO AL 31 AGOSTO  2024'!AC262</f>
        <v>2265796.34</v>
      </c>
      <c r="G56" s="312">
        <f>'PPTO AL 31 AGOSTO  2024'!AD262</f>
        <v>0</v>
      </c>
      <c r="H56" s="312">
        <f>'PPTO AL 31 AGOSTO  2024'!AF262</f>
        <v>0</v>
      </c>
    </row>
    <row r="57" spans="1:8" ht="19.2" customHeight="1" x14ac:dyDescent="0.3">
      <c r="A57" s="338">
        <f>'PPTO AL 31 AGOSTO  2024'!A270</f>
        <v>702</v>
      </c>
      <c r="B57" s="129" t="str">
        <f>'PPTO AL 31 AGOSTO  2024'!B270</f>
        <v>TRANSFERENCIAS DE CAPITAL  A PERSONAS</v>
      </c>
      <c r="C57" s="47">
        <f>'PPTO AL 31 AGOSTO  2024'!Z270</f>
        <v>1270735734.6199999</v>
      </c>
      <c r="D57" s="47">
        <f>'PPTO AL 31 AGOSTO  2024'!AA270</f>
        <v>0</v>
      </c>
      <c r="E57" s="47">
        <f>'PPTO AL 31 AGOSTO  2024'!AB215</f>
        <v>0</v>
      </c>
      <c r="F57" s="47">
        <f>'PPTO AL 31 AGOSTO  2024'!AC270</f>
        <v>1067808642.3299999</v>
      </c>
      <c r="G57" s="312">
        <f>'PPTO AL 31 AGOSTO  2024'!AD270</f>
        <v>0.15969259914665354</v>
      </c>
      <c r="H57" s="312">
        <f>'PPTO AL 31 AGOSTO  2024'!AF270</f>
        <v>0</v>
      </c>
    </row>
    <row r="58" spans="1:8" ht="19.2" hidden="1" customHeight="1" x14ac:dyDescent="0.3">
      <c r="A58" s="338">
        <f>'PPTO AL 31 AGOSTO  2024'!A272</f>
        <v>703</v>
      </c>
      <c r="B58" s="129" t="str">
        <f>'PPTO AL 31 AGOSTO  2024'!B272</f>
        <v>TRANSFERENCIAS DE CAPITAL  A ENTIDADES PRIVADAS SIN FINES DE LUCRO</v>
      </c>
      <c r="C58" s="47">
        <f>'PPTO AL 31 AGOSTO  2024'!Z272</f>
        <v>0</v>
      </c>
      <c r="D58" s="47">
        <f>'PPTO AL 31 AGOSTO  2024'!AA272</f>
        <v>0</v>
      </c>
      <c r="E58" s="47">
        <f>'PPTO AL 31 AGOSTO  2024'!AB216</f>
        <v>0</v>
      </c>
      <c r="F58" s="47">
        <f>'PPTO AL 31 AGOSTO  2024'!AC272</f>
        <v>0</v>
      </c>
      <c r="G58" s="312">
        <v>0</v>
      </c>
      <c r="H58" s="312">
        <v>0</v>
      </c>
    </row>
    <row r="59" spans="1:8" ht="19.2" customHeight="1" x14ac:dyDescent="0.3">
      <c r="A59" s="338">
        <f>'PPTO AL 31 AGOSTO  2024'!A277</f>
        <v>704</v>
      </c>
      <c r="B59" s="129" t="str">
        <f>'PPTO AL 31 AGOSTO  2024'!B277</f>
        <v>TRANSFERENCIAS DE CAPITAL  A EMPRESAS PRIVADAS</v>
      </c>
      <c r="C59" s="47">
        <f>'PPTO AL 31 AGOSTO  2024'!Z277</f>
        <v>1010073040.85</v>
      </c>
      <c r="D59" s="47">
        <f>'PPTO AL 31 AGOSTO  2024'!AA277</f>
        <v>103231720.59999999</v>
      </c>
      <c r="E59" s="47">
        <f>'PPTO AL 31 AGOSTO  2024'!AB217</f>
        <v>0</v>
      </c>
      <c r="F59" s="47">
        <f>'PPTO AL 31 AGOSTO  2024'!AC277</f>
        <v>337762191.44000006</v>
      </c>
      <c r="G59" s="312">
        <f>'PPTO AL 31 AGOSTO  2024'!AD277</f>
        <v>0.6656061712569169</v>
      </c>
      <c r="H59" s="312">
        <f>'PPTO AL 31 AGOSTO  2024'!AF277</f>
        <v>0.10220223332871858</v>
      </c>
    </row>
    <row r="60" spans="1:8" ht="19.2" hidden="1" customHeight="1" x14ac:dyDescent="0.3">
      <c r="A60" s="338">
        <f>'PPTO AL 31 AGOSTO  2024'!A279</f>
        <v>705</v>
      </c>
      <c r="B60" s="129" t="str">
        <f>'PPTO AL 31 AGOSTO  2024'!B279</f>
        <v>TRANSFERENCIAS DE CAPITAL  AL SECTOR EXTERNO</v>
      </c>
      <c r="C60" s="47">
        <f>'PPTO AL 31 AGOSTO  2024'!Z279</f>
        <v>0</v>
      </c>
      <c r="D60" s="47">
        <f>'PPTO AL 31 AGOSTO  2024'!AA279</f>
        <v>0</v>
      </c>
      <c r="E60" s="47">
        <f>'PPTO AL 31 AGOSTO  2024'!AB218</f>
        <v>0</v>
      </c>
      <c r="F60" s="47">
        <f>'PPTO AL 31 AGOSTO  2024'!AC279</f>
        <v>0</v>
      </c>
      <c r="G60" s="312">
        <v>0</v>
      </c>
      <c r="H60" s="312">
        <v>0</v>
      </c>
    </row>
    <row r="61" spans="1:8" ht="15" thickBot="1" x14ac:dyDescent="0.35">
      <c r="A61" s="171"/>
      <c r="B61" s="172" t="s">
        <v>11</v>
      </c>
      <c r="C61" s="173">
        <f>'PPTO AL 31 AGOSTO  2024'!Z11</f>
        <v>2675804471.4000001</v>
      </c>
      <c r="D61" s="173">
        <f>'PPTO AL 31 AGOSTO  2024'!AA11</f>
        <v>103231720.59999999</v>
      </c>
      <c r="E61" s="173">
        <f>'PPTO AL 31 AGOSTO  2024'!AB11</f>
        <v>772006221.0999999</v>
      </c>
      <c r="F61" s="173">
        <f>'PPTO AL 31 AGOSTO  2024'!AC11</f>
        <v>1800566529.7</v>
      </c>
      <c r="G61" s="315">
        <f>(C61-F61)/C61</f>
        <v>0.32709338483243855</v>
      </c>
      <c r="H61" s="315">
        <f>D61/C61</f>
        <v>3.8579695079883181E-2</v>
      </c>
    </row>
    <row r="62"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4" type="noConversion"/>
  <printOptions horizontalCentered="1" vertic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78" t="s">
        <v>1</v>
      </c>
      <c r="B3" s="778"/>
      <c r="C3" s="778"/>
      <c r="D3" s="778"/>
    </row>
    <row r="4" spans="1:4" x14ac:dyDescent="0.3">
      <c r="A4" t="s">
        <v>376</v>
      </c>
    </row>
    <row r="5" spans="1:4" x14ac:dyDescent="0.3">
      <c r="A5" s="778" t="s">
        <v>425</v>
      </c>
      <c r="B5" s="778"/>
      <c r="C5" s="778"/>
      <c r="D5" s="778"/>
    </row>
    <row r="8" spans="1:4" ht="18.600000000000001" thickBot="1" x14ac:dyDescent="0.4">
      <c r="A8" s="49"/>
      <c r="B8" s="776">
        <v>2012</v>
      </c>
      <c r="C8" s="776"/>
      <c r="D8" s="776"/>
    </row>
    <row r="9" spans="1:4" x14ac:dyDescent="0.3">
      <c r="A9" s="48" t="s">
        <v>327</v>
      </c>
      <c r="B9" s="51" t="s">
        <v>325</v>
      </c>
      <c r="C9" s="51" t="s">
        <v>326</v>
      </c>
      <c r="D9" s="49" t="s">
        <v>329</v>
      </c>
    </row>
    <row r="10" spans="1:4" x14ac:dyDescent="0.3">
      <c r="A10" s="49"/>
      <c r="B10" s="49"/>
      <c r="C10" s="49"/>
      <c r="D10" s="49"/>
    </row>
    <row r="11" spans="1:4" x14ac:dyDescent="0.3">
      <c r="A11" t="s">
        <v>317</v>
      </c>
      <c r="B11" s="50">
        <f>RESUMENxPartida!V10</f>
        <v>273438598.06999999</v>
      </c>
      <c r="C11" s="50">
        <f>RESUMENxPartida!W10</f>
        <v>0</v>
      </c>
      <c r="D11" s="52">
        <f>C11/B11</f>
        <v>0</v>
      </c>
    </row>
    <row r="12" spans="1:4" x14ac:dyDescent="0.3">
      <c r="A12" t="s">
        <v>318</v>
      </c>
      <c r="B12" s="50">
        <f>RESUMENxPartida!V11</f>
        <v>90538501.950000003</v>
      </c>
      <c r="C12" s="50">
        <f>RESUMENxPartida!W11</f>
        <v>0</v>
      </c>
      <c r="D12" s="52">
        <f>C12/B12</f>
        <v>0</v>
      </c>
    </row>
    <row r="13" spans="1:4" x14ac:dyDescent="0.3">
      <c r="A13" t="s">
        <v>320</v>
      </c>
      <c r="B13" s="50">
        <f>RESUMENxPartida!V12</f>
        <v>0</v>
      </c>
      <c r="C13" s="50">
        <f>RESUMENxPartida!W12</f>
        <v>0</v>
      </c>
      <c r="D13" s="52" t="e">
        <f>C13/B13</f>
        <v>#DIV/0!</v>
      </c>
    </row>
    <row r="14" spans="1:4" x14ac:dyDescent="0.3">
      <c r="A14" t="s">
        <v>321</v>
      </c>
      <c r="B14" s="50">
        <f>RESUMENxPartida!V15</f>
        <v>0</v>
      </c>
      <c r="C14" s="50">
        <f>RESUMENxPartida!W15</f>
        <v>0</v>
      </c>
      <c r="D14" s="52" t="e">
        <f>C14/B14</f>
        <v>#DIV/0!</v>
      </c>
    </row>
    <row r="15" spans="1:4" x14ac:dyDescent="0.3">
      <c r="A15" t="s">
        <v>322</v>
      </c>
      <c r="B15" s="50">
        <f>RESUMENxPartida!V16-'PPTO AL 31 AGOSTO  2024'!Z227</f>
        <v>28752799.57</v>
      </c>
      <c r="C15" s="50">
        <f>RESUMENxPartida!W16-'PPTO AL 31 AGOSTO  2024'!AA227</f>
        <v>0</v>
      </c>
      <c r="D15" s="52">
        <f>C15/B15</f>
        <v>0</v>
      </c>
    </row>
    <row r="16" spans="1:4" x14ac:dyDescent="0.3">
      <c r="B16" s="50"/>
      <c r="C16" s="50"/>
      <c r="D16" s="52"/>
    </row>
    <row r="17" spans="1:4" x14ac:dyDescent="0.3">
      <c r="A17" t="s">
        <v>323</v>
      </c>
      <c r="B17" s="50"/>
      <c r="C17" s="50"/>
      <c r="D17" s="52"/>
    </row>
    <row r="18" spans="1:4" x14ac:dyDescent="0.3">
      <c r="B18" s="50"/>
      <c r="C18" s="50"/>
      <c r="D18" s="52"/>
    </row>
    <row r="19" spans="1:4" x14ac:dyDescent="0.3">
      <c r="A19" t="s">
        <v>324</v>
      </c>
      <c r="B19" s="50">
        <f>'PPTO AL 31 AGOSTO  2024'!Z227</f>
        <v>0</v>
      </c>
      <c r="C19" s="50">
        <f>'PPTO AL 31 AGOSTO  2024'!AA227</f>
        <v>0</v>
      </c>
      <c r="D19" s="52" t="e">
        <f>C19/B19</f>
        <v>#DIV/0!</v>
      </c>
    </row>
    <row r="20" spans="1:4" x14ac:dyDescent="0.3">
      <c r="B20" s="50"/>
      <c r="C20" s="50"/>
      <c r="D20" s="52"/>
    </row>
    <row r="21" spans="1:4" ht="15" thickBot="1" x14ac:dyDescent="0.35">
      <c r="A21" s="69" t="s">
        <v>417</v>
      </c>
      <c r="B21" s="70">
        <f>SUM(B11:B20)</f>
        <v>392729899.58999997</v>
      </c>
      <c r="C21" s="70">
        <f>SUM(C11:C20)</f>
        <v>0</v>
      </c>
      <c r="D21" s="71">
        <f>C21/B21</f>
        <v>0</v>
      </c>
    </row>
    <row r="23" spans="1:4" x14ac:dyDescent="0.3">
      <c r="A23" t="s">
        <v>328</v>
      </c>
    </row>
    <row r="25" spans="1:4" ht="28.5" customHeight="1" x14ac:dyDescent="0.3">
      <c r="A25" s="777" t="s">
        <v>426</v>
      </c>
      <c r="B25" s="777"/>
      <c r="C25" s="777"/>
      <c r="D25" s="777"/>
    </row>
  </sheetData>
  <mergeCells count="4">
    <mergeCell ref="B8:D8"/>
    <mergeCell ref="A25:D25"/>
    <mergeCell ref="A3:D3"/>
    <mergeCell ref="A5:D5"/>
  </mergeCells>
  <phoneticPr fontId="5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82" t="s">
        <v>407</v>
      </c>
      <c r="B2" s="782"/>
      <c r="C2" s="782"/>
      <c r="D2" s="782"/>
      <c r="E2" s="782"/>
      <c r="F2" s="782"/>
      <c r="G2" s="782"/>
      <c r="H2" s="72"/>
    </row>
    <row r="3" spans="1:13" x14ac:dyDescent="0.3">
      <c r="A3" s="782" t="s">
        <v>378</v>
      </c>
      <c r="B3" s="782"/>
      <c r="C3" s="782"/>
      <c r="D3" s="782"/>
      <c r="E3" s="782"/>
      <c r="F3" s="782"/>
      <c r="G3" s="782"/>
      <c r="H3" s="72"/>
    </row>
    <row r="4" spans="1:13" x14ac:dyDescent="0.3">
      <c r="A4" s="782" t="s">
        <v>379</v>
      </c>
      <c r="B4" s="782"/>
      <c r="C4" s="782"/>
      <c r="D4" s="782"/>
      <c r="E4" s="782"/>
      <c r="F4" s="782"/>
      <c r="G4" s="782"/>
      <c r="H4" s="72"/>
    </row>
    <row r="5" spans="1:13" x14ac:dyDescent="0.3">
      <c r="A5" s="782" t="s">
        <v>416</v>
      </c>
      <c r="B5" s="782"/>
      <c r="C5" s="782"/>
      <c r="D5" s="782"/>
      <c r="E5" s="782"/>
      <c r="F5" s="782"/>
      <c r="G5" s="782"/>
      <c r="H5" s="72"/>
    </row>
    <row r="6" spans="1:13" x14ac:dyDescent="0.3">
      <c r="A6" s="783" t="s">
        <v>381</v>
      </c>
      <c r="B6" s="783"/>
      <c r="C6" s="783"/>
      <c r="D6" s="783"/>
      <c r="E6" s="73"/>
      <c r="F6" s="73"/>
      <c r="G6" s="73"/>
      <c r="H6" s="73"/>
    </row>
    <row r="7" spans="1:13" ht="15" thickBot="1" x14ac:dyDescent="0.35">
      <c r="A7" s="74"/>
      <c r="B7" s="784">
        <v>2007</v>
      </c>
      <c r="C7" s="784"/>
      <c r="D7" s="784"/>
      <c r="E7" s="785">
        <v>2008</v>
      </c>
      <c r="F7" s="785"/>
      <c r="G7" s="785"/>
      <c r="H7" s="75"/>
    </row>
    <row r="8" spans="1:13" x14ac:dyDescent="0.3">
      <c r="A8" s="74"/>
      <c r="B8" s="75"/>
      <c r="C8" s="75"/>
      <c r="D8" s="75"/>
      <c r="E8" s="75"/>
      <c r="F8" s="75"/>
      <c r="G8" s="75"/>
      <c r="H8" s="75"/>
    </row>
    <row r="9" spans="1:13" x14ac:dyDescent="0.3">
      <c r="A9" s="74" t="s">
        <v>352</v>
      </c>
      <c r="B9" s="74" t="s">
        <v>382</v>
      </c>
      <c r="C9" s="74" t="s">
        <v>383</v>
      </c>
      <c r="D9" s="74" t="s">
        <v>329</v>
      </c>
      <c r="E9" s="74" t="s">
        <v>382</v>
      </c>
      <c r="F9" s="74" t="s">
        <v>383</v>
      </c>
      <c r="G9" s="74" t="s">
        <v>329</v>
      </c>
      <c r="H9" s="74" t="s">
        <v>384</v>
      </c>
      <c r="K9" s="97"/>
      <c r="L9" s="74" t="s">
        <v>329</v>
      </c>
      <c r="M9" s="74" t="s">
        <v>329</v>
      </c>
    </row>
    <row r="10" spans="1:13" ht="20.399999999999999" x14ac:dyDescent="0.3">
      <c r="A10" s="76"/>
      <c r="B10" s="77" t="s">
        <v>415</v>
      </c>
      <c r="C10" s="77"/>
      <c r="D10" s="77">
        <v>2007</v>
      </c>
      <c r="E10" s="77" t="s">
        <v>409</v>
      </c>
      <c r="F10" s="77"/>
      <c r="G10" s="77">
        <v>2008</v>
      </c>
      <c r="H10" s="77" t="s">
        <v>387</v>
      </c>
      <c r="K10" s="97"/>
      <c r="L10" s="74"/>
      <c r="M10" s="74"/>
    </row>
    <row r="11" spans="1:13" x14ac:dyDescent="0.3">
      <c r="A11" s="74"/>
      <c r="B11" s="74"/>
      <c r="C11" s="74"/>
      <c r="D11" s="74"/>
      <c r="E11" s="74"/>
      <c r="F11" s="74"/>
      <c r="G11" s="74"/>
      <c r="H11" s="74"/>
      <c r="K11" s="97"/>
      <c r="L11" s="74">
        <v>2007</v>
      </c>
      <c r="M11" s="74">
        <v>2008</v>
      </c>
    </row>
    <row r="12" spans="1:13" x14ac:dyDescent="0.3">
      <c r="A12" s="78"/>
      <c r="B12" s="78"/>
      <c r="C12" s="78"/>
      <c r="D12" s="78"/>
      <c r="E12" s="78"/>
      <c r="F12" s="78"/>
      <c r="G12" s="78"/>
      <c r="H12" s="78"/>
      <c r="K12" s="97"/>
      <c r="L12" s="78"/>
      <c r="M12" s="78"/>
    </row>
    <row r="13" spans="1:13" x14ac:dyDescent="0.3">
      <c r="A13" s="79" t="s">
        <v>388</v>
      </c>
      <c r="B13" s="80">
        <v>639844239</v>
      </c>
      <c r="C13" s="80">
        <v>414974206</v>
      </c>
      <c r="D13" s="83">
        <f>(C13/B13)*100</f>
        <v>64.855503997122028</v>
      </c>
      <c r="E13" s="82">
        <v>653683641</v>
      </c>
      <c r="F13" s="80">
        <v>552471576</v>
      </c>
      <c r="G13" s="83">
        <f>(F13/E13)*100</f>
        <v>84.516659336132903</v>
      </c>
      <c r="H13" s="83">
        <f t="shared" ref="H13:H24" si="0">G13-D13</f>
        <v>19.661155339010875</v>
      </c>
      <c r="K13" s="79">
        <v>0</v>
      </c>
      <c r="L13" s="81">
        <f t="shared" ref="L13:L22" si="1">D13</f>
        <v>64.855503997122028</v>
      </c>
      <c r="M13" s="81">
        <f>G13</f>
        <v>84.516659336132903</v>
      </c>
    </row>
    <row r="14" spans="1:13" x14ac:dyDescent="0.3">
      <c r="A14" s="79" t="s">
        <v>389</v>
      </c>
      <c r="B14" s="80">
        <v>508760000</v>
      </c>
      <c r="C14" s="80">
        <v>159984198</v>
      </c>
      <c r="D14" s="83">
        <f>(C14/B14)*100</f>
        <v>31.445907304033337</v>
      </c>
      <c r="E14" s="82">
        <v>716658472</v>
      </c>
      <c r="F14" s="80">
        <v>565075857</v>
      </c>
      <c r="G14" s="83">
        <f>(F14/E14)*100</f>
        <v>78.848695588991788</v>
      </c>
      <c r="H14" s="83">
        <f t="shared" si="0"/>
        <v>47.402788284958447</v>
      </c>
      <c r="K14" s="79">
        <v>1</v>
      </c>
      <c r="L14" s="81">
        <f t="shared" si="1"/>
        <v>31.445907304033337</v>
      </c>
      <c r="M14" s="81">
        <f t="shared" ref="M14:M22" si="2">G14</f>
        <v>78.848695588991788</v>
      </c>
    </row>
    <row r="15" spans="1:13" x14ac:dyDescent="0.3">
      <c r="A15" s="79" t="s">
        <v>390</v>
      </c>
      <c r="B15" s="80">
        <v>49560000</v>
      </c>
      <c r="C15" s="80">
        <v>36077139</v>
      </c>
      <c r="D15" s="83">
        <f>(C15/B15)*100</f>
        <v>72.794872881355928</v>
      </c>
      <c r="E15" s="82">
        <v>75028973</v>
      </c>
      <c r="F15" s="80">
        <v>48052572</v>
      </c>
      <c r="G15" s="83">
        <f>(F15/E15)*100</f>
        <v>64.045354852451467</v>
      </c>
      <c r="H15" s="83">
        <f t="shared" si="0"/>
        <v>-8.7495180289044612</v>
      </c>
      <c r="K15" s="79">
        <v>2</v>
      </c>
      <c r="L15" s="81">
        <f t="shared" si="1"/>
        <v>72.794872881355928</v>
      </c>
      <c r="M15" s="81">
        <f t="shared" si="2"/>
        <v>64.045354852451467</v>
      </c>
    </row>
    <row r="16" spans="1:13" x14ac:dyDescent="0.3">
      <c r="A16" s="79" t="s">
        <v>391</v>
      </c>
      <c r="B16" s="84">
        <v>0</v>
      </c>
      <c r="C16" s="84" t="s">
        <v>0</v>
      </c>
      <c r="D16" s="96" t="s">
        <v>0</v>
      </c>
      <c r="E16" s="84"/>
      <c r="F16" s="84">
        <v>0</v>
      </c>
      <c r="G16" s="96" t="s">
        <v>0</v>
      </c>
      <c r="H16" s="83" t="s">
        <v>0</v>
      </c>
      <c r="K16" s="79">
        <v>3</v>
      </c>
      <c r="L16" s="81" t="str">
        <f t="shared" si="1"/>
        <v xml:space="preserve"> </v>
      </c>
      <c r="M16" s="81" t="str">
        <f t="shared" si="2"/>
        <v xml:space="preserve"> </v>
      </c>
    </row>
    <row r="17" spans="1:13" x14ac:dyDescent="0.3">
      <c r="A17" s="79" t="s">
        <v>392</v>
      </c>
      <c r="B17" s="84">
        <v>0</v>
      </c>
      <c r="C17" s="84">
        <v>0</v>
      </c>
      <c r="D17" s="83" t="s">
        <v>0</v>
      </c>
      <c r="E17" s="84">
        <v>0</v>
      </c>
      <c r="F17" s="84">
        <v>0</v>
      </c>
      <c r="G17" s="96" t="s">
        <v>0</v>
      </c>
      <c r="H17" s="83" t="s">
        <v>0</v>
      </c>
      <c r="K17" s="79">
        <v>4</v>
      </c>
      <c r="L17" s="81" t="str">
        <f t="shared" si="1"/>
        <v xml:space="preserve"> </v>
      </c>
      <c r="M17" s="81" t="str">
        <f t="shared" si="2"/>
        <v xml:space="preserve"> </v>
      </c>
    </row>
    <row r="18" spans="1:13" x14ac:dyDescent="0.3">
      <c r="A18" s="78" t="s">
        <v>393</v>
      </c>
      <c r="B18" s="80">
        <v>139000000</v>
      </c>
      <c r="C18" s="84">
        <v>68393639</v>
      </c>
      <c r="D18" s="83">
        <f t="shared" ref="D18:D25" si="3">(C18/B18)*100</f>
        <v>49.204056834532373</v>
      </c>
      <c r="E18" s="82">
        <v>314310799</v>
      </c>
      <c r="F18" s="80">
        <v>290090575</v>
      </c>
      <c r="G18" s="83">
        <f>(F18/E18)*100</f>
        <v>92.294180130921944</v>
      </c>
      <c r="H18" s="83">
        <f t="shared" si="0"/>
        <v>43.090123296389571</v>
      </c>
      <c r="K18" s="79">
        <v>5</v>
      </c>
      <c r="L18" s="81">
        <f t="shared" si="1"/>
        <v>49.204056834532373</v>
      </c>
      <c r="M18" s="81">
        <f>G18</f>
        <v>92.294180130921944</v>
      </c>
    </row>
    <row r="19" spans="1:13" x14ac:dyDescent="0.3">
      <c r="A19" s="78" t="s">
        <v>394</v>
      </c>
      <c r="B19" s="80">
        <v>600500000</v>
      </c>
      <c r="C19" s="80">
        <v>598091472</v>
      </c>
      <c r="D19" s="83">
        <f t="shared" si="3"/>
        <v>99.598912905911746</v>
      </c>
      <c r="E19" s="82">
        <v>901255487</v>
      </c>
      <c r="F19" s="80">
        <v>887231079</v>
      </c>
      <c r="G19" s="83">
        <f>(F19/E19)*100</f>
        <v>98.443903177035537</v>
      </c>
      <c r="H19" s="83">
        <f t="shared" si="0"/>
        <v>-1.1550097288762089</v>
      </c>
      <c r="K19" s="79">
        <v>6</v>
      </c>
      <c r="L19" s="81">
        <f t="shared" si="1"/>
        <v>99.598912905911746</v>
      </c>
      <c r="M19" s="81">
        <f>G19</f>
        <v>98.443903177035537</v>
      </c>
    </row>
    <row r="20" spans="1:13" x14ac:dyDescent="0.3">
      <c r="A20" s="78" t="s">
        <v>395</v>
      </c>
      <c r="B20" s="84">
        <v>1003645000</v>
      </c>
      <c r="C20" s="84">
        <v>916895353</v>
      </c>
      <c r="D20" s="83">
        <f t="shared" si="3"/>
        <v>91.356540709115279</v>
      </c>
      <c r="E20" s="84">
        <v>861812782</v>
      </c>
      <c r="F20" s="84">
        <v>860853126</v>
      </c>
      <c r="G20" s="83">
        <f>(F20/E20)*100</f>
        <v>99.88864681285267</v>
      </c>
      <c r="H20" s="83">
        <f t="shared" si="0"/>
        <v>8.5321061037373909</v>
      </c>
      <c r="K20" s="79">
        <v>7</v>
      </c>
      <c r="L20" s="81">
        <f t="shared" si="1"/>
        <v>91.356540709115279</v>
      </c>
      <c r="M20" s="81">
        <f t="shared" si="2"/>
        <v>99.88864681285267</v>
      </c>
    </row>
    <row r="21" spans="1:13" x14ac:dyDescent="0.3">
      <c r="A21" s="78" t="s">
        <v>396</v>
      </c>
      <c r="B21" s="84">
        <v>0</v>
      </c>
      <c r="C21" s="84">
        <v>0</v>
      </c>
      <c r="D21" s="83" t="s">
        <v>0</v>
      </c>
      <c r="E21" s="84">
        <v>0</v>
      </c>
      <c r="F21" s="84">
        <v>0</v>
      </c>
      <c r="G21" s="96" t="s">
        <v>0</v>
      </c>
      <c r="H21" s="83" t="s">
        <v>0</v>
      </c>
      <c r="K21" s="79">
        <v>8</v>
      </c>
      <c r="L21" s="81" t="str">
        <f t="shared" si="1"/>
        <v xml:space="preserve"> </v>
      </c>
      <c r="M21" s="81" t="str">
        <f t="shared" si="2"/>
        <v xml:space="preserve"> </v>
      </c>
    </row>
    <row r="22" spans="1:13" x14ac:dyDescent="0.3">
      <c r="A22" s="78" t="s">
        <v>397</v>
      </c>
      <c r="B22" s="84">
        <v>0</v>
      </c>
      <c r="C22" s="84">
        <v>0</v>
      </c>
      <c r="D22" s="83" t="s">
        <v>0</v>
      </c>
      <c r="E22" s="84">
        <v>0</v>
      </c>
      <c r="F22" s="84">
        <v>0</v>
      </c>
      <c r="G22" s="96" t="s">
        <v>0</v>
      </c>
      <c r="H22" s="83" t="s">
        <v>0</v>
      </c>
      <c r="K22" s="79">
        <v>9</v>
      </c>
      <c r="L22" s="81" t="str">
        <f t="shared" si="1"/>
        <v xml:space="preserve"> </v>
      </c>
      <c r="M22" s="81" t="str">
        <f t="shared" si="2"/>
        <v xml:space="preserve"> </v>
      </c>
    </row>
    <row r="23" spans="1:13" x14ac:dyDescent="0.3">
      <c r="A23" s="78" t="s">
        <v>398</v>
      </c>
      <c r="B23" s="84">
        <v>0</v>
      </c>
      <c r="C23" s="84">
        <v>0</v>
      </c>
      <c r="D23" s="83" t="s">
        <v>0</v>
      </c>
      <c r="E23" s="84">
        <v>0</v>
      </c>
      <c r="F23" s="84">
        <v>0</v>
      </c>
      <c r="G23" s="96" t="s">
        <v>413</v>
      </c>
      <c r="H23" s="83" t="s">
        <v>0</v>
      </c>
      <c r="K23" s="79" t="s">
        <v>414</v>
      </c>
      <c r="L23" s="81">
        <f>E21</f>
        <v>0</v>
      </c>
      <c r="M23" s="81" t="str">
        <f>H21</f>
        <v xml:space="preserve"> </v>
      </c>
    </row>
    <row r="24" spans="1:13" x14ac:dyDescent="0.3">
      <c r="A24" s="78"/>
      <c r="B24" s="85"/>
      <c r="C24" s="85"/>
      <c r="D24" s="83"/>
      <c r="E24" s="85"/>
      <c r="F24" s="85"/>
      <c r="G24" s="96"/>
      <c r="H24" s="83">
        <f t="shared" si="0"/>
        <v>0</v>
      </c>
      <c r="K24" s="97"/>
      <c r="L24" s="81"/>
      <c r="M24" s="97"/>
    </row>
    <row r="25" spans="1:13" x14ac:dyDescent="0.3">
      <c r="A25" s="86" t="s">
        <v>399</v>
      </c>
      <c r="B25" s="87">
        <f>SUM(B13:B23)</f>
        <v>2941309239</v>
      </c>
      <c r="C25" s="87">
        <f>SUM(C13:C23)</f>
        <v>2194416007</v>
      </c>
      <c r="D25" s="83">
        <f t="shared" si="3"/>
        <v>74.606776394109033</v>
      </c>
      <c r="E25" s="87">
        <f>SUM(E13:E23)</f>
        <v>3522750154</v>
      </c>
      <c r="F25" s="87">
        <f>SUM(F13:F23)</f>
        <v>3203774785</v>
      </c>
      <c r="G25" s="83">
        <f>(F25/E25)*100</f>
        <v>90.94527414503662</v>
      </c>
      <c r="H25" s="87">
        <f>SUM(H13:H23)</f>
        <v>108.78164526631561</v>
      </c>
    </row>
    <row r="26" spans="1:13" x14ac:dyDescent="0.3">
      <c r="A26" s="86"/>
      <c r="B26" s="89"/>
      <c r="C26" s="80"/>
      <c r="D26" s="97"/>
      <c r="E26" s="89"/>
      <c r="F26" s="80"/>
      <c r="G26" s="83"/>
      <c r="H26" s="83"/>
    </row>
    <row r="27" spans="1:13" x14ac:dyDescent="0.3">
      <c r="A27" s="78" t="s">
        <v>400</v>
      </c>
      <c r="B27" s="84">
        <v>0</v>
      </c>
      <c r="C27" s="84">
        <v>0</v>
      </c>
      <c r="D27" s="80">
        <v>0</v>
      </c>
      <c r="E27" s="84">
        <v>0</v>
      </c>
      <c r="F27" s="84">
        <v>0</v>
      </c>
      <c r="G27" s="83">
        <v>0</v>
      </c>
      <c r="H27" s="83">
        <v>0</v>
      </c>
    </row>
    <row r="28" spans="1:13" x14ac:dyDescent="0.3">
      <c r="A28" s="78"/>
      <c r="B28" s="91"/>
      <c r="C28" s="91"/>
      <c r="D28" s="98"/>
      <c r="E28" s="91"/>
      <c r="F28" s="91"/>
      <c r="G28" s="83"/>
      <c r="H28" s="83"/>
    </row>
    <row r="29" spans="1:13" ht="15" thickBot="1" x14ac:dyDescent="0.35">
      <c r="A29" s="92" t="s">
        <v>402</v>
      </c>
      <c r="B29" s="93">
        <f>B25+B27</f>
        <v>2941309239</v>
      </c>
      <c r="C29" s="93">
        <f>C25+C27</f>
        <v>2194416007</v>
      </c>
      <c r="D29" s="93">
        <f>D25+D27</f>
        <v>74.606776394109033</v>
      </c>
      <c r="E29" s="93">
        <f>E25+E27</f>
        <v>3522750154</v>
      </c>
      <c r="F29" s="93">
        <f>F25+F27</f>
        <v>3203774785</v>
      </c>
      <c r="G29" s="83">
        <f>(F29/E29)*100</f>
        <v>90.94527414503662</v>
      </c>
      <c r="H29" s="95">
        <f>G29-D29</f>
        <v>16.338497750927587</v>
      </c>
    </row>
    <row r="30" spans="1:13" x14ac:dyDescent="0.3">
      <c r="A30" s="779" t="s">
        <v>411</v>
      </c>
      <c r="B30" s="779"/>
      <c r="C30" s="779"/>
      <c r="D30" s="779"/>
      <c r="E30" s="779"/>
      <c r="F30" s="779"/>
      <c r="G30" s="779"/>
      <c r="H30" s="779"/>
    </row>
    <row r="31" spans="1:13" x14ac:dyDescent="0.3">
      <c r="A31" s="780"/>
      <c r="B31" s="780"/>
      <c r="C31" s="780"/>
      <c r="D31" s="780"/>
      <c r="E31" s="780"/>
      <c r="F31" s="780"/>
      <c r="G31" s="780"/>
      <c r="H31" s="780"/>
    </row>
    <row r="32" spans="1:13" x14ac:dyDescent="0.3">
      <c r="A32" s="781" t="s">
        <v>412</v>
      </c>
      <c r="B32" s="781"/>
      <c r="C32" s="781"/>
      <c r="D32" s="781"/>
      <c r="E32" s="781"/>
      <c r="F32" s="781"/>
      <c r="G32" s="781"/>
      <c r="H32" s="781"/>
    </row>
  </sheetData>
  <mergeCells count="9">
    <mergeCell ref="A30:H31"/>
    <mergeCell ref="A32:H32"/>
    <mergeCell ref="A2:G2"/>
    <mergeCell ref="A3:G3"/>
    <mergeCell ref="A4:G4"/>
    <mergeCell ref="A5:G5"/>
    <mergeCell ref="A6:D6"/>
    <mergeCell ref="B7:D7"/>
    <mergeCell ref="E7:G7"/>
  </mergeCells>
  <phoneticPr fontId="54"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82" t="s">
        <v>407</v>
      </c>
      <c r="B6" s="782"/>
      <c r="C6" s="782"/>
      <c r="D6" s="782"/>
      <c r="E6" s="782"/>
      <c r="F6" s="782"/>
      <c r="G6" s="782"/>
      <c r="H6" s="72"/>
    </row>
    <row r="7" spans="1:13" x14ac:dyDescent="0.3">
      <c r="A7" s="782" t="s">
        <v>378</v>
      </c>
      <c r="B7" s="782"/>
      <c r="C7" s="782"/>
      <c r="D7" s="782"/>
      <c r="E7" s="782"/>
      <c r="F7" s="782"/>
      <c r="G7" s="782"/>
      <c r="H7" s="72"/>
    </row>
    <row r="8" spans="1:13" x14ac:dyDescent="0.3">
      <c r="A8" s="782" t="s">
        <v>379</v>
      </c>
      <c r="B8" s="782"/>
      <c r="C8" s="782"/>
      <c r="D8" s="782"/>
      <c r="E8" s="782"/>
      <c r="F8" s="782"/>
      <c r="G8" s="782"/>
      <c r="H8" s="72"/>
    </row>
    <row r="9" spans="1:13" x14ac:dyDescent="0.3">
      <c r="A9" s="782" t="s">
        <v>408</v>
      </c>
      <c r="B9" s="782"/>
      <c r="C9" s="782"/>
      <c r="D9" s="782"/>
      <c r="E9" s="782"/>
      <c r="F9" s="782"/>
      <c r="G9" s="782"/>
      <c r="H9" s="72"/>
    </row>
    <row r="10" spans="1:13" x14ac:dyDescent="0.3">
      <c r="A10" s="783" t="s">
        <v>381</v>
      </c>
      <c r="B10" s="783"/>
      <c r="C10" s="783"/>
      <c r="D10" s="783"/>
      <c r="E10" s="73"/>
      <c r="F10" s="73"/>
      <c r="G10" s="73"/>
      <c r="H10" s="73"/>
    </row>
    <row r="11" spans="1:13" ht="15" thickBot="1" x14ac:dyDescent="0.35">
      <c r="A11" s="74"/>
      <c r="B11" s="784">
        <v>2008</v>
      </c>
      <c r="C11" s="784"/>
      <c r="D11" s="784"/>
      <c r="E11" s="785">
        <v>2009</v>
      </c>
      <c r="F11" s="785"/>
      <c r="G11" s="785"/>
      <c r="H11" s="75"/>
    </row>
    <row r="12" spans="1:13" x14ac:dyDescent="0.3">
      <c r="A12" s="74"/>
      <c r="B12" s="75"/>
      <c r="C12" s="75"/>
      <c r="D12" s="75"/>
      <c r="E12" s="75"/>
      <c r="F12" s="75"/>
      <c r="G12" s="75"/>
      <c r="H12" s="75"/>
    </row>
    <row r="13" spans="1:13" x14ac:dyDescent="0.3">
      <c r="A13" s="74" t="s">
        <v>352</v>
      </c>
      <c r="B13" s="74" t="s">
        <v>382</v>
      </c>
      <c r="C13" s="74" t="s">
        <v>383</v>
      </c>
      <c r="D13" s="74" t="s">
        <v>329</v>
      </c>
      <c r="E13" s="74" t="s">
        <v>382</v>
      </c>
      <c r="F13" s="74" t="s">
        <v>383</v>
      </c>
      <c r="G13" s="74" t="s">
        <v>329</v>
      </c>
      <c r="H13" s="74" t="s">
        <v>384</v>
      </c>
      <c r="K13" s="97"/>
      <c r="L13" s="74" t="s">
        <v>329</v>
      </c>
      <c r="M13" s="74" t="s">
        <v>329</v>
      </c>
    </row>
    <row r="14" spans="1:13" ht="20.399999999999999" x14ac:dyDescent="0.3">
      <c r="A14" s="76"/>
      <c r="B14" s="77" t="s">
        <v>409</v>
      </c>
      <c r="C14" s="77"/>
      <c r="D14" s="77">
        <v>2008</v>
      </c>
      <c r="E14" s="77" t="s">
        <v>410</v>
      </c>
      <c r="F14" s="77"/>
      <c r="G14" s="77">
        <v>2009</v>
      </c>
      <c r="H14" s="77" t="s">
        <v>387</v>
      </c>
      <c r="K14" s="97"/>
      <c r="L14" s="74"/>
      <c r="M14" s="74"/>
    </row>
    <row r="15" spans="1:13" x14ac:dyDescent="0.3">
      <c r="A15" s="74"/>
      <c r="B15" s="74"/>
      <c r="C15" s="74"/>
      <c r="D15" s="74"/>
      <c r="E15" s="74"/>
      <c r="F15" s="74"/>
      <c r="G15" s="74"/>
      <c r="H15" s="74"/>
      <c r="K15" s="97"/>
      <c r="L15" s="74">
        <v>2008</v>
      </c>
      <c r="M15" s="74">
        <v>2009</v>
      </c>
    </row>
    <row r="16" spans="1:13" x14ac:dyDescent="0.3">
      <c r="A16" s="78"/>
      <c r="B16" s="78"/>
      <c r="C16" s="78"/>
      <c r="D16" s="78"/>
      <c r="E16" s="78"/>
      <c r="F16" s="78"/>
      <c r="G16" s="78"/>
      <c r="H16" s="78"/>
      <c r="K16" s="97"/>
      <c r="L16" s="78"/>
      <c r="M16" s="78"/>
    </row>
    <row r="17" spans="1:13" x14ac:dyDescent="0.3">
      <c r="A17" s="79" t="s">
        <v>388</v>
      </c>
      <c r="B17" s="80">
        <v>750315667</v>
      </c>
      <c r="C17" s="80">
        <v>635469412</v>
      </c>
      <c r="D17" s="83">
        <f>(C17/B17)*100</f>
        <v>84.693608296999614</v>
      </c>
      <c r="E17" s="82">
        <v>1010181768</v>
      </c>
      <c r="F17" s="80">
        <v>855550273</v>
      </c>
      <c r="G17" s="83">
        <f>(F17/E17)*100</f>
        <v>84.692705818068177</v>
      </c>
      <c r="H17" s="96">
        <f>G17-D17</f>
        <v>-9.0247893143668989E-4</v>
      </c>
      <c r="K17" s="79">
        <v>0</v>
      </c>
      <c r="L17" s="81">
        <f>D17</f>
        <v>84.693608296999614</v>
      </c>
      <c r="M17" s="81">
        <f>G17</f>
        <v>84.692705818068177</v>
      </c>
    </row>
    <row r="18" spans="1:13" x14ac:dyDescent="0.3">
      <c r="A18" s="79" t="s">
        <v>389</v>
      </c>
      <c r="B18" s="80">
        <v>816274000</v>
      </c>
      <c r="C18" s="80">
        <v>643621401</v>
      </c>
      <c r="D18" s="83">
        <f>(C18/B18)*100</f>
        <v>78.848695536057747</v>
      </c>
      <c r="E18" s="82">
        <v>941980682</v>
      </c>
      <c r="F18" s="80">
        <v>702739166</v>
      </c>
      <c r="G18" s="83">
        <f>(F18/E18)*100</f>
        <v>74.6022906231956</v>
      </c>
      <c r="H18" s="83">
        <f t="shared" ref="H18:H29" si="0">G18-D18</f>
        <v>-4.2464049128621468</v>
      </c>
      <c r="K18" s="79">
        <v>1</v>
      </c>
      <c r="L18" s="81">
        <f t="shared" ref="L18:L26" si="1">D18</f>
        <v>78.848695536057747</v>
      </c>
      <c r="M18" s="81">
        <f t="shared" ref="M18:M26" si="2">G18</f>
        <v>74.6022906231956</v>
      </c>
    </row>
    <row r="19" spans="1:13" x14ac:dyDescent="0.3">
      <c r="A19" s="79" t="s">
        <v>390</v>
      </c>
      <c r="B19" s="80">
        <v>85458000</v>
      </c>
      <c r="C19" s="80">
        <v>54731879</v>
      </c>
      <c r="D19" s="83">
        <f>(C19/B19)*100</f>
        <v>64.045354443118256</v>
      </c>
      <c r="E19" s="82">
        <v>84927099</v>
      </c>
      <c r="F19" s="80">
        <v>41046136</v>
      </c>
      <c r="G19" s="83">
        <f>(F19/E19)*100</f>
        <v>48.331023293283572</v>
      </c>
      <c r="H19" s="83">
        <f t="shared" si="0"/>
        <v>-15.714331149834685</v>
      </c>
      <c r="K19" s="79">
        <v>2</v>
      </c>
      <c r="L19" s="81">
        <f t="shared" si="1"/>
        <v>64.045354443118256</v>
      </c>
      <c r="M19" s="81">
        <f t="shared" si="2"/>
        <v>48.331023293283572</v>
      </c>
    </row>
    <row r="20" spans="1:13" x14ac:dyDescent="0.3">
      <c r="A20" s="79" t="s">
        <v>391</v>
      </c>
      <c r="B20" s="84">
        <v>0</v>
      </c>
      <c r="C20" s="84">
        <v>0</v>
      </c>
      <c r="D20" s="96" t="s">
        <v>0</v>
      </c>
      <c r="E20" s="84">
        <v>0</v>
      </c>
      <c r="F20" s="84">
        <v>0</v>
      </c>
      <c r="G20" s="96" t="s">
        <v>0</v>
      </c>
      <c r="H20" s="83" t="s">
        <v>0</v>
      </c>
      <c r="K20" s="79">
        <v>3</v>
      </c>
      <c r="L20" s="81" t="str">
        <f t="shared" si="1"/>
        <v xml:space="preserve"> </v>
      </c>
      <c r="M20" s="81" t="str">
        <f t="shared" si="2"/>
        <v xml:space="preserve"> </v>
      </c>
    </row>
    <row r="21" spans="1:13" x14ac:dyDescent="0.3">
      <c r="A21" s="79" t="s">
        <v>392</v>
      </c>
      <c r="B21" s="84">
        <v>0</v>
      </c>
      <c r="C21" s="84">
        <v>0</v>
      </c>
      <c r="D21" s="83" t="s">
        <v>0</v>
      </c>
      <c r="E21" s="84">
        <v>0</v>
      </c>
      <c r="F21" s="84">
        <v>0</v>
      </c>
      <c r="G21" s="96" t="s">
        <v>0</v>
      </c>
      <c r="H21" s="83" t="s">
        <v>0</v>
      </c>
      <c r="K21" s="79">
        <v>4</v>
      </c>
      <c r="L21" s="81" t="str">
        <f t="shared" si="1"/>
        <v xml:space="preserve"> </v>
      </c>
      <c r="M21" s="81" t="str">
        <f t="shared" si="2"/>
        <v xml:space="preserve"> </v>
      </c>
    </row>
    <row r="22" spans="1:13" x14ac:dyDescent="0.3">
      <c r="A22" s="78" t="s">
        <v>393</v>
      </c>
      <c r="B22" s="80">
        <v>378000000</v>
      </c>
      <c r="C22" s="80">
        <v>340381665</v>
      </c>
      <c r="D22" s="83">
        <f>(C22/B22)*100</f>
        <v>90.048059523809513</v>
      </c>
      <c r="E22" s="82">
        <v>420470927</v>
      </c>
      <c r="F22" s="80">
        <v>228069886</v>
      </c>
      <c r="G22" s="83">
        <f>(F22/E22)*100</f>
        <v>54.241535229854307</v>
      </c>
      <c r="H22" s="83">
        <f t="shared" si="0"/>
        <v>-35.806524293955206</v>
      </c>
      <c r="K22" s="79">
        <v>5</v>
      </c>
      <c r="L22" s="81">
        <f t="shared" si="1"/>
        <v>90.048059523809513</v>
      </c>
      <c r="M22" s="81">
        <f t="shared" si="2"/>
        <v>54.241535229854307</v>
      </c>
    </row>
    <row r="23" spans="1:13" x14ac:dyDescent="0.3">
      <c r="A23" s="78" t="s">
        <v>394</v>
      </c>
      <c r="B23" s="80">
        <v>1982364759</v>
      </c>
      <c r="C23" s="80">
        <v>1974833617</v>
      </c>
      <c r="D23" s="83">
        <f>(C23/B23)*100</f>
        <v>99.620093024464424</v>
      </c>
      <c r="E23" s="82">
        <v>2417619495</v>
      </c>
      <c r="F23" s="80">
        <v>2397733945</v>
      </c>
      <c r="G23" s="83">
        <f>(F23/E23)*100</f>
        <v>99.177473955635847</v>
      </c>
      <c r="H23" s="83">
        <f t="shared" si="0"/>
        <v>-0.44261906882857716</v>
      </c>
      <c r="K23" s="79">
        <v>6</v>
      </c>
      <c r="L23" s="81">
        <f t="shared" si="1"/>
        <v>99.620093024464424</v>
      </c>
      <c r="M23" s="81">
        <f t="shared" si="2"/>
        <v>99.177473955635847</v>
      </c>
    </row>
    <row r="24" spans="1:13" x14ac:dyDescent="0.3">
      <c r="A24" s="78" t="s">
        <v>395</v>
      </c>
      <c r="B24" s="84">
        <v>0</v>
      </c>
      <c r="C24" s="84">
        <v>0</v>
      </c>
      <c r="D24" s="83" t="s">
        <v>0</v>
      </c>
      <c r="E24" s="84">
        <v>0</v>
      </c>
      <c r="F24" s="84">
        <v>0</v>
      </c>
      <c r="G24" s="96" t="s">
        <v>0</v>
      </c>
      <c r="H24" s="83" t="s">
        <v>0</v>
      </c>
      <c r="K24" s="79">
        <v>7</v>
      </c>
      <c r="L24" s="81" t="str">
        <f t="shared" si="1"/>
        <v xml:space="preserve"> </v>
      </c>
      <c r="M24" s="81" t="str">
        <f t="shared" si="2"/>
        <v xml:space="preserve"> </v>
      </c>
    </row>
    <row r="25" spans="1:13" x14ac:dyDescent="0.3">
      <c r="A25" s="78" t="s">
        <v>396</v>
      </c>
      <c r="B25" s="84">
        <v>0</v>
      </c>
      <c r="C25" s="84">
        <v>0</v>
      </c>
      <c r="D25" s="83" t="s">
        <v>0</v>
      </c>
      <c r="E25" s="84">
        <v>0</v>
      </c>
      <c r="F25" s="84">
        <v>0</v>
      </c>
      <c r="G25" s="96" t="s">
        <v>0</v>
      </c>
      <c r="H25" s="83" t="s">
        <v>0</v>
      </c>
      <c r="K25" s="79">
        <v>8</v>
      </c>
      <c r="L25" s="81" t="str">
        <f t="shared" si="1"/>
        <v xml:space="preserve"> </v>
      </c>
      <c r="M25" s="81" t="str">
        <f t="shared" si="2"/>
        <v xml:space="preserve"> </v>
      </c>
    </row>
    <row r="26" spans="1:13" x14ac:dyDescent="0.3">
      <c r="A26" s="78" t="s">
        <v>397</v>
      </c>
      <c r="B26" s="84">
        <v>0</v>
      </c>
      <c r="C26" s="84">
        <v>0</v>
      </c>
      <c r="D26" s="83" t="s">
        <v>0</v>
      </c>
      <c r="E26" s="84">
        <v>0</v>
      </c>
      <c r="F26" s="84">
        <v>0</v>
      </c>
      <c r="G26" s="96" t="s">
        <v>0</v>
      </c>
      <c r="H26" s="83" t="s">
        <v>0</v>
      </c>
      <c r="K26" s="79">
        <v>9</v>
      </c>
      <c r="L26" s="81" t="str">
        <f t="shared" si="1"/>
        <v xml:space="preserve"> </v>
      </c>
      <c r="M26" s="81" t="str">
        <f t="shared" si="2"/>
        <v xml:space="preserve"> </v>
      </c>
    </row>
    <row r="27" spans="1:13" x14ac:dyDescent="0.3">
      <c r="A27" s="78" t="s">
        <v>398</v>
      </c>
      <c r="B27" s="84">
        <v>0</v>
      </c>
      <c r="C27" s="84">
        <v>0</v>
      </c>
      <c r="D27" s="83" t="s">
        <v>0</v>
      </c>
      <c r="E27" s="84">
        <v>0</v>
      </c>
      <c r="F27" s="84">
        <v>0</v>
      </c>
      <c r="G27" s="96" t="s">
        <v>413</v>
      </c>
      <c r="H27" s="83" t="s">
        <v>0</v>
      </c>
      <c r="K27" s="79" t="s">
        <v>414</v>
      </c>
      <c r="L27" s="81">
        <f>E25</f>
        <v>0</v>
      </c>
      <c r="M27" s="81" t="str">
        <f>H25</f>
        <v xml:space="preserve"> </v>
      </c>
    </row>
    <row r="28" spans="1:13" x14ac:dyDescent="0.3">
      <c r="A28" s="78"/>
      <c r="B28" s="85"/>
      <c r="C28" s="85"/>
      <c r="D28" s="83"/>
      <c r="E28" s="85"/>
      <c r="F28" s="85"/>
      <c r="G28" s="96"/>
      <c r="H28" s="99">
        <f t="shared" si="0"/>
        <v>0</v>
      </c>
      <c r="K28" s="97"/>
      <c r="L28" s="81"/>
      <c r="M28" s="97"/>
    </row>
    <row r="29" spans="1:13" x14ac:dyDescent="0.3">
      <c r="A29" s="86" t="s">
        <v>399</v>
      </c>
      <c r="B29" s="87">
        <f>SUM(B17:B27)</f>
        <v>4012412426</v>
      </c>
      <c r="C29" s="87">
        <f>SUM(C17:C27)</f>
        <v>3649037974</v>
      </c>
      <c r="D29" s="83">
        <f>(C29/B29)*100</f>
        <v>90.943741235437997</v>
      </c>
      <c r="E29" s="87">
        <f>SUM(E17:E27)</f>
        <v>4875179971</v>
      </c>
      <c r="F29" s="87">
        <f>SUM(F17:F27)</f>
        <v>4225139406</v>
      </c>
      <c r="G29" s="83">
        <f>(F29/E29)*100</f>
        <v>86.666326805025349</v>
      </c>
      <c r="H29" s="83">
        <f t="shared" si="0"/>
        <v>-4.277414430412648</v>
      </c>
    </row>
    <row r="30" spans="1:13" x14ac:dyDescent="0.3">
      <c r="A30" s="86"/>
      <c r="B30" s="89"/>
      <c r="C30" s="80"/>
      <c r="D30" s="97"/>
      <c r="E30" s="89"/>
      <c r="F30" s="80"/>
      <c r="G30" s="83"/>
      <c r="H30" s="83"/>
    </row>
    <row r="31" spans="1:13" x14ac:dyDescent="0.3">
      <c r="A31" s="78" t="s">
        <v>400</v>
      </c>
      <c r="B31" s="84">
        <v>0</v>
      </c>
      <c r="C31" s="84">
        <v>0</v>
      </c>
      <c r="D31" s="99">
        <v>0</v>
      </c>
      <c r="E31" s="84">
        <v>0</v>
      </c>
      <c r="F31" s="84">
        <v>0</v>
      </c>
      <c r="G31" s="99">
        <v>0</v>
      </c>
      <c r="H31" s="99">
        <v>0</v>
      </c>
    </row>
    <row r="32" spans="1:13" x14ac:dyDescent="0.3">
      <c r="A32" s="78"/>
      <c r="B32" s="91"/>
      <c r="C32" s="91"/>
      <c r="D32" s="98"/>
      <c r="E32" s="91"/>
      <c r="F32" s="91"/>
      <c r="G32" s="99"/>
      <c r="H32" s="83"/>
    </row>
    <row r="33" spans="1:8" ht="15" thickBot="1" x14ac:dyDescent="0.35">
      <c r="A33" s="92" t="s">
        <v>402</v>
      </c>
      <c r="B33" s="93">
        <f>B29+B31</f>
        <v>4012412426</v>
      </c>
      <c r="C33" s="93">
        <f>C29+C31</f>
        <v>3649037974</v>
      </c>
      <c r="D33" s="93">
        <f>D29+D31</f>
        <v>90.943741235437997</v>
      </c>
      <c r="E33" s="93">
        <f>E29+E31</f>
        <v>4875179971</v>
      </c>
      <c r="F33" s="93">
        <f>F29+F31</f>
        <v>4225139406</v>
      </c>
      <c r="G33" s="83">
        <f>(F33/E33)*100</f>
        <v>86.666326805025349</v>
      </c>
      <c r="H33" s="95">
        <f>G33-D33</f>
        <v>-4.277414430412648</v>
      </c>
    </row>
    <row r="34" spans="1:8" x14ac:dyDescent="0.3">
      <c r="A34" s="779" t="s">
        <v>411</v>
      </c>
      <c r="B34" s="779"/>
      <c r="C34" s="779"/>
      <c r="D34" s="779"/>
      <c r="E34" s="779"/>
      <c r="F34" s="779"/>
      <c r="G34" s="779"/>
      <c r="H34" s="779"/>
    </row>
    <row r="35" spans="1:8" x14ac:dyDescent="0.3">
      <c r="A35" s="780"/>
      <c r="B35" s="780"/>
      <c r="C35" s="780"/>
      <c r="D35" s="780"/>
      <c r="E35" s="780"/>
      <c r="F35" s="780"/>
      <c r="G35" s="780"/>
      <c r="H35" s="780"/>
    </row>
    <row r="36" spans="1:8" x14ac:dyDescent="0.3">
      <c r="A36" s="781" t="s">
        <v>412</v>
      </c>
      <c r="B36" s="781"/>
      <c r="C36" s="781"/>
      <c r="D36" s="781"/>
      <c r="E36" s="781"/>
      <c r="F36" s="781"/>
      <c r="G36" s="781"/>
      <c r="H36" s="781"/>
    </row>
  </sheetData>
  <mergeCells count="9">
    <mergeCell ref="A34:H35"/>
    <mergeCell ref="A36:H36"/>
    <mergeCell ref="A6:G6"/>
    <mergeCell ref="A7:G7"/>
    <mergeCell ref="A8:G8"/>
    <mergeCell ref="A9:G9"/>
    <mergeCell ref="A10:D10"/>
    <mergeCell ref="B11:D11"/>
    <mergeCell ref="E11:G11"/>
  </mergeCells>
  <phoneticPr fontId="54"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82" t="s">
        <v>377</v>
      </c>
      <c r="B1" s="782"/>
      <c r="C1" s="782"/>
      <c r="D1" s="782"/>
      <c r="E1" s="782"/>
      <c r="F1" s="782"/>
      <c r="G1" s="782"/>
    </row>
    <row r="2" spans="1:13" x14ac:dyDescent="0.3">
      <c r="A2" s="782" t="s">
        <v>378</v>
      </c>
      <c r="B2" s="782"/>
      <c r="C2" s="782"/>
      <c r="D2" s="782"/>
      <c r="E2" s="782"/>
      <c r="F2" s="782"/>
      <c r="G2" s="782"/>
    </row>
    <row r="3" spans="1:13" x14ac:dyDescent="0.3">
      <c r="A3" s="782" t="s">
        <v>379</v>
      </c>
      <c r="B3" s="782"/>
      <c r="C3" s="782"/>
      <c r="D3" s="782"/>
      <c r="E3" s="782"/>
      <c r="F3" s="782"/>
      <c r="G3" s="782"/>
    </row>
    <row r="4" spans="1:13" x14ac:dyDescent="0.3">
      <c r="A4" s="782" t="s">
        <v>380</v>
      </c>
      <c r="B4" s="782"/>
      <c r="C4" s="782"/>
      <c r="D4" s="782"/>
      <c r="E4" s="782"/>
      <c r="F4" s="782"/>
      <c r="G4" s="782"/>
    </row>
    <row r="5" spans="1:13" x14ac:dyDescent="0.3">
      <c r="A5" s="783" t="s">
        <v>381</v>
      </c>
      <c r="B5" s="783"/>
      <c r="C5" s="783"/>
      <c r="D5" s="783"/>
      <c r="E5" s="73"/>
      <c r="F5" s="73"/>
      <c r="G5" s="73"/>
    </row>
    <row r="6" spans="1:13" x14ac:dyDescent="0.3">
      <c r="A6" s="74"/>
      <c r="B6" s="785">
        <v>2009</v>
      </c>
      <c r="C6" s="785"/>
      <c r="D6" s="785"/>
      <c r="E6" s="785">
        <v>2010</v>
      </c>
      <c r="F6" s="785"/>
      <c r="G6" s="785"/>
    </row>
    <row r="7" spans="1:13" x14ac:dyDescent="0.3">
      <c r="A7" s="74"/>
      <c r="B7" s="75"/>
      <c r="C7" s="75"/>
      <c r="D7" s="75"/>
      <c r="E7" s="75"/>
      <c r="F7" s="75"/>
      <c r="G7" s="75"/>
    </row>
    <row r="8" spans="1:13" x14ac:dyDescent="0.3">
      <c r="A8" s="74" t="s">
        <v>352</v>
      </c>
      <c r="B8" s="74" t="s">
        <v>382</v>
      </c>
      <c r="C8" s="787" t="s">
        <v>383</v>
      </c>
      <c r="D8" s="787" t="s">
        <v>329</v>
      </c>
      <c r="E8" s="74" t="s">
        <v>382</v>
      </c>
      <c r="F8" s="787" t="s">
        <v>383</v>
      </c>
      <c r="G8" s="787" t="s">
        <v>329</v>
      </c>
      <c r="K8" s="97"/>
      <c r="L8" s="74" t="s">
        <v>329</v>
      </c>
      <c r="M8" s="74" t="s">
        <v>329</v>
      </c>
    </row>
    <row r="9" spans="1:13" ht="20.399999999999999" x14ac:dyDescent="0.3">
      <c r="A9" s="76"/>
      <c r="B9" s="77" t="s">
        <v>385</v>
      </c>
      <c r="C9" s="788"/>
      <c r="D9" s="788"/>
      <c r="E9" s="77" t="s">
        <v>386</v>
      </c>
      <c r="F9" s="788"/>
      <c r="G9" s="788"/>
      <c r="K9" s="97"/>
      <c r="L9" s="74"/>
      <c r="M9" s="74"/>
    </row>
    <row r="10" spans="1:13" x14ac:dyDescent="0.3">
      <c r="A10" s="74"/>
      <c r="B10" s="74"/>
      <c r="C10" s="74"/>
      <c r="D10" s="74"/>
      <c r="E10" s="74"/>
      <c r="F10" s="74"/>
      <c r="G10" s="74"/>
      <c r="K10" s="97"/>
      <c r="L10" s="74">
        <v>2009</v>
      </c>
      <c r="M10" s="74">
        <v>2010</v>
      </c>
    </row>
    <row r="11" spans="1:13" x14ac:dyDescent="0.3">
      <c r="A11" s="78"/>
      <c r="B11" s="78"/>
      <c r="C11" s="78"/>
      <c r="D11" s="78"/>
      <c r="E11" s="78"/>
      <c r="F11" s="78"/>
      <c r="G11" s="78"/>
      <c r="K11" s="97"/>
      <c r="L11" s="78"/>
      <c r="M11" s="78"/>
    </row>
    <row r="12" spans="1:13" x14ac:dyDescent="0.3">
      <c r="A12" s="79" t="s">
        <v>388</v>
      </c>
      <c r="B12" s="80">
        <v>1051094130</v>
      </c>
      <c r="C12" s="80">
        <v>890200059</v>
      </c>
      <c r="D12" s="81">
        <f>(C12/B12)*100</f>
        <v>84.69270578078482</v>
      </c>
      <c r="E12" s="82">
        <v>1198143000</v>
      </c>
      <c r="F12" s="80">
        <v>1063897676</v>
      </c>
      <c r="G12" s="81">
        <f>(F12/E12)*100</f>
        <v>88.795550781501049</v>
      </c>
      <c r="K12" s="79">
        <v>0</v>
      </c>
      <c r="L12" s="81">
        <f>D12</f>
        <v>84.69270578078482</v>
      </c>
      <c r="M12" s="81">
        <f>G12</f>
        <v>88.795550781501049</v>
      </c>
    </row>
    <row r="13" spans="1:13" x14ac:dyDescent="0.3">
      <c r="A13" s="79" t="s">
        <v>389</v>
      </c>
      <c r="B13" s="80">
        <v>980130900</v>
      </c>
      <c r="C13" s="80">
        <v>731200102</v>
      </c>
      <c r="D13" s="81">
        <f>(C13/B13)*100</f>
        <v>74.6022905715961</v>
      </c>
      <c r="E13" s="82">
        <v>812789818</v>
      </c>
      <c r="F13" s="80">
        <v>661711496</v>
      </c>
      <c r="G13" s="81">
        <f>(F13/E13)*100</f>
        <v>81.412375173233286</v>
      </c>
      <c r="K13" s="79">
        <v>1</v>
      </c>
      <c r="L13" s="81">
        <f t="shared" ref="L13:L21" si="0">D13</f>
        <v>74.6022905715961</v>
      </c>
      <c r="M13" s="81">
        <f t="shared" ref="M13:M21" si="1">G13</f>
        <v>81.412375173233286</v>
      </c>
    </row>
    <row r="14" spans="1:13" x14ac:dyDescent="0.3">
      <c r="A14" s="79" t="s">
        <v>390</v>
      </c>
      <c r="B14" s="80">
        <v>88366646</v>
      </c>
      <c r="C14" s="80">
        <v>42708506</v>
      </c>
      <c r="D14" s="81">
        <f>(C14/B14)*100</f>
        <v>48.331025260368037</v>
      </c>
      <c r="E14" s="82">
        <v>47844428</v>
      </c>
      <c r="F14" s="80">
        <v>33331030</v>
      </c>
      <c r="G14" s="81">
        <f>(F14/E14)*100</f>
        <v>69.665437321144282</v>
      </c>
      <c r="K14" s="79">
        <v>2</v>
      </c>
      <c r="L14" s="81">
        <f t="shared" si="0"/>
        <v>48.331025260368037</v>
      </c>
      <c r="M14" s="81">
        <f t="shared" si="1"/>
        <v>69.665437321144282</v>
      </c>
    </row>
    <row r="15" spans="1:13" x14ac:dyDescent="0.3">
      <c r="A15" s="79" t="s">
        <v>391</v>
      </c>
      <c r="B15" s="84">
        <v>0</v>
      </c>
      <c r="C15" s="84">
        <v>0</v>
      </c>
      <c r="D15" s="81">
        <v>0</v>
      </c>
      <c r="E15" s="84">
        <v>0</v>
      </c>
      <c r="F15" s="84">
        <v>0</v>
      </c>
      <c r="G15" s="81">
        <v>0</v>
      </c>
      <c r="K15" s="79">
        <v>3</v>
      </c>
      <c r="L15" s="81">
        <f t="shared" si="0"/>
        <v>0</v>
      </c>
      <c r="M15" s="81">
        <f t="shared" si="1"/>
        <v>0</v>
      </c>
    </row>
    <row r="16" spans="1:13" x14ac:dyDescent="0.3">
      <c r="A16" s="79" t="s">
        <v>392</v>
      </c>
      <c r="B16" s="84">
        <v>0</v>
      </c>
      <c r="C16" s="84">
        <v>0</v>
      </c>
      <c r="D16" s="81">
        <v>0</v>
      </c>
      <c r="E16" s="84">
        <v>0</v>
      </c>
      <c r="F16" s="84">
        <v>0</v>
      </c>
      <c r="G16" s="81">
        <v>0</v>
      </c>
      <c r="K16" s="79">
        <v>4</v>
      </c>
      <c r="L16" s="81">
        <f t="shared" si="0"/>
        <v>0</v>
      </c>
      <c r="M16" s="81">
        <f t="shared" si="1"/>
        <v>0</v>
      </c>
    </row>
    <row r="17" spans="1:13" x14ac:dyDescent="0.3">
      <c r="A17" s="78" t="s">
        <v>393</v>
      </c>
      <c r="B17" s="80">
        <v>437500000</v>
      </c>
      <c r="C17" s="80">
        <v>237306716.37</v>
      </c>
      <c r="D17" s="81">
        <f>(C17/B17)*100</f>
        <v>54.241535170285715</v>
      </c>
      <c r="E17" s="82">
        <v>372220754</v>
      </c>
      <c r="F17" s="80">
        <v>251135442</v>
      </c>
      <c r="G17" s="81">
        <f>(F17/E17)*100</f>
        <v>67.469489355770847</v>
      </c>
      <c r="K17" s="79">
        <v>5</v>
      </c>
      <c r="L17" s="81">
        <f t="shared" si="0"/>
        <v>54.241535170285715</v>
      </c>
      <c r="M17" s="81">
        <f t="shared" si="1"/>
        <v>67.469489355770847</v>
      </c>
    </row>
    <row r="18" spans="1:13" x14ac:dyDescent="0.3">
      <c r="A18" s="78" t="s">
        <v>394</v>
      </c>
      <c r="B18" s="80">
        <v>2505633885</v>
      </c>
      <c r="C18" s="80">
        <v>2493942969.8700004</v>
      </c>
      <c r="D18" s="81">
        <f>(C18/B18)*100</f>
        <v>99.533414869587006</v>
      </c>
      <c r="E18" s="82">
        <v>4874472758</v>
      </c>
      <c r="F18" s="80">
        <v>4857369285</v>
      </c>
      <c r="G18" s="81">
        <f>(F18/E18)*100</f>
        <v>99.649121579930267</v>
      </c>
      <c r="K18" s="79">
        <v>6</v>
      </c>
      <c r="L18" s="81">
        <f t="shared" si="0"/>
        <v>99.533414869587006</v>
      </c>
      <c r="M18" s="81">
        <f t="shared" si="1"/>
        <v>99.649121579930267</v>
      </c>
    </row>
    <row r="19" spans="1:13" x14ac:dyDescent="0.3">
      <c r="A19" s="78" t="s">
        <v>395</v>
      </c>
      <c r="B19" s="84">
        <v>0</v>
      </c>
      <c r="C19" s="84">
        <v>0</v>
      </c>
      <c r="D19" s="81">
        <v>0</v>
      </c>
      <c r="E19" s="84">
        <v>0</v>
      </c>
      <c r="F19" s="84">
        <v>0</v>
      </c>
      <c r="G19" s="81">
        <v>0</v>
      </c>
      <c r="K19" s="79">
        <v>7</v>
      </c>
      <c r="L19" s="81">
        <f t="shared" si="0"/>
        <v>0</v>
      </c>
      <c r="M19" s="81">
        <f t="shared" si="1"/>
        <v>0</v>
      </c>
    </row>
    <row r="20" spans="1:13" x14ac:dyDescent="0.3">
      <c r="A20" s="78" t="s">
        <v>396</v>
      </c>
      <c r="B20" s="84">
        <v>0</v>
      </c>
      <c r="C20" s="84">
        <v>0</v>
      </c>
      <c r="D20" s="81">
        <v>0</v>
      </c>
      <c r="E20" s="84">
        <v>0</v>
      </c>
      <c r="F20" s="84">
        <v>0</v>
      </c>
      <c r="G20" s="81">
        <v>0</v>
      </c>
      <c r="K20" s="79">
        <v>8</v>
      </c>
      <c r="L20" s="81">
        <f t="shared" si="0"/>
        <v>0</v>
      </c>
      <c r="M20" s="81">
        <f t="shared" si="1"/>
        <v>0</v>
      </c>
    </row>
    <row r="21" spans="1:13" x14ac:dyDescent="0.3">
      <c r="A21" s="78" t="s">
        <v>397</v>
      </c>
      <c r="B21" s="84">
        <v>0</v>
      </c>
      <c r="C21" s="84">
        <v>0</v>
      </c>
      <c r="D21" s="81">
        <v>0</v>
      </c>
      <c r="E21" s="84">
        <v>0</v>
      </c>
      <c r="F21" s="84">
        <v>0</v>
      </c>
      <c r="G21" s="81">
        <v>0</v>
      </c>
      <c r="K21" s="79">
        <v>9</v>
      </c>
      <c r="L21" s="81">
        <f t="shared" si="0"/>
        <v>0</v>
      </c>
      <c r="M21" s="81">
        <f t="shared" si="1"/>
        <v>0</v>
      </c>
    </row>
    <row r="22" spans="1:13" x14ac:dyDescent="0.3">
      <c r="A22" s="78" t="s">
        <v>398</v>
      </c>
      <c r="B22" s="84">
        <v>0</v>
      </c>
      <c r="C22" s="84">
        <v>0</v>
      </c>
      <c r="D22" s="81">
        <v>0</v>
      </c>
      <c r="E22" s="84">
        <v>0</v>
      </c>
      <c r="F22" s="84">
        <v>0</v>
      </c>
      <c r="G22" s="81">
        <v>0</v>
      </c>
      <c r="K22" s="79" t="s">
        <v>414</v>
      </c>
      <c r="L22" s="81">
        <f>E20</f>
        <v>0</v>
      </c>
      <c r="M22" s="81">
        <f>H20</f>
        <v>0</v>
      </c>
    </row>
    <row r="23" spans="1:13" x14ac:dyDescent="0.3">
      <c r="A23" s="78"/>
      <c r="B23" s="85"/>
      <c r="C23" s="85"/>
      <c r="D23" s="81"/>
      <c r="E23" s="85"/>
      <c r="F23" s="85"/>
      <c r="G23" s="81"/>
      <c r="K23" s="97"/>
      <c r="L23" s="81"/>
      <c r="M23" s="97"/>
    </row>
    <row r="24" spans="1:13" x14ac:dyDescent="0.3">
      <c r="A24" s="86" t="s">
        <v>399</v>
      </c>
      <c r="B24" s="87">
        <f>SUM(B12:B23)</f>
        <v>5062725561</v>
      </c>
      <c r="C24" s="87">
        <f>SUM(C12:C22)</f>
        <v>4395358353.2399998</v>
      </c>
      <c r="D24" s="88">
        <f>(C24/B24)*100</f>
        <v>86.818025197712274</v>
      </c>
      <c r="E24" s="87">
        <f>SUM(E12:E22)</f>
        <v>7305470758</v>
      </c>
      <c r="F24" s="87">
        <f>SUM(F12:F22)</f>
        <v>6867444929</v>
      </c>
      <c r="G24" s="88">
        <f>(F24/E24)*100</f>
        <v>94.004139589220443</v>
      </c>
    </row>
    <row r="25" spans="1:13" x14ac:dyDescent="0.3">
      <c r="A25" s="86"/>
      <c r="B25" s="89"/>
      <c r="C25" s="80"/>
      <c r="D25" s="90"/>
      <c r="E25" s="89"/>
      <c r="F25" s="80"/>
      <c r="G25" s="81"/>
    </row>
    <row r="26" spans="1:13" x14ac:dyDescent="0.3">
      <c r="A26" s="78" t="s">
        <v>400</v>
      </c>
      <c r="B26" s="84">
        <v>0</v>
      </c>
      <c r="C26" s="84">
        <v>0</v>
      </c>
      <c r="D26" s="81">
        <v>0</v>
      </c>
      <c r="E26" s="84">
        <v>0</v>
      </c>
      <c r="F26" s="84">
        <v>0</v>
      </c>
      <c r="G26" s="81">
        <v>0</v>
      </c>
    </row>
    <row r="27" spans="1:13" x14ac:dyDescent="0.3">
      <c r="A27" s="78" t="s">
        <v>401</v>
      </c>
      <c r="B27" s="80">
        <v>9899200</v>
      </c>
      <c r="C27" s="84">
        <v>899200</v>
      </c>
      <c r="D27" s="81">
        <f>(C27/B27)*100</f>
        <v>9.0835623080652983</v>
      </c>
      <c r="E27" s="80">
        <v>1200000</v>
      </c>
      <c r="F27" s="80">
        <v>1200000</v>
      </c>
      <c r="G27" s="81">
        <f>(F27/E27)*100</f>
        <v>100</v>
      </c>
    </row>
    <row r="28" spans="1:13" x14ac:dyDescent="0.3">
      <c r="A28" s="78"/>
      <c r="B28" s="91"/>
      <c r="C28" s="91"/>
      <c r="D28" s="88"/>
      <c r="E28" s="91"/>
      <c r="F28" s="91"/>
      <c r="G28" s="81"/>
    </row>
    <row r="29" spans="1:13" ht="15" thickBot="1" x14ac:dyDescent="0.35">
      <c r="A29" s="92" t="s">
        <v>402</v>
      </c>
      <c r="B29" s="93">
        <f>B24+B26+B27</f>
        <v>5072624761</v>
      </c>
      <c r="C29" s="93">
        <f>C24+C26+C27</f>
        <v>4396257553.2399998</v>
      </c>
      <c r="D29" s="94">
        <f>(C29/B29)*100</f>
        <v>86.666326810527508</v>
      </c>
      <c r="E29" s="93">
        <f>E24+E26+E27</f>
        <v>7306670758</v>
      </c>
      <c r="F29" s="93">
        <f>F24+F26+F27</f>
        <v>6868644929</v>
      </c>
      <c r="G29" s="94">
        <f>(F29/E29)*100</f>
        <v>94.005124310269352</v>
      </c>
    </row>
    <row r="30" spans="1:13" x14ac:dyDescent="0.3">
      <c r="A30" s="779" t="s">
        <v>403</v>
      </c>
      <c r="B30" s="779"/>
      <c r="C30" s="779"/>
      <c r="D30" s="779"/>
      <c r="E30" s="779"/>
      <c r="F30" s="779"/>
      <c r="G30" s="779"/>
    </row>
    <row r="31" spans="1:13" x14ac:dyDescent="0.3">
      <c r="A31" s="780"/>
      <c r="B31" s="780"/>
      <c r="C31" s="780"/>
      <c r="D31" s="780"/>
      <c r="E31" s="780"/>
      <c r="F31" s="780"/>
      <c r="G31" s="780"/>
    </row>
    <row r="32" spans="1:13" x14ac:dyDescent="0.3">
      <c r="A32" s="781" t="s">
        <v>404</v>
      </c>
      <c r="B32" s="781"/>
      <c r="C32" s="781"/>
      <c r="D32" s="781"/>
      <c r="E32" s="781"/>
      <c r="F32" s="781"/>
      <c r="G32" s="781"/>
    </row>
    <row r="33" spans="1:7" x14ac:dyDescent="0.3">
      <c r="A33" s="786" t="s">
        <v>405</v>
      </c>
      <c r="B33" s="786"/>
      <c r="C33" s="786"/>
      <c r="D33" s="786"/>
      <c r="E33" s="786"/>
      <c r="F33" s="786"/>
      <c r="G33" s="786"/>
    </row>
    <row r="34" spans="1:7" x14ac:dyDescent="0.3">
      <c r="A34" s="786" t="s">
        <v>406</v>
      </c>
      <c r="B34" s="786"/>
      <c r="C34" s="786"/>
      <c r="D34" s="786"/>
      <c r="E34" s="786"/>
      <c r="F34" s="786"/>
      <c r="G34" s="786"/>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4"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53"/>
    </row>
    <row r="2" spans="1:2" ht="16.8" x14ac:dyDescent="0.3">
      <c r="A2" s="54" t="s">
        <v>330</v>
      </c>
    </row>
    <row r="3" spans="1:2" ht="16.8" x14ac:dyDescent="0.3">
      <c r="A3" s="54" t="s">
        <v>331</v>
      </c>
    </row>
    <row r="4" spans="1:2" ht="16.8" x14ac:dyDescent="0.3">
      <c r="A4" s="54" t="s">
        <v>332</v>
      </c>
    </row>
    <row r="5" spans="1:2" x14ac:dyDescent="0.3">
      <c r="A5" s="53"/>
    </row>
    <row r="6" spans="1:2" x14ac:dyDescent="0.3">
      <c r="A6" s="53"/>
    </row>
    <row r="7" spans="1:2" x14ac:dyDescent="0.3">
      <c r="A7" s="53"/>
    </row>
    <row r="8" spans="1:2" x14ac:dyDescent="0.3">
      <c r="A8" s="53"/>
    </row>
    <row r="9" spans="1:2" x14ac:dyDescent="0.3">
      <c r="A9" s="55" t="s">
        <v>333</v>
      </c>
    </row>
    <row r="10" spans="1:2" ht="66.599999999999994" x14ac:dyDescent="0.3">
      <c r="A10" s="56" t="s">
        <v>334</v>
      </c>
    </row>
    <row r="11" spans="1:2" ht="27" x14ac:dyDescent="0.3">
      <c r="A11" s="56" t="s">
        <v>335</v>
      </c>
    </row>
    <row r="12" spans="1:2" ht="119.4" x14ac:dyDescent="0.3">
      <c r="A12" s="56" t="s">
        <v>336</v>
      </c>
    </row>
    <row r="13" spans="1:2" x14ac:dyDescent="0.3">
      <c r="A13" s="56"/>
    </row>
    <row r="14" spans="1:2" x14ac:dyDescent="0.3">
      <c r="A14" s="57" t="s">
        <v>337</v>
      </c>
      <c r="B14" s="57" t="s">
        <v>338</v>
      </c>
    </row>
    <row r="15" spans="1:2" ht="27" x14ac:dyDescent="0.3">
      <c r="A15" s="56" t="s">
        <v>339</v>
      </c>
    </row>
    <row r="16" spans="1:2" x14ac:dyDescent="0.3">
      <c r="A16" s="58" t="s">
        <v>0</v>
      </c>
    </row>
    <row r="18" spans="1:1" x14ac:dyDescent="0.3">
      <c r="A18" s="56"/>
    </row>
    <row r="19" spans="1:1" x14ac:dyDescent="0.3">
      <c r="A19" s="56"/>
    </row>
    <row r="20" spans="1:1" ht="79.8" x14ac:dyDescent="0.3">
      <c r="A20" s="56" t="s">
        <v>340</v>
      </c>
    </row>
    <row r="21" spans="1:1" ht="16.8" x14ac:dyDescent="0.3">
      <c r="A21" s="59"/>
    </row>
    <row r="22" spans="1:1" ht="16.8" x14ac:dyDescent="0.3">
      <c r="A22" s="59"/>
    </row>
    <row r="23" spans="1:1" ht="16.8" x14ac:dyDescent="0.3">
      <c r="A23" s="59"/>
    </row>
    <row r="24" spans="1:1" ht="16.8" x14ac:dyDescent="0.3">
      <c r="A24" s="59"/>
    </row>
    <row r="25" spans="1:1" ht="16.8" x14ac:dyDescent="0.3">
      <c r="A25" s="59"/>
    </row>
    <row r="26" spans="1:1" ht="16.8" x14ac:dyDescent="0.3">
      <c r="A26" s="59"/>
    </row>
    <row r="27" spans="1:1" ht="16.8" x14ac:dyDescent="0.3">
      <c r="A27" s="59"/>
    </row>
    <row r="28" spans="1:1" ht="16.8" x14ac:dyDescent="0.3">
      <c r="A28" s="59"/>
    </row>
    <row r="29" spans="1:1" ht="16.8" x14ac:dyDescent="0.3">
      <c r="A29" s="59"/>
    </row>
    <row r="30" spans="1:1" ht="16.8" x14ac:dyDescent="0.3">
      <c r="A30" s="59"/>
    </row>
    <row r="31" spans="1:1" ht="16.8" x14ac:dyDescent="0.3">
      <c r="A31" s="59"/>
    </row>
    <row r="32" spans="1:1" ht="16.8" x14ac:dyDescent="0.3">
      <c r="A32" s="59"/>
    </row>
    <row r="33" spans="1:1" ht="16.8" x14ac:dyDescent="0.3">
      <c r="A33" s="59"/>
    </row>
    <row r="34" spans="1:1" ht="16.8" x14ac:dyDescent="0.3">
      <c r="A34" s="59"/>
    </row>
    <row r="35" spans="1:1" ht="16.8" x14ac:dyDescent="0.3">
      <c r="A35" s="59"/>
    </row>
    <row r="36" spans="1:1" ht="16.8" x14ac:dyDescent="0.3">
      <c r="A36" s="59"/>
    </row>
    <row r="37" spans="1:1" ht="16.8" x14ac:dyDescent="0.3">
      <c r="A37" s="59"/>
    </row>
    <row r="38" spans="1:1" ht="16.8" x14ac:dyDescent="0.3">
      <c r="A38" s="59"/>
    </row>
    <row r="39" spans="1:1" ht="16.8" x14ac:dyDescent="0.3">
      <c r="A39" s="59"/>
    </row>
    <row r="40" spans="1:1" ht="16.8" x14ac:dyDescent="0.3">
      <c r="A40" s="59"/>
    </row>
    <row r="41" spans="1:1" ht="16.8" x14ac:dyDescent="0.3">
      <c r="A41" s="59"/>
    </row>
    <row r="42" spans="1:1" ht="16.8" x14ac:dyDescent="0.3">
      <c r="A42" s="59"/>
    </row>
    <row r="43" spans="1:1" ht="16.8" x14ac:dyDescent="0.3">
      <c r="A43" s="59"/>
    </row>
    <row r="44" spans="1:1" ht="16.8" x14ac:dyDescent="0.3">
      <c r="A44" s="59"/>
    </row>
    <row r="45" spans="1:1" ht="16.8" x14ac:dyDescent="0.3">
      <c r="A45" s="59"/>
    </row>
    <row r="46" spans="1:1" ht="16.8" x14ac:dyDescent="0.3">
      <c r="A46" s="59"/>
    </row>
    <row r="47" spans="1:1" ht="16.8" x14ac:dyDescent="0.3">
      <c r="A47" s="59"/>
    </row>
    <row r="48" spans="1:1" ht="16.8" x14ac:dyDescent="0.3">
      <c r="A48" s="59"/>
    </row>
    <row r="49" spans="1:1" ht="16.8" x14ac:dyDescent="0.3">
      <c r="A49" s="59"/>
    </row>
    <row r="50" spans="1:1" ht="16.8" x14ac:dyDescent="0.3">
      <c r="A50" s="59"/>
    </row>
    <row r="51" spans="1:1" ht="16.8" x14ac:dyDescent="0.3">
      <c r="A51" s="54" t="s">
        <v>330</v>
      </c>
    </row>
    <row r="52" spans="1:1" ht="16.8" x14ac:dyDescent="0.3">
      <c r="A52" s="54" t="s">
        <v>331</v>
      </c>
    </row>
    <row r="53" spans="1:1" ht="16.8" x14ac:dyDescent="0.3">
      <c r="A53" s="54" t="s">
        <v>341</v>
      </c>
    </row>
    <row r="54" spans="1:1" ht="15.6" x14ac:dyDescent="0.3">
      <c r="A54" s="60"/>
    </row>
    <row r="55" spans="1:1" x14ac:dyDescent="0.3">
      <c r="A55" s="56" t="s">
        <v>342</v>
      </c>
    </row>
    <row r="56" spans="1:1" ht="40.200000000000003" x14ac:dyDescent="0.3">
      <c r="A56" s="56" t="s">
        <v>343</v>
      </c>
    </row>
    <row r="57" spans="1:1" ht="66.599999999999994" x14ac:dyDescent="0.3">
      <c r="A57" s="56" t="s">
        <v>344</v>
      </c>
    </row>
    <row r="58" spans="1:1" x14ac:dyDescent="0.3">
      <c r="A58" s="56"/>
    </row>
    <row r="59" spans="1:1" x14ac:dyDescent="0.3">
      <c r="A59" s="61" t="s">
        <v>345</v>
      </c>
    </row>
    <row r="60" spans="1:1" ht="27" x14ac:dyDescent="0.3">
      <c r="A60" s="56" t="s">
        <v>346</v>
      </c>
    </row>
    <row r="62" spans="1:1" x14ac:dyDescent="0.3">
      <c r="A62" s="56"/>
    </row>
    <row r="63" spans="1:1" x14ac:dyDescent="0.3">
      <c r="A63" s="56" t="s">
        <v>347</v>
      </c>
    </row>
    <row r="64" spans="1:1" x14ac:dyDescent="0.3">
      <c r="A64" s="56" t="s">
        <v>348</v>
      </c>
    </row>
    <row r="65" spans="7:11" x14ac:dyDescent="0.3">
      <c r="G65" s="790" t="s">
        <v>349</v>
      </c>
      <c r="H65" s="790"/>
      <c r="I65" s="790"/>
      <c r="J65" s="790"/>
      <c r="K65" s="790"/>
    </row>
    <row r="66" spans="7:11" x14ac:dyDescent="0.3">
      <c r="G66" s="790" t="s">
        <v>350</v>
      </c>
      <c r="H66" s="790"/>
      <c r="I66" s="790"/>
      <c r="J66" s="790"/>
      <c r="K66" s="790"/>
    </row>
    <row r="67" spans="7:11" x14ac:dyDescent="0.3">
      <c r="G67" s="790" t="s">
        <v>351</v>
      </c>
      <c r="H67" s="790"/>
      <c r="I67" s="790"/>
      <c r="J67" s="790"/>
      <c r="K67" s="790"/>
    </row>
    <row r="68" spans="7:11" x14ac:dyDescent="0.3">
      <c r="G68" s="791" t="s">
        <v>352</v>
      </c>
      <c r="H68" s="791"/>
      <c r="I68" s="791" t="s">
        <v>353</v>
      </c>
      <c r="J68" s="791"/>
      <c r="K68" s="791" t="s">
        <v>354</v>
      </c>
    </row>
    <row r="69" spans="7:11" x14ac:dyDescent="0.3">
      <c r="G69" s="791"/>
      <c r="H69" s="791"/>
      <c r="I69" s="62">
        <v>2008</v>
      </c>
      <c r="J69" s="62">
        <v>2009</v>
      </c>
      <c r="K69" s="791"/>
    </row>
    <row r="70" spans="7:11" x14ac:dyDescent="0.3">
      <c r="G70" s="63">
        <v>0</v>
      </c>
      <c r="H70" s="64" t="s">
        <v>355</v>
      </c>
      <c r="I70" s="65">
        <v>0.84699999999999998</v>
      </c>
      <c r="J70" s="65">
        <v>0.84699999999999998</v>
      </c>
      <c r="K70" s="65">
        <v>0</v>
      </c>
    </row>
    <row r="71" spans="7:11" x14ac:dyDescent="0.3">
      <c r="G71" s="63">
        <v>1</v>
      </c>
      <c r="H71" s="64" t="s">
        <v>318</v>
      </c>
      <c r="I71" s="65">
        <v>0.78800000000000003</v>
      </c>
      <c r="J71" s="65">
        <v>0.746</v>
      </c>
      <c r="K71" s="65">
        <v>-4.2000000000000003E-2</v>
      </c>
    </row>
    <row r="72" spans="7:11" x14ac:dyDescent="0.3">
      <c r="G72" s="63">
        <v>2</v>
      </c>
      <c r="H72" s="64" t="s">
        <v>319</v>
      </c>
      <c r="I72" s="65">
        <v>0.64</v>
      </c>
      <c r="J72" s="65">
        <v>0.48299999999999998</v>
      </c>
      <c r="K72" s="65">
        <v>-0.157</v>
      </c>
    </row>
    <row r="73" spans="7:11" x14ac:dyDescent="0.3">
      <c r="G73" s="63">
        <v>3</v>
      </c>
      <c r="H73" s="64" t="s">
        <v>356</v>
      </c>
      <c r="I73" s="63" t="s">
        <v>357</v>
      </c>
      <c r="J73" s="63" t="s">
        <v>357</v>
      </c>
      <c r="K73" s="63" t="s">
        <v>357</v>
      </c>
    </row>
    <row r="74" spans="7:11" x14ac:dyDescent="0.3">
      <c r="G74" s="63">
        <v>4</v>
      </c>
      <c r="H74" s="64" t="s">
        <v>358</v>
      </c>
      <c r="I74" s="63" t="s">
        <v>357</v>
      </c>
      <c r="J74" s="63" t="s">
        <v>357</v>
      </c>
      <c r="K74" s="63" t="s">
        <v>357</v>
      </c>
    </row>
    <row r="75" spans="7:11" x14ac:dyDescent="0.3">
      <c r="G75" s="63">
        <v>5</v>
      </c>
      <c r="H75" s="64" t="s">
        <v>359</v>
      </c>
      <c r="I75" s="65">
        <v>0.9</v>
      </c>
      <c r="J75" s="65">
        <v>0.54200000000000004</v>
      </c>
      <c r="K75" s="65">
        <v>-0.35799999999999998</v>
      </c>
    </row>
    <row r="76" spans="7:11" x14ac:dyDescent="0.3">
      <c r="G76" s="63">
        <v>6</v>
      </c>
      <c r="H76" s="64" t="s">
        <v>360</v>
      </c>
      <c r="I76" s="65">
        <v>0.996</v>
      </c>
      <c r="J76" s="65">
        <v>0.99199999999999999</v>
      </c>
      <c r="K76" s="65">
        <v>-4.0000000000000001E-3</v>
      </c>
    </row>
    <row r="77" spans="7:11" x14ac:dyDescent="0.3">
      <c r="G77" s="63">
        <v>7</v>
      </c>
      <c r="H77" s="64" t="s">
        <v>361</v>
      </c>
      <c r="I77" s="63" t="s">
        <v>357</v>
      </c>
      <c r="J77" s="63" t="s">
        <v>357</v>
      </c>
      <c r="K77" s="63" t="s">
        <v>357</v>
      </c>
    </row>
    <row r="78" spans="7:11" x14ac:dyDescent="0.3">
      <c r="G78" s="63">
        <v>8</v>
      </c>
      <c r="H78" s="64" t="s">
        <v>362</v>
      </c>
      <c r="I78" s="63" t="s">
        <v>357</v>
      </c>
      <c r="J78" s="63" t="s">
        <v>357</v>
      </c>
      <c r="K78" s="63" t="s">
        <v>357</v>
      </c>
    </row>
    <row r="79" spans="7:11" x14ac:dyDescent="0.3">
      <c r="G79" s="63">
        <v>9</v>
      </c>
      <c r="H79" s="64" t="s">
        <v>363</v>
      </c>
      <c r="I79" s="63" t="s">
        <v>357</v>
      </c>
      <c r="J79" s="63" t="s">
        <v>357</v>
      </c>
      <c r="K79" s="63" t="s">
        <v>357</v>
      </c>
    </row>
    <row r="81" spans="1:11" ht="15" thickBot="1" x14ac:dyDescent="0.35">
      <c r="G81" s="66"/>
      <c r="H81" s="67" t="s">
        <v>364</v>
      </c>
      <c r="I81" s="68">
        <v>0.90900000000000003</v>
      </c>
      <c r="J81" s="68">
        <v>0.86699999999999999</v>
      </c>
      <c r="K81" s="68">
        <v>-4.2000000000000003E-2</v>
      </c>
    </row>
    <row r="82" spans="1:11" x14ac:dyDescent="0.3">
      <c r="G82" s="789" t="s">
        <v>365</v>
      </c>
      <c r="H82" s="789"/>
    </row>
    <row r="83" spans="1:11" x14ac:dyDescent="0.3">
      <c r="A83" s="56"/>
    </row>
    <row r="84" spans="1:11" ht="40.200000000000003" x14ac:dyDescent="0.3">
      <c r="A84" s="56" t="s">
        <v>366</v>
      </c>
    </row>
    <row r="85" spans="1:11" ht="27" x14ac:dyDescent="0.3">
      <c r="A85" s="56" t="s">
        <v>367</v>
      </c>
    </row>
    <row r="86" spans="1:11" ht="15.6" x14ac:dyDescent="0.3">
      <c r="A86" s="60"/>
    </row>
    <row r="87" spans="1:11" ht="16.8" x14ac:dyDescent="0.3">
      <c r="A87" s="59"/>
    </row>
    <row r="88" spans="1:11" ht="16.8" x14ac:dyDescent="0.3">
      <c r="A88" s="59"/>
    </row>
    <row r="89" spans="1:11" ht="16.8" x14ac:dyDescent="0.3">
      <c r="A89" s="59"/>
    </row>
    <row r="90" spans="1:11" ht="16.8" x14ac:dyDescent="0.3">
      <c r="A90" s="59"/>
    </row>
    <row r="91" spans="1:11" ht="16.8" x14ac:dyDescent="0.3">
      <c r="A91" s="59"/>
    </row>
    <row r="92" spans="1:11" ht="16.8" x14ac:dyDescent="0.3">
      <c r="A92" s="59"/>
    </row>
    <row r="93" spans="1:11" ht="16.8" x14ac:dyDescent="0.3">
      <c r="A93" s="59"/>
    </row>
    <row r="94" spans="1:11" ht="16.8" x14ac:dyDescent="0.3">
      <c r="A94" s="59"/>
    </row>
    <row r="95" spans="1:11" ht="16.8" x14ac:dyDescent="0.3">
      <c r="A95" s="59"/>
    </row>
    <row r="96" spans="1:11" ht="16.8" x14ac:dyDescent="0.3">
      <c r="A96" s="59"/>
    </row>
    <row r="97" spans="1:1" ht="16.8" x14ac:dyDescent="0.3">
      <c r="A97" s="59"/>
    </row>
    <row r="98" spans="1:1" ht="16.8" x14ac:dyDescent="0.3">
      <c r="A98" s="59"/>
    </row>
    <row r="99" spans="1:1" ht="16.8" x14ac:dyDescent="0.3">
      <c r="A99" s="59"/>
    </row>
    <row r="100" spans="1:1" ht="16.8" x14ac:dyDescent="0.3">
      <c r="A100" s="59"/>
    </row>
    <row r="101" spans="1:1" ht="16.8" x14ac:dyDescent="0.3">
      <c r="A101" s="59"/>
    </row>
    <row r="102" spans="1:1" ht="16.8" x14ac:dyDescent="0.3">
      <c r="A102" s="59"/>
    </row>
    <row r="103" spans="1:1" ht="16.8" x14ac:dyDescent="0.3">
      <c r="A103" s="59"/>
    </row>
    <row r="104" spans="1:1" ht="16.8" x14ac:dyDescent="0.3">
      <c r="A104" s="59"/>
    </row>
    <row r="105" spans="1:1" ht="16.8" x14ac:dyDescent="0.3">
      <c r="A105" s="59"/>
    </row>
    <row r="106" spans="1:1" ht="16.8" x14ac:dyDescent="0.3">
      <c r="A106" s="59"/>
    </row>
    <row r="107" spans="1:1" ht="16.8" x14ac:dyDescent="0.3">
      <c r="A107" s="59"/>
    </row>
    <row r="108" spans="1:1" ht="16.8" x14ac:dyDescent="0.3">
      <c r="A108" s="59"/>
    </row>
    <row r="109" spans="1:1" ht="16.8" x14ac:dyDescent="0.3">
      <c r="A109" s="59"/>
    </row>
    <row r="110" spans="1:1" ht="16.8" x14ac:dyDescent="0.3">
      <c r="A110" s="59"/>
    </row>
    <row r="111" spans="1:1" ht="16.8" x14ac:dyDescent="0.3">
      <c r="A111" s="59"/>
    </row>
    <row r="112" spans="1:1" ht="16.8" x14ac:dyDescent="0.3">
      <c r="A112" s="59"/>
    </row>
    <row r="113" spans="1:1" ht="16.8" x14ac:dyDescent="0.3">
      <c r="A113" s="59"/>
    </row>
    <row r="114" spans="1:1" ht="16.8" x14ac:dyDescent="0.3">
      <c r="A114" s="59"/>
    </row>
    <row r="115" spans="1:1" ht="16.8" x14ac:dyDescent="0.3">
      <c r="A115" s="59"/>
    </row>
    <row r="116" spans="1:1" ht="16.8" x14ac:dyDescent="0.3">
      <c r="A116" s="59"/>
    </row>
    <row r="117" spans="1:1" ht="16.8" x14ac:dyDescent="0.3">
      <c r="A117" s="54" t="s">
        <v>330</v>
      </c>
    </row>
    <row r="118" spans="1:1" ht="16.8" x14ac:dyDescent="0.3">
      <c r="A118" s="54" t="s">
        <v>331</v>
      </c>
    </row>
    <row r="119" spans="1:1" ht="16.8" x14ac:dyDescent="0.3">
      <c r="A119" s="54" t="s">
        <v>368</v>
      </c>
    </row>
    <row r="120" spans="1:1" ht="16.8" x14ac:dyDescent="0.3">
      <c r="A120" s="59"/>
    </row>
    <row r="121" spans="1:1" x14ac:dyDescent="0.3">
      <c r="A121" s="61" t="s">
        <v>369</v>
      </c>
    </row>
    <row r="122" spans="1:1" x14ac:dyDescent="0.3">
      <c r="A122" s="56"/>
    </row>
    <row r="123" spans="1:1" x14ac:dyDescent="0.3">
      <c r="A123" s="56" t="s">
        <v>370</v>
      </c>
    </row>
    <row r="124" spans="1:1" x14ac:dyDescent="0.3">
      <c r="A124" s="55"/>
    </row>
    <row r="126" spans="1:1" x14ac:dyDescent="0.3">
      <c r="A126" s="58"/>
    </row>
    <row r="127" spans="1:1" x14ac:dyDescent="0.3">
      <c r="A127" s="56"/>
    </row>
    <row r="128" spans="1:1" x14ac:dyDescent="0.3">
      <c r="A128" s="56"/>
    </row>
    <row r="129" spans="1:1" x14ac:dyDescent="0.3">
      <c r="A129" s="56"/>
    </row>
    <row r="130" spans="1:1" x14ac:dyDescent="0.3">
      <c r="A130" s="56"/>
    </row>
    <row r="131" spans="1:1" x14ac:dyDescent="0.3">
      <c r="A131" s="56"/>
    </row>
    <row r="132" spans="1:1" x14ac:dyDescent="0.3">
      <c r="A132" s="56"/>
    </row>
    <row r="133" spans="1:1" ht="27" x14ac:dyDescent="0.3">
      <c r="A133" s="56" t="s">
        <v>371</v>
      </c>
    </row>
    <row r="134" spans="1:1" x14ac:dyDescent="0.3">
      <c r="A134" s="56"/>
    </row>
    <row r="135" spans="1:1" x14ac:dyDescent="0.3">
      <c r="A135" s="56"/>
    </row>
    <row r="137" spans="1:1" x14ac:dyDescent="0.3">
      <c r="A137" s="56"/>
    </row>
    <row r="138" spans="1:1" x14ac:dyDescent="0.3">
      <c r="A138" s="56"/>
    </row>
    <row r="140" spans="1:1" x14ac:dyDescent="0.3">
      <c r="A140" s="56"/>
    </row>
    <row r="141" spans="1:1" x14ac:dyDescent="0.3">
      <c r="A141" s="56" t="s">
        <v>372</v>
      </c>
    </row>
    <row r="143" spans="1:1" ht="40.200000000000003" x14ac:dyDescent="0.3">
      <c r="A143" s="56" t="s">
        <v>373</v>
      </c>
    </row>
    <row r="144" spans="1:1" x14ac:dyDescent="0.3">
      <c r="A144" s="56"/>
    </row>
    <row r="145" spans="1:1" ht="27" x14ac:dyDescent="0.3">
      <c r="A145" s="56" t="s">
        <v>374</v>
      </c>
    </row>
    <row r="146" spans="1:1" x14ac:dyDescent="0.3">
      <c r="A146" s="56"/>
    </row>
    <row r="147" spans="1:1" ht="27" x14ac:dyDescent="0.3">
      <c r="A147" s="56" t="s">
        <v>375</v>
      </c>
    </row>
    <row r="148" spans="1:1" ht="16.8" x14ac:dyDescent="0.3">
      <c r="A148" s="59"/>
    </row>
  </sheetData>
  <mergeCells count="7">
    <mergeCell ref="G82:H82"/>
    <mergeCell ref="G65:K65"/>
    <mergeCell ref="G66:K66"/>
    <mergeCell ref="G67:K67"/>
    <mergeCell ref="G68:H69"/>
    <mergeCell ref="I68:J68"/>
    <mergeCell ref="K68:K69"/>
  </mergeCells>
  <phoneticPr fontId="54"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3</vt:i4>
      </vt:variant>
    </vt:vector>
  </HeadingPairs>
  <TitlesOfParts>
    <vt:vector size="16" baseType="lpstr">
      <vt:lpstr>PPTO AL 31 AGOSTO  2024</vt:lpstr>
      <vt:lpstr>RESUMENxPartida</vt:lpstr>
      <vt:lpstr>ResumenxSubP</vt:lpstr>
      <vt:lpstr>2012% Ejecucion</vt:lpstr>
      <vt:lpstr>07-08</vt:lpstr>
      <vt:lpstr>08-09</vt:lpstr>
      <vt:lpstr>09-10</vt:lpstr>
      <vt:lpstr>Hoja3</vt:lpstr>
      <vt:lpstr>Hoja1</vt:lpstr>
      <vt:lpstr>IEP I Sem-MH</vt:lpstr>
      <vt:lpstr>RESUMEN X MES</vt:lpstr>
      <vt:lpstr>RESUMEN X MES </vt:lpstr>
      <vt:lpstr>Base de Datos</vt:lpstr>
      <vt:lpstr>'PPTO AL 31 AGOSTO  2024'!Área_de_impresión</vt:lpstr>
      <vt:lpstr>ResumenxSubP!Área_de_impresión</vt:lpstr>
      <vt:lpstr>'PPTO AL 31 AGOSTO  2024'!Títulos_a_imprimir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 Jimenez</cp:lastModifiedBy>
  <cp:lastPrinted>2024-08-05T17:07:46Z</cp:lastPrinted>
  <dcterms:created xsi:type="dcterms:W3CDTF">2010-04-30T16:28:29Z</dcterms:created>
  <dcterms:modified xsi:type="dcterms:W3CDTF">2024-09-01T23:36:49Z</dcterms:modified>
</cp:coreProperties>
</file>