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Unidades compartidas\Financiero\02 Presupuesto\2024 - 05 Ejecución-Informes\4-Abril 2024\"/>
    </mc:Choice>
  </mc:AlternateContent>
  <xr:revisionPtr revIDLastSave="0" documentId="13_ncr:1_{8D449CAD-B86F-4017-9077-1D9E7D171E2E}" xr6:coauthVersionLast="47" xr6:coauthVersionMax="47" xr10:uidLastSave="{00000000-0000-0000-0000-000000000000}"/>
  <bookViews>
    <workbookView xWindow="-108" yWindow="-108" windowWidth="23256" windowHeight="12456" xr2:uid="{00000000-000D-0000-FFFF-FFFF00000000}"/>
  </bookViews>
  <sheets>
    <sheet name="PPTO AL 30 ABRIL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Hoja2" sheetId="13" state="hidden" r:id="rId12"/>
    <sheet name="INFORME H-70" sheetId="16" state="hidden" r:id="rId13"/>
    <sheet name="Base de Datos" sheetId="15" r:id="rId14"/>
  </sheets>
  <definedNames>
    <definedName name="_xlnm.Print_Area" localSheetId="0">'PPTO AL 30 ABRIL 2024'!$A$1:$AL$317</definedName>
    <definedName name="_xlnm.Print_Area" localSheetId="2">ResumenxSubP!$A$1:$H$57</definedName>
    <definedName name="_xlnm.Print_Titles" localSheetId="0">'PPTO AL 30 ABRIL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14" i="1" l="1"/>
  <c r="AK127" i="1" l="1"/>
  <c r="AK94" i="1"/>
  <c r="AK82" i="1"/>
  <c r="AK80" i="1"/>
  <c r="AK79" i="1"/>
  <c r="AK77" i="1"/>
  <c r="AK75" i="1"/>
  <c r="AK66" i="1"/>
  <c r="H2" i="15" l="1"/>
  <c r="H18" i="15"/>
  <c r="H39" i="15"/>
  <c r="H44" i="15"/>
  <c r="H48" i="15"/>
  <c r="H51" i="15"/>
  <c r="H45" i="15"/>
  <c r="H42" i="15"/>
  <c r="H40" i="15"/>
  <c r="H37" i="15"/>
  <c r="H35" i="15"/>
  <c r="H33" i="15"/>
  <c r="H28" i="15"/>
  <c r="H23" i="15"/>
  <c r="H19" i="15"/>
  <c r="H14" i="15"/>
  <c r="H11" i="15"/>
  <c r="H5" i="15"/>
  <c r="H3" i="15"/>
  <c r="H4" i="15"/>
  <c r="F5" i="15"/>
  <c r="F3" i="15"/>
  <c r="F2" i="15"/>
  <c r="F4" i="15"/>
  <c r="H53" i="15"/>
  <c r="H52" i="15"/>
  <c r="H50" i="15"/>
  <c r="H49" i="15"/>
  <c r="H47" i="15"/>
  <c r="H46" i="15"/>
  <c r="H43" i="15"/>
  <c r="H41" i="15"/>
  <c r="H38" i="15"/>
  <c r="H36" i="15"/>
  <c r="H34" i="15"/>
  <c r="H32" i="15"/>
  <c r="H31" i="15"/>
  <c r="H30" i="15"/>
  <c r="H29" i="15"/>
  <c r="H27" i="15"/>
  <c r="H26" i="15"/>
  <c r="H25" i="15"/>
  <c r="H24" i="15"/>
  <c r="H22" i="15"/>
  <c r="H21" i="15"/>
  <c r="H20" i="15"/>
  <c r="H17" i="15"/>
  <c r="H16" i="15"/>
  <c r="H15" i="15"/>
  <c r="H13" i="15"/>
  <c r="H12" i="15"/>
  <c r="H10" i="15"/>
  <c r="H9" i="15"/>
  <c r="H8" i="15"/>
  <c r="H7" i="15"/>
  <c r="H6" i="15"/>
  <c r="AC316" i="1"/>
  <c r="AB316" i="1"/>
  <c r="AC315" i="1"/>
  <c r="AB315" i="1"/>
  <c r="AC314" i="1"/>
  <c r="AB314" i="1"/>
  <c r="AC247" i="1"/>
  <c r="AB247" i="1"/>
  <c r="AC246" i="1"/>
  <c r="AB246" i="1"/>
  <c r="AC245" i="1"/>
  <c r="AB245" i="1"/>
  <c r="AC244" i="1"/>
  <c r="AB244" i="1"/>
  <c r="AC243" i="1"/>
  <c r="AB243" i="1"/>
  <c r="AC242" i="1"/>
  <c r="AB242" i="1"/>
  <c r="AC229" i="1"/>
  <c r="AB229" i="1"/>
  <c r="AC228" i="1"/>
  <c r="AB228" i="1"/>
  <c r="AC127" i="1"/>
  <c r="AB127" i="1"/>
  <c r="AC113" i="1"/>
  <c r="AB113" i="1"/>
  <c r="AC109" i="1"/>
  <c r="AB109" i="1"/>
  <c r="AC95" i="1"/>
  <c r="AB95" i="1"/>
  <c r="AC94" i="1"/>
  <c r="AB94" i="1"/>
  <c r="AC83" i="1"/>
  <c r="AB83" i="1"/>
  <c r="AC82" i="1"/>
  <c r="AB82" i="1"/>
  <c r="AC80" i="1"/>
  <c r="AB80" i="1"/>
  <c r="AC79" i="1"/>
  <c r="AB79" i="1"/>
  <c r="AC78" i="1"/>
  <c r="AB78" i="1"/>
  <c r="AC77" i="1"/>
  <c r="AB77" i="1"/>
  <c r="AC75" i="1"/>
  <c r="AB75" i="1"/>
  <c r="AC74" i="1"/>
  <c r="AB74" i="1"/>
  <c r="AC73" i="1"/>
  <c r="AB73" i="1"/>
  <c r="AC72" i="1"/>
  <c r="AB72" i="1"/>
  <c r="AC66" i="1"/>
  <c r="AB66" i="1"/>
  <c r="AC65" i="1"/>
  <c r="AB65" i="1"/>
  <c r="AC64" i="1"/>
  <c r="AB64" i="1"/>
  <c r="AC63" i="1"/>
  <c r="AB63" i="1"/>
  <c r="AC62" i="1"/>
  <c r="AB62" i="1"/>
  <c r="AC61" i="1"/>
  <c r="AB61" i="1"/>
  <c r="AC59" i="1"/>
  <c r="AB59" i="1"/>
  <c r="AC58" i="1"/>
  <c r="AB58" i="1"/>
  <c r="AC57" i="1"/>
  <c r="AB57" i="1"/>
  <c r="AC56" i="1"/>
  <c r="AB56" i="1"/>
  <c r="AC55" i="1"/>
  <c r="AB55" i="1"/>
  <c r="AC53" i="1"/>
  <c r="AB53" i="1"/>
  <c r="AC52" i="1"/>
  <c r="AB52" i="1"/>
  <c r="AC51" i="1"/>
  <c r="AB51" i="1"/>
  <c r="AC50" i="1"/>
  <c r="AB50" i="1"/>
  <c r="AC49" i="1"/>
  <c r="AB49" i="1"/>
  <c r="AC37" i="1"/>
  <c r="AB37" i="1"/>
  <c r="AC36" i="1"/>
  <c r="AB36" i="1"/>
  <c r="AC35" i="1"/>
  <c r="AB35" i="1"/>
  <c r="AC34" i="1"/>
  <c r="AB34" i="1"/>
  <c r="AC33" i="1"/>
  <c r="AB33" i="1"/>
  <c r="AC31" i="1"/>
  <c r="AB31" i="1"/>
  <c r="AC30" i="1"/>
  <c r="AB30" i="1"/>
  <c r="AC29" i="1"/>
  <c r="AB29" i="1"/>
  <c r="AC28" i="1"/>
  <c r="AB28" i="1"/>
  <c r="AC27" i="1"/>
  <c r="AB27" i="1"/>
  <c r="AC15" i="1"/>
  <c r="AB15" i="1"/>
  <c r="AB317" i="1" l="1"/>
  <c r="AB32" i="1"/>
  <c r="AC26" i="1"/>
  <c r="AB54" i="1"/>
  <c r="AC54" i="1"/>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AA15" i="2" l="1"/>
  <c r="Z15" i="2"/>
  <c r="AA14" i="2"/>
  <c r="Z14" i="2"/>
  <c r="AL134" i="1"/>
  <c r="AJ134" i="1"/>
  <c r="I75" i="1" l="1"/>
  <c r="AG256" i="1"/>
  <c r="M14" i="1" l="1"/>
  <c r="I74" i="1"/>
  <c r="I72" i="1"/>
  <c r="AE66" i="1" l="1"/>
  <c r="K26" i="1" l="1"/>
  <c r="AK109" i="1"/>
  <c r="AK316" i="1"/>
  <c r="AK315" i="1"/>
  <c r="AK314" i="1"/>
  <c r="AK247" i="1"/>
  <c r="AK246" i="1"/>
  <c r="AK245" i="1"/>
  <c r="AK244" i="1"/>
  <c r="AK243" i="1"/>
  <c r="AK242" i="1"/>
  <c r="AK229" i="1"/>
  <c r="AK228" i="1"/>
  <c r="AK200" i="1"/>
  <c r="AK113" i="1"/>
  <c r="AK78" i="1"/>
  <c r="AK74" i="1"/>
  <c r="AK73" i="1"/>
  <c r="AK72" i="1"/>
  <c r="AK61" i="1"/>
  <c r="AK58" i="1"/>
  <c r="AK57" i="1"/>
  <c r="AK56" i="1"/>
  <c r="AK55" i="1"/>
  <c r="AK41" i="1"/>
  <c r="AK40" i="1"/>
  <c r="AK39" i="1"/>
  <c r="AK37" i="1"/>
  <c r="AK36" i="1"/>
  <c r="AK35" i="1"/>
  <c r="AK34" i="1"/>
  <c r="AK33" i="1"/>
  <c r="AK31" i="1"/>
  <c r="AK30" i="1"/>
  <c r="AK29" i="1"/>
  <c r="AK28" i="1"/>
  <c r="AK27" i="1"/>
  <c r="AK15" i="1"/>
  <c r="AK14" i="1" s="1"/>
  <c r="AK310" i="1"/>
  <c r="AK297" i="1"/>
  <c r="AK288" i="1"/>
  <c r="AK283" i="1"/>
  <c r="AK279" i="1"/>
  <c r="AK277" i="1"/>
  <c r="AK272" i="1"/>
  <c r="AK270" i="1"/>
  <c r="AK262" i="1"/>
  <c r="AK260" i="1"/>
  <c r="AK256" i="1"/>
  <c r="AK255" i="1" s="1"/>
  <c r="AK253" i="1"/>
  <c r="AK248" i="1"/>
  <c r="AK236" i="1"/>
  <c r="AK221" i="1"/>
  <c r="AK218" i="1" s="1"/>
  <c r="AK214" i="1"/>
  <c r="AK205" i="1"/>
  <c r="AK199" i="1"/>
  <c r="AK198" i="1"/>
  <c r="AK147" i="1"/>
  <c r="AK146" i="1"/>
  <c r="AK144" i="1"/>
  <c r="AK143" i="1"/>
  <c r="AK142" i="1"/>
  <c r="AK141" i="1"/>
  <c r="AK140" i="1"/>
  <c r="AK133" i="1"/>
  <c r="AK132" i="1"/>
  <c r="AK124" i="1"/>
  <c r="AK121" i="1"/>
  <c r="AK118" i="1" s="1"/>
  <c r="AK116" i="1"/>
  <c r="AK114" i="1"/>
  <c r="AK110" i="1"/>
  <c r="AK106" i="1"/>
  <c r="AK99" i="1"/>
  <c r="AK98" i="1"/>
  <c r="AK97" i="1"/>
  <c r="AK96" i="1"/>
  <c r="AK95" i="1"/>
  <c r="AK90" i="1"/>
  <c r="AK88" i="1"/>
  <c r="AK87" i="1"/>
  <c r="AK86" i="1"/>
  <c r="AK63" i="1"/>
  <c r="AK62" i="1"/>
  <c r="AK59" i="1"/>
  <c r="AK53" i="1"/>
  <c r="AK49" i="1"/>
  <c r="AK44" i="1"/>
  <c r="AK21" i="1"/>
  <c r="AK20" i="1" s="1"/>
  <c r="I109" i="1"/>
  <c r="C68" i="1"/>
  <c r="I113" i="1"/>
  <c r="AE200" i="1"/>
  <c r="AG61" i="1"/>
  <c r="AK261" i="1" l="1"/>
  <c r="AK282" i="1"/>
  <c r="AK148" i="1"/>
  <c r="AK259" i="1"/>
  <c r="AK258" i="1" s="1"/>
  <c r="AK48" i="1"/>
  <c r="AK26" i="1"/>
  <c r="AK32" i="1"/>
  <c r="AK54" i="1"/>
  <c r="AK76" i="1"/>
  <c r="AK104" i="1"/>
  <c r="AK112" i="1"/>
  <c r="AK89" i="1"/>
  <c r="AK85" i="1"/>
  <c r="AK84" i="1" s="1"/>
  <c r="AK83" i="1" s="1"/>
  <c r="AK81" i="1" s="1"/>
  <c r="AK123" i="1"/>
  <c r="AK60" i="1"/>
  <c r="AK38" i="1"/>
  <c r="AK68" i="1"/>
  <c r="AK224" i="1"/>
  <c r="AK317" i="1"/>
  <c r="AK241" i="1"/>
  <c r="AF66" i="1"/>
  <c r="AK47" i="1" l="1"/>
  <c r="AK13" i="1"/>
  <c r="AK223" i="1"/>
  <c r="AK111" i="1"/>
  <c r="AN317" i="1"/>
  <c r="AO222" i="1"/>
  <c r="AO217" i="1"/>
  <c r="AO216" i="1"/>
  <c r="AO215" i="1"/>
  <c r="AO213" i="1"/>
  <c r="AO212" i="1"/>
  <c r="AO211" i="1"/>
  <c r="AO210" i="1"/>
  <c r="AO209" i="1"/>
  <c r="AO208" i="1"/>
  <c r="AO207" i="1"/>
  <c r="AO206" i="1"/>
  <c r="AO193" i="1"/>
  <c r="AO192" i="1"/>
  <c r="AO190" i="1"/>
  <c r="AO189" i="1"/>
  <c r="AO188" i="1"/>
  <c r="AO187" i="1"/>
  <c r="AO186" i="1"/>
  <c r="AO185" i="1"/>
  <c r="AO184" i="1"/>
  <c r="AO183" i="1"/>
  <c r="AO181" i="1"/>
  <c r="AO180" i="1"/>
  <c r="AO179" i="1"/>
  <c r="AO178" i="1"/>
  <c r="AO177" i="1"/>
  <c r="AO176" i="1"/>
  <c r="AO175" i="1"/>
  <c r="AO174" i="1"/>
  <c r="AO171" i="1"/>
  <c r="AO170" i="1"/>
  <c r="AO169" i="1"/>
  <c r="AO168" i="1"/>
  <c r="AO167" i="1"/>
  <c r="AO165" i="1"/>
  <c r="AO164" i="1"/>
  <c r="AO162" i="1"/>
  <c r="AO161" i="1"/>
  <c r="AO160" i="1"/>
  <c r="AO159" i="1"/>
  <c r="AO158" i="1"/>
  <c r="AO157" i="1"/>
  <c r="AO156" i="1"/>
  <c r="AO155" i="1"/>
  <c r="AO153" i="1"/>
  <c r="AO152" i="1"/>
  <c r="AO151" i="1"/>
  <c r="AO150" i="1"/>
  <c r="AO134" i="1"/>
  <c r="AO12" i="1"/>
  <c r="AK11" i="1" l="1"/>
  <c r="AE39" i="1"/>
  <c r="C38" i="1" l="1"/>
  <c r="AG30" i="1" l="1"/>
  <c r="D45" i="3" l="1"/>
  <c r="E45" i="3"/>
  <c r="E55" i="3" l="1"/>
  <c r="AC110" i="1" l="1"/>
  <c r="U317" i="1" l="1"/>
  <c r="U258" i="1" s="1"/>
  <c r="AG301" i="1" l="1"/>
  <c r="AG315" i="1" l="1"/>
  <c r="AG316" i="1"/>
  <c r="AG314" i="1"/>
  <c r="AG247" i="1"/>
  <c r="AG242" i="1"/>
  <c r="AG229" i="1"/>
  <c r="AG228" i="1"/>
  <c r="AG199" i="1"/>
  <c r="AG200" i="1"/>
  <c r="AG201" i="1"/>
  <c r="AG202" i="1"/>
  <c r="AG203" i="1"/>
  <c r="AG204" i="1"/>
  <c r="F45" i="3" s="1"/>
  <c r="AG198" i="1"/>
  <c r="AG141" i="1"/>
  <c r="AG142" i="1"/>
  <c r="AG143" i="1"/>
  <c r="AG144" i="1"/>
  <c r="AG145" i="1"/>
  <c r="AG146" i="1"/>
  <c r="AG147" i="1"/>
  <c r="AG140" i="1"/>
  <c r="AG133" i="1"/>
  <c r="AG125" i="1"/>
  <c r="AG126" i="1"/>
  <c r="AG127" i="1"/>
  <c r="AG128" i="1"/>
  <c r="AG129" i="1"/>
  <c r="AG130" i="1"/>
  <c r="AG124" i="1"/>
  <c r="AG121" i="1"/>
  <c r="AG114" i="1"/>
  <c r="AG115" i="1"/>
  <c r="AG116" i="1"/>
  <c r="AG113" i="1"/>
  <c r="AG107" i="1"/>
  <c r="AG108" i="1"/>
  <c r="AG109" i="1"/>
  <c r="AG110" i="1"/>
  <c r="AG106" i="1"/>
  <c r="AG95" i="1"/>
  <c r="AG96" i="1"/>
  <c r="AG97" i="1"/>
  <c r="AG98" i="1"/>
  <c r="AG99" i="1"/>
  <c r="AG100" i="1"/>
  <c r="AG101" i="1"/>
  <c r="AG102" i="1"/>
  <c r="AG103" i="1"/>
  <c r="AG94" i="1"/>
  <c r="AG87" i="1"/>
  <c r="AG88" i="1"/>
  <c r="AG86" i="1"/>
  <c r="AG82" i="1"/>
  <c r="AG78" i="1"/>
  <c r="AG79" i="1"/>
  <c r="AG80" i="1"/>
  <c r="AG77" i="1"/>
  <c r="AG73" i="1"/>
  <c r="AG74" i="1"/>
  <c r="AG75" i="1"/>
  <c r="AG72" i="1"/>
  <c r="AG62" i="1"/>
  <c r="AG63" i="1"/>
  <c r="AG56" i="1"/>
  <c r="AG57" i="1"/>
  <c r="AG58" i="1"/>
  <c r="AG55" i="1"/>
  <c r="AG53" i="1"/>
  <c r="AG40" i="1"/>
  <c r="AG39" i="1"/>
  <c r="AG37" i="1"/>
  <c r="AG33" i="1"/>
  <c r="AG28" i="1"/>
  <c r="AG29" i="1"/>
  <c r="AG31" i="1"/>
  <c r="AG27" i="1"/>
  <c r="AG21" i="1"/>
  <c r="AG15" i="1"/>
  <c r="AG14" i="1" s="1"/>
  <c r="AH134" i="1" l="1"/>
  <c r="AG317" i="1"/>
  <c r="AG195" i="1"/>
  <c r="AG205" i="1"/>
  <c r="AG214" i="1"/>
  <c r="AG221" i="1"/>
  <c r="AG218" i="1" s="1"/>
  <c r="AG224" i="1"/>
  <c r="AG236" i="1"/>
  <c r="AG248" i="1"/>
  <c r="AG253" i="1"/>
  <c r="AG255" i="1"/>
  <c r="AG112" i="1"/>
  <c r="AG118" i="1"/>
  <c r="AG132" i="1"/>
  <c r="AG131" i="1" s="1"/>
  <c r="AG139" i="1"/>
  <c r="AG149" i="1"/>
  <c r="AG154" i="1"/>
  <c r="AG163" i="1"/>
  <c r="AG166" i="1"/>
  <c r="AG173" i="1"/>
  <c r="AG182" i="1"/>
  <c r="AG191" i="1"/>
  <c r="AG81" i="1"/>
  <c r="AG90" i="1"/>
  <c r="AG104" i="1"/>
  <c r="AG48" i="1"/>
  <c r="AG41" i="1"/>
  <c r="AG20" i="1"/>
  <c r="AF221" i="1"/>
  <c r="AF218" i="1" s="1"/>
  <c r="AF315" i="1"/>
  <c r="AF316" i="1"/>
  <c r="AF256" i="1"/>
  <c r="AF255" i="1" s="1"/>
  <c r="E52" i="3" s="1"/>
  <c r="AF247" i="1"/>
  <c r="AF229" i="1"/>
  <c r="AF140" i="1"/>
  <c r="AF127" i="1"/>
  <c r="AF121" i="1"/>
  <c r="AF118" i="1" s="1"/>
  <c r="E29" i="3" s="1"/>
  <c r="AF116" i="1"/>
  <c r="AF109" i="1"/>
  <c r="AF106" i="1"/>
  <c r="AF98" i="1"/>
  <c r="AF97" i="1"/>
  <c r="AF94" i="1"/>
  <c r="AF88" i="1"/>
  <c r="AF86" i="1"/>
  <c r="AF80" i="1"/>
  <c r="AF77" i="1"/>
  <c r="AF75" i="1"/>
  <c r="AF74" i="1"/>
  <c r="AF72" i="1"/>
  <c r="AF62" i="1"/>
  <c r="AF58" i="1"/>
  <c r="AF57" i="1"/>
  <c r="AF55" i="1"/>
  <c r="AF41" i="1"/>
  <c r="AF29" i="1"/>
  <c r="AF31" i="1"/>
  <c r="AF30" i="1"/>
  <c r="AF27" i="1"/>
  <c r="AF21" i="1"/>
  <c r="AF20" i="1" s="1"/>
  <c r="AF15" i="1"/>
  <c r="AF14" i="1" s="1"/>
  <c r="E10" i="3" s="1"/>
  <c r="AF142" i="1"/>
  <c r="AF124" i="1"/>
  <c r="AF87" i="1"/>
  <c r="AF78" i="1"/>
  <c r="AF61" i="1"/>
  <c r="AE221" i="1"/>
  <c r="AB301" i="1"/>
  <c r="AD301" i="1" s="1"/>
  <c r="C55" i="3" s="1"/>
  <c r="AE301" i="1"/>
  <c r="A4" i="3"/>
  <c r="AF314" i="1"/>
  <c r="AF260" i="1"/>
  <c r="AF242" i="1"/>
  <c r="AF228" i="1"/>
  <c r="AF200" i="1"/>
  <c r="E41" i="3" s="1"/>
  <c r="AF199" i="1"/>
  <c r="E40" i="3" s="1"/>
  <c r="AF198" i="1"/>
  <c r="E39" i="3" s="1"/>
  <c r="AF147" i="1"/>
  <c r="AF146" i="1"/>
  <c r="AF144" i="1"/>
  <c r="AF143" i="1"/>
  <c r="AF141" i="1"/>
  <c r="AF133" i="1"/>
  <c r="AF132" i="1"/>
  <c r="AF114" i="1"/>
  <c r="AF113" i="1"/>
  <c r="AF110" i="1"/>
  <c r="AF96" i="1"/>
  <c r="AF95" i="1"/>
  <c r="AF90" i="1"/>
  <c r="AF82" i="1"/>
  <c r="AF81" i="1" s="1"/>
  <c r="E22" i="3" s="1"/>
  <c r="AF79" i="1"/>
  <c r="AF63" i="1"/>
  <c r="AF59" i="1"/>
  <c r="AF56" i="1"/>
  <c r="AF53" i="1"/>
  <c r="AF49" i="1"/>
  <c r="AF40" i="1"/>
  <c r="AF39" i="1"/>
  <c r="AF37" i="1"/>
  <c r="AF33" i="1"/>
  <c r="AF28" i="1"/>
  <c r="AE316" i="1"/>
  <c r="AE315" i="1"/>
  <c r="AE260" i="1"/>
  <c r="AE256" i="1"/>
  <c r="AE255" i="1" s="1"/>
  <c r="D52" i="3" s="1"/>
  <c r="AE247" i="1"/>
  <c r="AE242" i="1"/>
  <c r="AE229" i="1"/>
  <c r="AE228" i="1"/>
  <c r="AE199" i="1"/>
  <c r="AE198" i="1"/>
  <c r="AE147" i="1"/>
  <c r="AE146" i="1"/>
  <c r="AE144" i="1"/>
  <c r="AE143" i="1"/>
  <c r="AE142" i="1"/>
  <c r="AE141" i="1"/>
  <c r="AE140" i="1"/>
  <c r="AE133" i="1"/>
  <c r="AE132" i="1"/>
  <c r="AE127" i="1"/>
  <c r="AE124" i="1"/>
  <c r="AE121" i="1"/>
  <c r="AE116" i="1"/>
  <c r="AE114" i="1"/>
  <c r="AE113" i="1"/>
  <c r="AE110" i="1"/>
  <c r="AE109" i="1"/>
  <c r="AE106" i="1"/>
  <c r="AE98" i="1"/>
  <c r="AE97" i="1"/>
  <c r="AE96" i="1"/>
  <c r="AE95" i="1"/>
  <c r="AE94" i="1"/>
  <c r="AE90" i="1"/>
  <c r="AE88" i="1"/>
  <c r="AE87" i="1"/>
  <c r="AE86" i="1"/>
  <c r="AE82" i="1"/>
  <c r="AE80" i="1"/>
  <c r="AE79" i="1"/>
  <c r="AE78" i="1"/>
  <c r="AE77" i="1"/>
  <c r="AE75" i="1"/>
  <c r="AE74" i="1"/>
  <c r="AE72" i="1"/>
  <c r="AE63" i="1"/>
  <c r="AE62" i="1"/>
  <c r="AE61" i="1"/>
  <c r="AE59" i="1"/>
  <c r="AE58" i="1"/>
  <c r="AE57" i="1"/>
  <c r="AE56" i="1"/>
  <c r="AE55" i="1"/>
  <c r="AE53" i="1"/>
  <c r="AE49" i="1"/>
  <c r="AE41" i="1"/>
  <c r="AE40" i="1"/>
  <c r="AE37" i="1"/>
  <c r="AE33" i="1"/>
  <c r="AE31" i="1"/>
  <c r="AE30" i="1"/>
  <c r="AE29" i="1"/>
  <c r="AE28" i="1"/>
  <c r="AE27" i="1"/>
  <c r="AE21" i="1"/>
  <c r="AE15" i="1"/>
  <c r="H45" i="3"/>
  <c r="G45" i="3"/>
  <c r="A45" i="3"/>
  <c r="AB141" i="1"/>
  <c r="AC141" i="1"/>
  <c r="R317" i="1"/>
  <c r="AE310" i="1"/>
  <c r="AE231" i="1" s="1"/>
  <c r="B33" i="3"/>
  <c r="AF310" i="1"/>
  <c r="C310" i="1"/>
  <c r="C231" i="1" s="1"/>
  <c r="C224" i="1" s="1"/>
  <c r="C18" i="2" s="1"/>
  <c r="I316" i="1"/>
  <c r="AD316" i="1" s="1"/>
  <c r="I315" i="1"/>
  <c r="S224" i="1"/>
  <c r="Q18" i="2" s="1"/>
  <c r="AB121" i="1"/>
  <c r="C317" i="1"/>
  <c r="C259" i="1" s="1"/>
  <c r="AC221" i="1"/>
  <c r="AB221" i="1"/>
  <c r="AC220" i="1"/>
  <c r="AB220" i="1"/>
  <c r="AC219" i="1"/>
  <c r="AB219" i="1"/>
  <c r="AC199" i="1"/>
  <c r="AC142" i="1"/>
  <c r="AC140" i="1"/>
  <c r="AC87" i="1"/>
  <c r="AC86" i="1"/>
  <c r="AC21" i="1"/>
  <c r="I314" i="1"/>
  <c r="AD314" i="1" s="1"/>
  <c r="P195" i="1"/>
  <c r="I247" i="1"/>
  <c r="AC256" i="1"/>
  <c r="AB203" i="1"/>
  <c r="C89" i="1"/>
  <c r="AC260" i="1"/>
  <c r="AC250" i="1"/>
  <c r="AC230" i="1"/>
  <c r="AC203" i="1"/>
  <c r="AC202" i="1"/>
  <c r="AC201" i="1"/>
  <c r="AB201" i="1"/>
  <c r="AC200" i="1"/>
  <c r="AC198" i="1"/>
  <c r="AC147" i="1"/>
  <c r="AC146" i="1"/>
  <c r="AC145" i="1"/>
  <c r="AC144" i="1"/>
  <c r="AC143" i="1"/>
  <c r="AC133" i="1"/>
  <c r="AC126" i="1"/>
  <c r="AC125" i="1"/>
  <c r="AC124" i="1"/>
  <c r="AC121" i="1"/>
  <c r="AC116" i="1"/>
  <c r="AC115" i="1"/>
  <c r="AC114" i="1"/>
  <c r="AC106" i="1"/>
  <c r="AC103" i="1"/>
  <c r="AC98" i="1"/>
  <c r="AC97" i="1"/>
  <c r="AC96" i="1"/>
  <c r="AC90" i="1"/>
  <c r="AC88" i="1"/>
  <c r="AC71" i="1"/>
  <c r="AC70" i="1"/>
  <c r="AC67" i="1"/>
  <c r="AC41" i="1"/>
  <c r="AC40" i="1"/>
  <c r="AC39" i="1"/>
  <c r="AD28" i="1"/>
  <c r="AB256" i="1"/>
  <c r="AB250" i="1"/>
  <c r="AB230" i="1"/>
  <c r="AB202" i="1"/>
  <c r="AB200" i="1"/>
  <c r="AB199" i="1"/>
  <c r="AB198" i="1"/>
  <c r="AB147" i="1"/>
  <c r="AB146" i="1"/>
  <c r="AB144" i="1"/>
  <c r="AB143" i="1"/>
  <c r="AB142" i="1"/>
  <c r="AB140" i="1"/>
  <c r="AB133" i="1"/>
  <c r="AB124" i="1"/>
  <c r="AB116" i="1"/>
  <c r="AB108" i="1"/>
  <c r="AB107" i="1"/>
  <c r="AB106" i="1"/>
  <c r="AB103" i="1"/>
  <c r="AB98" i="1"/>
  <c r="AB97" i="1"/>
  <c r="AB96" i="1"/>
  <c r="AB93" i="1"/>
  <c r="AB92" i="1"/>
  <c r="AB91" i="1"/>
  <c r="AB90" i="1"/>
  <c r="AB88" i="1"/>
  <c r="AB87" i="1"/>
  <c r="AB86" i="1"/>
  <c r="AB71" i="1"/>
  <c r="AB70" i="1"/>
  <c r="AB67" i="1"/>
  <c r="AB110" i="1"/>
  <c r="AB41" i="1"/>
  <c r="AB40" i="1"/>
  <c r="AB39" i="1"/>
  <c r="AB21" i="1"/>
  <c r="U255" i="1"/>
  <c r="U253" i="1"/>
  <c r="U248" i="1"/>
  <c r="U241" i="1"/>
  <c r="U236" i="1"/>
  <c r="U224" i="1"/>
  <c r="U218" i="1"/>
  <c r="U214" i="1"/>
  <c r="U205" i="1"/>
  <c r="U195" i="1"/>
  <c r="U191" i="1"/>
  <c r="U182" i="1"/>
  <c r="U173" i="1"/>
  <c r="U166" i="1"/>
  <c r="U163" i="1"/>
  <c r="U154" i="1"/>
  <c r="U149" i="1"/>
  <c r="U139" i="1"/>
  <c r="U131" i="1"/>
  <c r="U123" i="1"/>
  <c r="U118" i="1"/>
  <c r="U112" i="1"/>
  <c r="U104" i="1"/>
  <c r="U99" i="1"/>
  <c r="U89" i="1"/>
  <c r="U85" i="1"/>
  <c r="U81" i="1"/>
  <c r="U76" i="1"/>
  <c r="U68" i="1"/>
  <c r="U60" i="1"/>
  <c r="U48" i="1"/>
  <c r="U44" i="1"/>
  <c r="U38" i="1"/>
  <c r="U32" i="1"/>
  <c r="U26" i="1"/>
  <c r="U20" i="1"/>
  <c r="U14" i="1"/>
  <c r="T258" i="1"/>
  <c r="T255" i="1"/>
  <c r="T253" i="1"/>
  <c r="T248" i="1"/>
  <c r="T241" i="1"/>
  <c r="T236" i="1"/>
  <c r="T227" i="1"/>
  <c r="T224" i="1" s="1"/>
  <c r="T218" i="1"/>
  <c r="T214" i="1"/>
  <c r="T205" i="1"/>
  <c r="T195" i="1"/>
  <c r="T191" i="1"/>
  <c r="T182" i="1"/>
  <c r="T173" i="1"/>
  <c r="T166" i="1"/>
  <c r="T163" i="1"/>
  <c r="T154" i="1"/>
  <c r="T149" i="1"/>
  <c r="T139" i="1"/>
  <c r="T131" i="1"/>
  <c r="T123" i="1"/>
  <c r="T118" i="1"/>
  <c r="T112" i="1"/>
  <c r="T104" i="1"/>
  <c r="T99" i="1"/>
  <c r="T89" i="1"/>
  <c r="T85" i="1"/>
  <c r="T81" i="1"/>
  <c r="T76" i="1"/>
  <c r="T68" i="1"/>
  <c r="T60" i="1"/>
  <c r="T54" i="1"/>
  <c r="T48" i="1"/>
  <c r="T44" i="1"/>
  <c r="T38" i="1"/>
  <c r="T32" i="1"/>
  <c r="T26" i="1"/>
  <c r="T20" i="1"/>
  <c r="T14" i="1"/>
  <c r="N310" i="1"/>
  <c r="O310" i="1"/>
  <c r="AC308" i="1"/>
  <c r="Q224" i="1"/>
  <c r="O18" i="2" s="1"/>
  <c r="I232" i="1"/>
  <c r="AB232" i="1"/>
  <c r="AC232" i="1"/>
  <c r="I233" i="1"/>
  <c r="AB233" i="1"/>
  <c r="AC233" i="1"/>
  <c r="I234" i="1"/>
  <c r="AB234" i="1"/>
  <c r="AC234" i="1"/>
  <c r="I235" i="1"/>
  <c r="AB235" i="1"/>
  <c r="AC235" i="1"/>
  <c r="AB237" i="1"/>
  <c r="AC237" i="1"/>
  <c r="I238" i="1"/>
  <c r="AB238" i="1"/>
  <c r="AC238" i="1"/>
  <c r="I239" i="1"/>
  <c r="AB239" i="1"/>
  <c r="AC239" i="1"/>
  <c r="I240" i="1"/>
  <c r="AB240" i="1"/>
  <c r="AC240" i="1"/>
  <c r="AF236" i="1"/>
  <c r="E48" i="3" s="1"/>
  <c r="AE191" i="1"/>
  <c r="AE173" i="1"/>
  <c r="AE182" i="1"/>
  <c r="AE149" i="1"/>
  <c r="AE154" i="1"/>
  <c r="AE163" i="1"/>
  <c r="AE166" i="1"/>
  <c r="J191" i="1"/>
  <c r="K191" i="1"/>
  <c r="J173" i="1"/>
  <c r="K173" i="1"/>
  <c r="J182" i="1"/>
  <c r="K182" i="1"/>
  <c r="J149" i="1"/>
  <c r="K149" i="1"/>
  <c r="J154" i="1"/>
  <c r="K154" i="1"/>
  <c r="J163" i="1"/>
  <c r="K163" i="1"/>
  <c r="J166" i="1"/>
  <c r="K166" i="1"/>
  <c r="AB204" i="1"/>
  <c r="AC204" i="1"/>
  <c r="A1" i="3"/>
  <c r="A1" i="12" s="1"/>
  <c r="A3" i="3"/>
  <c r="A2" i="3"/>
  <c r="C26" i="1"/>
  <c r="S68" i="1"/>
  <c r="S48" i="1"/>
  <c r="S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F29" i="7" s="1"/>
  <c r="D27" i="7"/>
  <c r="G27" i="7"/>
  <c r="D17" i="8"/>
  <c r="G17" i="8"/>
  <c r="M17" i="8" s="1"/>
  <c r="D18" i="8"/>
  <c r="L18" i="8" s="1"/>
  <c r="G18" i="8"/>
  <c r="M18" i="8" s="1"/>
  <c r="D19" i="8"/>
  <c r="L19" i="8" s="1"/>
  <c r="G19" i="8"/>
  <c r="H19" i="8" s="1"/>
  <c r="L20" i="8"/>
  <c r="M20" i="8"/>
  <c r="L21" i="8"/>
  <c r="M21" i="8"/>
  <c r="D22" i="8"/>
  <c r="L22" i="8" s="1"/>
  <c r="G22" i="8"/>
  <c r="M22" i="8" s="1"/>
  <c r="D23" i="8"/>
  <c r="L23" i="8" s="1"/>
  <c r="G23" i="8"/>
  <c r="L24" i="8"/>
  <c r="M24" i="8"/>
  <c r="L25" i="8"/>
  <c r="M25" i="8"/>
  <c r="L26" i="8"/>
  <c r="M26" i="8"/>
  <c r="L27" i="8"/>
  <c r="M27" i="8"/>
  <c r="H28" i="8"/>
  <c r="B29" i="8"/>
  <c r="B33" i="8" s="1"/>
  <c r="C29" i="8"/>
  <c r="C33" i="8" s="1"/>
  <c r="E29" i="8"/>
  <c r="E33" i="8" s="1"/>
  <c r="F29" i="8"/>
  <c r="D13" i="9"/>
  <c r="G13" i="9"/>
  <c r="M13" i="9" s="1"/>
  <c r="D14" i="9"/>
  <c r="L14" i="9" s="1"/>
  <c r="G14" i="9"/>
  <c r="M14" i="9" s="1"/>
  <c r="D15" i="9"/>
  <c r="L15" i="9" s="1"/>
  <c r="G15" i="9"/>
  <c r="M15" i="9" s="1"/>
  <c r="L16" i="9"/>
  <c r="M16" i="9"/>
  <c r="L17" i="9"/>
  <c r="M17" i="9"/>
  <c r="D18" i="9"/>
  <c r="L18" i="9" s="1"/>
  <c r="G18" i="9"/>
  <c r="M18" i="9" s="1"/>
  <c r="D19" i="9"/>
  <c r="L19" i="9" s="1"/>
  <c r="G19" i="9"/>
  <c r="D20" i="9"/>
  <c r="L20" i="9" s="1"/>
  <c r="G20" i="9"/>
  <c r="L21" i="9"/>
  <c r="M21" i="9"/>
  <c r="L22" i="9"/>
  <c r="M22" i="9"/>
  <c r="L23" i="9"/>
  <c r="M23" i="9"/>
  <c r="H24" i="9"/>
  <c r="B25" i="9"/>
  <c r="B29" i="9" s="1"/>
  <c r="C25" i="9"/>
  <c r="E25" i="9"/>
  <c r="E29" i="9" s="1"/>
  <c r="F25" i="9"/>
  <c r="A10" i="3"/>
  <c r="B10" i="3"/>
  <c r="A11" i="3"/>
  <c r="B11" i="3"/>
  <c r="A12" i="3"/>
  <c r="B12" i="3"/>
  <c r="A13" i="3"/>
  <c r="B13" i="3"/>
  <c r="A14" i="3"/>
  <c r="B14" i="3"/>
  <c r="A15" i="3"/>
  <c r="B15" i="3"/>
  <c r="A17" i="3"/>
  <c r="B17" i="3"/>
  <c r="A18" i="3"/>
  <c r="B18" i="3"/>
  <c r="A19" i="3"/>
  <c r="B19" i="3"/>
  <c r="A20" i="3"/>
  <c r="B20" i="3"/>
  <c r="A21" i="3"/>
  <c r="B21" i="3"/>
  <c r="A22" i="3"/>
  <c r="B22" i="3"/>
  <c r="A23" i="3"/>
  <c r="B23" i="3"/>
  <c r="A24" i="3"/>
  <c r="B24" i="3"/>
  <c r="A25" i="3"/>
  <c r="B25" i="3"/>
  <c r="A26" i="3"/>
  <c r="B26" i="3"/>
  <c r="A28" i="3"/>
  <c r="B28" i="3"/>
  <c r="A29" i="3"/>
  <c r="B29" i="3"/>
  <c r="A30" i="3"/>
  <c r="B30" i="3"/>
  <c r="A31" i="3"/>
  <c r="B31" i="3"/>
  <c r="A32" i="3"/>
  <c r="B32" i="3"/>
  <c r="C32" i="3"/>
  <c r="D32" i="3"/>
  <c r="E32" i="3"/>
  <c r="F32" i="3"/>
  <c r="G32" i="3"/>
  <c r="H32" i="3"/>
  <c r="A33" i="3"/>
  <c r="A37" i="3"/>
  <c r="B37" i="3"/>
  <c r="D37" i="3"/>
  <c r="E37" i="3"/>
  <c r="A38" i="3"/>
  <c r="B38" i="3"/>
  <c r="D38" i="3"/>
  <c r="E38" i="3"/>
  <c r="A39" i="3"/>
  <c r="A40" i="3"/>
  <c r="A41" i="3"/>
  <c r="A42" i="3"/>
  <c r="B42" i="3"/>
  <c r="D42" i="3"/>
  <c r="E42" i="3"/>
  <c r="A43" i="3"/>
  <c r="B43" i="3"/>
  <c r="D43" i="3"/>
  <c r="E43" i="3"/>
  <c r="A44" i="3"/>
  <c r="B44" i="3"/>
  <c r="D44" i="3"/>
  <c r="E44" i="3"/>
  <c r="A47" i="3"/>
  <c r="B47" i="3"/>
  <c r="A48" i="3"/>
  <c r="B48" i="3"/>
  <c r="D48" i="3"/>
  <c r="A49" i="3"/>
  <c r="B49" i="3"/>
  <c r="A50" i="3"/>
  <c r="B50" i="3"/>
  <c r="F50" i="3"/>
  <c r="G50" i="3"/>
  <c r="A51" i="3"/>
  <c r="B51" i="3"/>
  <c r="G51" i="3"/>
  <c r="H51" i="3"/>
  <c r="A52" i="3"/>
  <c r="B52" i="3"/>
  <c r="A53" i="3"/>
  <c r="B53" i="3"/>
  <c r="A1" i="2"/>
  <c r="A2" i="2"/>
  <c r="A3" i="2"/>
  <c r="A4" i="2"/>
  <c r="F6" i="2"/>
  <c r="C9" i="2"/>
  <c r="D14" i="1"/>
  <c r="E14" i="1"/>
  <c r="H14" i="1"/>
  <c r="J14" i="1"/>
  <c r="K14" i="1"/>
  <c r="L14" i="1"/>
  <c r="N14" i="1"/>
  <c r="O14" i="1"/>
  <c r="P14" i="1"/>
  <c r="Q14" i="1"/>
  <c r="R14" i="1"/>
  <c r="S14" i="1"/>
  <c r="V14" i="1"/>
  <c r="W14" i="1"/>
  <c r="I16" i="1"/>
  <c r="AB16" i="1"/>
  <c r="AC16" i="1"/>
  <c r="I17" i="1"/>
  <c r="AB17" i="1"/>
  <c r="AC17" i="1"/>
  <c r="I18" i="1"/>
  <c r="AB18" i="1"/>
  <c r="AC18" i="1"/>
  <c r="I19" i="1"/>
  <c r="AC19" i="1"/>
  <c r="AD19" i="1" s="1"/>
  <c r="C20" i="1"/>
  <c r="D20" i="1"/>
  <c r="E20" i="1"/>
  <c r="H20" i="1"/>
  <c r="J20" i="1"/>
  <c r="K20" i="1"/>
  <c r="L20" i="1"/>
  <c r="M20" i="1"/>
  <c r="N20" i="1"/>
  <c r="O20" i="1"/>
  <c r="P20" i="1"/>
  <c r="Q20" i="1"/>
  <c r="R20" i="1"/>
  <c r="S20" i="1"/>
  <c r="S26" i="1"/>
  <c r="V20" i="1"/>
  <c r="W20" i="1"/>
  <c r="I21" i="1"/>
  <c r="I22" i="1"/>
  <c r="AB22" i="1"/>
  <c r="AC22" i="1"/>
  <c r="I23" i="1"/>
  <c r="AB23" i="1"/>
  <c r="AC23" i="1"/>
  <c r="I24" i="1"/>
  <c r="AB24" i="1"/>
  <c r="AC24" i="1"/>
  <c r="I25" i="1"/>
  <c r="AB25" i="1"/>
  <c r="AC25" i="1"/>
  <c r="D26" i="1"/>
  <c r="E26" i="1"/>
  <c r="H26" i="1"/>
  <c r="J26" i="1"/>
  <c r="L26" i="1"/>
  <c r="M26" i="1"/>
  <c r="N26" i="1"/>
  <c r="O26" i="1"/>
  <c r="P26" i="1"/>
  <c r="Q26" i="1"/>
  <c r="R26" i="1"/>
  <c r="V26" i="1"/>
  <c r="W26" i="1"/>
  <c r="I27" i="1"/>
  <c r="I28" i="1"/>
  <c r="I29" i="1"/>
  <c r="I30" i="1"/>
  <c r="I31" i="1"/>
  <c r="C32" i="1"/>
  <c r="D32" i="1"/>
  <c r="E32" i="1"/>
  <c r="H32" i="1"/>
  <c r="J32" i="1"/>
  <c r="K32" i="1"/>
  <c r="L32" i="1"/>
  <c r="M32" i="1"/>
  <c r="N32" i="1"/>
  <c r="O32" i="1"/>
  <c r="P32" i="1"/>
  <c r="Q32" i="1"/>
  <c r="R32" i="1"/>
  <c r="S32" i="1"/>
  <c r="V32" i="1"/>
  <c r="W32" i="1"/>
  <c r="I33" i="1"/>
  <c r="I34" i="1"/>
  <c r="I35" i="1"/>
  <c r="I36" i="1"/>
  <c r="I37" i="1"/>
  <c r="D38" i="1"/>
  <c r="E38" i="1"/>
  <c r="H38" i="1"/>
  <c r="J38" i="1"/>
  <c r="K38" i="1"/>
  <c r="L38" i="1"/>
  <c r="M38" i="1"/>
  <c r="N38" i="1"/>
  <c r="O38" i="1"/>
  <c r="P38" i="1"/>
  <c r="Q38" i="1"/>
  <c r="R38" i="1"/>
  <c r="S38" i="1"/>
  <c r="V38" i="1"/>
  <c r="W38" i="1"/>
  <c r="I39" i="1"/>
  <c r="I40" i="1"/>
  <c r="I41" i="1"/>
  <c r="I42" i="1"/>
  <c r="AB42" i="1"/>
  <c r="AC42" i="1"/>
  <c r="I43" i="1"/>
  <c r="AB43" i="1"/>
  <c r="AC43" i="1"/>
  <c r="C44" i="1"/>
  <c r="D44" i="1"/>
  <c r="E44" i="1"/>
  <c r="H44" i="1"/>
  <c r="J44" i="1"/>
  <c r="K44" i="1"/>
  <c r="L44" i="1"/>
  <c r="M44" i="1"/>
  <c r="N44" i="1"/>
  <c r="O44" i="1"/>
  <c r="P44" i="1"/>
  <c r="Q44" i="1"/>
  <c r="R44" i="1"/>
  <c r="S44" i="1"/>
  <c r="V44" i="1"/>
  <c r="W44" i="1"/>
  <c r="AE44" i="1"/>
  <c r="D15" i="3" s="1"/>
  <c r="AF44" i="1"/>
  <c r="E15" i="3" s="1"/>
  <c r="I45" i="1"/>
  <c r="AB45" i="1"/>
  <c r="AC45" i="1"/>
  <c r="AB46" i="1"/>
  <c r="AC46" i="1"/>
  <c r="C48" i="1"/>
  <c r="D48" i="1"/>
  <c r="E48" i="1"/>
  <c r="H48" i="1"/>
  <c r="J48" i="1"/>
  <c r="K48" i="1"/>
  <c r="L48" i="1"/>
  <c r="M48" i="1"/>
  <c r="N48" i="1"/>
  <c r="O48" i="1"/>
  <c r="O104" i="1"/>
  <c r="P48" i="1"/>
  <c r="Q48" i="1"/>
  <c r="R48" i="1"/>
  <c r="V48" i="1"/>
  <c r="W48" i="1"/>
  <c r="I49" i="1"/>
  <c r="I50" i="1"/>
  <c r="I51" i="1"/>
  <c r="I52" i="1"/>
  <c r="AD52" i="1"/>
  <c r="I53" i="1"/>
  <c r="AD53" i="1"/>
  <c r="C54" i="1"/>
  <c r="D54" i="1"/>
  <c r="E54" i="1"/>
  <c r="H54" i="1"/>
  <c r="J54" i="1"/>
  <c r="K54" i="1"/>
  <c r="L54" i="1"/>
  <c r="M54" i="1"/>
  <c r="N54" i="1"/>
  <c r="O54" i="1"/>
  <c r="P54" i="1"/>
  <c r="Q54" i="1"/>
  <c r="R54" i="1"/>
  <c r="S54" i="1"/>
  <c r="V54" i="1"/>
  <c r="W54" i="1"/>
  <c r="W68" i="1"/>
  <c r="I55" i="1"/>
  <c r="I56" i="1"/>
  <c r="I57" i="1"/>
  <c r="I58" i="1"/>
  <c r="I59" i="1"/>
  <c r="C60" i="1"/>
  <c r="C76" i="1"/>
  <c r="C81" i="1"/>
  <c r="C85" i="1"/>
  <c r="C99" i="1"/>
  <c r="C104" i="1"/>
  <c r="D104" i="1"/>
  <c r="D60" i="1"/>
  <c r="E60" i="1"/>
  <c r="E68" i="1"/>
  <c r="E104" i="1"/>
  <c r="H60" i="1"/>
  <c r="J60" i="1"/>
  <c r="K60" i="1"/>
  <c r="L60" i="1"/>
  <c r="L104" i="1"/>
  <c r="M60" i="1"/>
  <c r="N60" i="1"/>
  <c r="O60" i="1"/>
  <c r="P60" i="1"/>
  <c r="Q60" i="1"/>
  <c r="R60" i="1"/>
  <c r="S60" i="1"/>
  <c r="S85" i="1"/>
  <c r="S104" i="1"/>
  <c r="V60" i="1"/>
  <c r="W60" i="1"/>
  <c r="W104" i="1"/>
  <c r="I61" i="1"/>
  <c r="I62" i="1"/>
  <c r="I63" i="1"/>
  <c r="I64" i="1"/>
  <c r="I65" i="1"/>
  <c r="I66" i="1"/>
  <c r="I67" i="1"/>
  <c r="D68" i="1"/>
  <c r="H68" i="1"/>
  <c r="H104" i="1"/>
  <c r="J68" i="1"/>
  <c r="J104" i="1"/>
  <c r="K68" i="1"/>
  <c r="K104" i="1"/>
  <c r="L68" i="1"/>
  <c r="M68" i="1"/>
  <c r="M104" i="1"/>
  <c r="M89" i="1"/>
  <c r="N68" i="1"/>
  <c r="N76" i="1"/>
  <c r="N104" i="1"/>
  <c r="O68" i="1"/>
  <c r="P68" i="1"/>
  <c r="Q68" i="1"/>
  <c r="R68" i="1"/>
  <c r="R104" i="1"/>
  <c r="V68" i="1"/>
  <c r="I69" i="1"/>
  <c r="AB69" i="1"/>
  <c r="AC69" i="1"/>
  <c r="I70" i="1"/>
  <c r="I71" i="1"/>
  <c r="I73" i="1"/>
  <c r="D76" i="1"/>
  <c r="E76" i="1"/>
  <c r="H76" i="1"/>
  <c r="J76" i="1"/>
  <c r="K76" i="1"/>
  <c r="L76" i="1"/>
  <c r="M76" i="1"/>
  <c r="O76" i="1"/>
  <c r="P76" i="1"/>
  <c r="Q76" i="1"/>
  <c r="R76" i="1"/>
  <c r="S76" i="1"/>
  <c r="V76" i="1"/>
  <c r="W76" i="1"/>
  <c r="I77" i="1"/>
  <c r="I78" i="1"/>
  <c r="I79" i="1"/>
  <c r="I80" i="1"/>
  <c r="D81" i="1"/>
  <c r="E81" i="1"/>
  <c r="H81" i="1"/>
  <c r="J81" i="1"/>
  <c r="K81" i="1"/>
  <c r="L81" i="1"/>
  <c r="M81" i="1"/>
  <c r="N81" i="1"/>
  <c r="O81" i="1"/>
  <c r="P81" i="1"/>
  <c r="Q81" i="1"/>
  <c r="Q104" i="1"/>
  <c r="R81" i="1"/>
  <c r="S81" i="1"/>
  <c r="V81" i="1"/>
  <c r="W81" i="1"/>
  <c r="I82" i="1"/>
  <c r="I83" i="1"/>
  <c r="I84" i="1"/>
  <c r="AB84" i="1"/>
  <c r="AC84" i="1"/>
  <c r="D85" i="1"/>
  <c r="E85" i="1"/>
  <c r="H85" i="1"/>
  <c r="J85" i="1"/>
  <c r="K85" i="1"/>
  <c r="L85" i="1"/>
  <c r="M85" i="1"/>
  <c r="N85" i="1"/>
  <c r="O85" i="1"/>
  <c r="P85" i="1"/>
  <c r="Q85" i="1"/>
  <c r="R85" i="1"/>
  <c r="V85" i="1"/>
  <c r="W85" i="1"/>
  <c r="I86" i="1"/>
  <c r="I87" i="1"/>
  <c r="I88" i="1"/>
  <c r="D89" i="1"/>
  <c r="E89" i="1"/>
  <c r="H89" i="1"/>
  <c r="J89" i="1"/>
  <c r="K89" i="1"/>
  <c r="L89" i="1"/>
  <c r="N89" i="1"/>
  <c r="O89" i="1"/>
  <c r="P89" i="1"/>
  <c r="Q89" i="1"/>
  <c r="R89" i="1"/>
  <c r="S89" i="1"/>
  <c r="V89" i="1"/>
  <c r="W89" i="1"/>
  <c r="I90" i="1"/>
  <c r="I91" i="1"/>
  <c r="AC91" i="1"/>
  <c r="I92" i="1"/>
  <c r="AC92" i="1"/>
  <c r="I93" i="1"/>
  <c r="AC93" i="1"/>
  <c r="I94" i="1"/>
  <c r="I95" i="1"/>
  <c r="I96" i="1"/>
  <c r="I97" i="1"/>
  <c r="I98" i="1"/>
  <c r="D99" i="1"/>
  <c r="E99" i="1"/>
  <c r="H99" i="1"/>
  <c r="J99" i="1"/>
  <c r="K99" i="1"/>
  <c r="L99" i="1"/>
  <c r="M99" i="1"/>
  <c r="N99" i="1"/>
  <c r="O99" i="1"/>
  <c r="P99" i="1"/>
  <c r="Q99" i="1"/>
  <c r="R99" i="1"/>
  <c r="S99" i="1"/>
  <c r="V99" i="1"/>
  <c r="W99" i="1"/>
  <c r="AE99" i="1"/>
  <c r="AF99" i="1"/>
  <c r="E25" i="3" s="1"/>
  <c r="I100" i="1"/>
  <c r="AB100" i="1"/>
  <c r="AC100" i="1"/>
  <c r="I101" i="1"/>
  <c r="AB101" i="1"/>
  <c r="AC101" i="1"/>
  <c r="I102" i="1"/>
  <c r="AB102" i="1"/>
  <c r="AC102" i="1"/>
  <c r="I103" i="1"/>
  <c r="P104" i="1"/>
  <c r="V104" i="1"/>
  <c r="I105" i="1"/>
  <c r="AB105" i="1"/>
  <c r="AC105" i="1"/>
  <c r="I106" i="1"/>
  <c r="I107" i="1"/>
  <c r="AC107" i="1"/>
  <c r="I108" i="1"/>
  <c r="AC108" i="1"/>
  <c r="I110" i="1"/>
  <c r="C112" i="1"/>
  <c r="D112" i="1"/>
  <c r="E112" i="1"/>
  <c r="H112" i="1"/>
  <c r="H139" i="1"/>
  <c r="J112" i="1"/>
  <c r="K112" i="1"/>
  <c r="L112" i="1"/>
  <c r="L118" i="1"/>
  <c r="L123" i="1"/>
  <c r="L139" i="1"/>
  <c r="M112" i="1"/>
  <c r="M131" i="1"/>
  <c r="M139" i="1"/>
  <c r="N112" i="1"/>
  <c r="O112" i="1"/>
  <c r="P112" i="1"/>
  <c r="Q112" i="1"/>
  <c r="R112" i="1"/>
  <c r="S112" i="1"/>
  <c r="V112" i="1"/>
  <c r="W112" i="1"/>
  <c r="I114" i="1"/>
  <c r="AB114" i="1"/>
  <c r="I115" i="1"/>
  <c r="AB115" i="1"/>
  <c r="I116" i="1"/>
  <c r="I117" i="1"/>
  <c r="AB117" i="1"/>
  <c r="AC117" i="1"/>
  <c r="C118" i="1"/>
  <c r="D118" i="1"/>
  <c r="E118" i="1"/>
  <c r="H118" i="1"/>
  <c r="K118" i="1"/>
  <c r="M118" i="1"/>
  <c r="N118" i="1"/>
  <c r="O139" i="1"/>
  <c r="Q118" i="1"/>
  <c r="R118" i="1"/>
  <c r="S118" i="1"/>
  <c r="V118" i="1"/>
  <c r="W118" i="1"/>
  <c r="I119" i="1"/>
  <c r="AB119" i="1"/>
  <c r="AC119" i="1"/>
  <c r="I120" i="1"/>
  <c r="AB120" i="1"/>
  <c r="AC120" i="1"/>
  <c r="I121" i="1"/>
  <c r="I122" i="1"/>
  <c r="AB122" i="1"/>
  <c r="AC122" i="1"/>
  <c r="C123" i="1"/>
  <c r="D123" i="1"/>
  <c r="D139" i="1"/>
  <c r="E123" i="1"/>
  <c r="H123" i="1"/>
  <c r="J123" i="1"/>
  <c r="K123" i="1"/>
  <c r="M123" i="1"/>
  <c r="N123" i="1"/>
  <c r="N195" i="1"/>
  <c r="O123" i="1"/>
  <c r="P123" i="1"/>
  <c r="Q123" i="1"/>
  <c r="R123" i="1"/>
  <c r="S123" i="1"/>
  <c r="V123" i="1"/>
  <c r="W123" i="1"/>
  <c r="I124" i="1"/>
  <c r="I125" i="1"/>
  <c r="AB125" i="1"/>
  <c r="I126" i="1"/>
  <c r="AB126" i="1"/>
  <c r="I127" i="1"/>
  <c r="I128" i="1"/>
  <c r="AB128" i="1"/>
  <c r="AC128" i="1"/>
  <c r="I129" i="1"/>
  <c r="AB129" i="1"/>
  <c r="AC129" i="1"/>
  <c r="I130" i="1"/>
  <c r="AB130" i="1"/>
  <c r="AC130" i="1"/>
  <c r="C131" i="1"/>
  <c r="D131" i="1"/>
  <c r="E131" i="1"/>
  <c r="H131" i="1"/>
  <c r="J131" i="1"/>
  <c r="K131" i="1"/>
  <c r="L131" i="1"/>
  <c r="N131" i="1"/>
  <c r="O131" i="1"/>
  <c r="P131" i="1"/>
  <c r="Q131" i="1"/>
  <c r="R131" i="1"/>
  <c r="S131" i="1"/>
  <c r="V131" i="1"/>
  <c r="W131" i="1"/>
  <c r="I132" i="1"/>
  <c r="AB132" i="1"/>
  <c r="AC132" i="1"/>
  <c r="I133" i="1"/>
  <c r="C134" i="1"/>
  <c r="I134" i="1" s="1"/>
  <c r="E134" i="1"/>
  <c r="H134" i="1"/>
  <c r="I135" i="1"/>
  <c r="AB135" i="1"/>
  <c r="AC135" i="1"/>
  <c r="I136" i="1"/>
  <c r="AB136" i="1"/>
  <c r="AC136" i="1"/>
  <c r="I137" i="1"/>
  <c r="AB137" i="1"/>
  <c r="AC137" i="1"/>
  <c r="I138" i="1"/>
  <c r="AB138" i="1"/>
  <c r="AC138" i="1"/>
  <c r="C139" i="1"/>
  <c r="E139" i="1"/>
  <c r="J139" i="1"/>
  <c r="K139" i="1"/>
  <c r="N139" i="1"/>
  <c r="P139" i="1"/>
  <c r="Q139" i="1"/>
  <c r="R139" i="1"/>
  <c r="V139" i="1"/>
  <c r="W139" i="1"/>
  <c r="I140" i="1"/>
  <c r="I141" i="1"/>
  <c r="I142" i="1"/>
  <c r="I143" i="1"/>
  <c r="I144" i="1"/>
  <c r="I145" i="1"/>
  <c r="AB145" i="1"/>
  <c r="I146" i="1"/>
  <c r="I147" i="1"/>
  <c r="C149" i="1"/>
  <c r="D149" i="1"/>
  <c r="E149" i="1"/>
  <c r="H149" i="1"/>
  <c r="L149" i="1"/>
  <c r="M149" i="1"/>
  <c r="N149" i="1"/>
  <c r="O149" i="1"/>
  <c r="P149" i="1"/>
  <c r="Q149" i="1"/>
  <c r="R149" i="1"/>
  <c r="S149" i="1"/>
  <c r="V149" i="1"/>
  <c r="W149" i="1"/>
  <c r="AB149" i="1"/>
  <c r="AC149" i="1"/>
  <c r="AF149" i="1"/>
  <c r="AI149" i="1"/>
  <c r="AO149" i="1" s="1"/>
  <c r="I150" i="1"/>
  <c r="AD150" i="1"/>
  <c r="I151" i="1"/>
  <c r="AD151" i="1"/>
  <c r="I152" i="1"/>
  <c r="AD152" i="1"/>
  <c r="I153" i="1"/>
  <c r="AD153" i="1"/>
  <c r="C154" i="1"/>
  <c r="D154" i="1"/>
  <c r="E154" i="1"/>
  <c r="H154" i="1"/>
  <c r="L154" i="1"/>
  <c r="M154" i="1"/>
  <c r="N154" i="1"/>
  <c r="O154" i="1"/>
  <c r="P154" i="1"/>
  <c r="Q154" i="1"/>
  <c r="R154" i="1"/>
  <c r="S154" i="1"/>
  <c r="V154" i="1"/>
  <c r="W154" i="1"/>
  <c r="AB154" i="1"/>
  <c r="AC154" i="1"/>
  <c r="AF154" i="1"/>
  <c r="AI154" i="1"/>
  <c r="AO154" i="1" s="1"/>
  <c r="I155" i="1"/>
  <c r="AD155" i="1"/>
  <c r="I156" i="1"/>
  <c r="AD156" i="1"/>
  <c r="I157" i="1"/>
  <c r="AD157" i="1"/>
  <c r="I158" i="1"/>
  <c r="AD158" i="1"/>
  <c r="I159" i="1"/>
  <c r="AD159" i="1"/>
  <c r="I160" i="1"/>
  <c r="AD160" i="1"/>
  <c r="I161" i="1"/>
  <c r="AD161" i="1"/>
  <c r="I162" i="1"/>
  <c r="AD162" i="1"/>
  <c r="C163" i="1"/>
  <c r="D163" i="1"/>
  <c r="E163" i="1"/>
  <c r="H163" i="1"/>
  <c r="L163" i="1"/>
  <c r="M163" i="1"/>
  <c r="N163" i="1"/>
  <c r="O163" i="1"/>
  <c r="P163" i="1"/>
  <c r="Q163" i="1"/>
  <c r="R163" i="1"/>
  <c r="S163" i="1"/>
  <c r="V163" i="1"/>
  <c r="W163" i="1"/>
  <c r="AB163" i="1"/>
  <c r="AC163" i="1"/>
  <c r="AF163" i="1"/>
  <c r="AI163" i="1"/>
  <c r="AO163" i="1" s="1"/>
  <c r="I164" i="1"/>
  <c r="AD164" i="1"/>
  <c r="I165" i="1"/>
  <c r="AD165" i="1"/>
  <c r="C166" i="1"/>
  <c r="D166" i="1"/>
  <c r="E166" i="1"/>
  <c r="H166" i="1"/>
  <c r="L166" i="1"/>
  <c r="M166" i="1"/>
  <c r="N166" i="1"/>
  <c r="O166" i="1"/>
  <c r="P166" i="1"/>
  <c r="Q166" i="1"/>
  <c r="R166" i="1"/>
  <c r="S166" i="1"/>
  <c r="V166" i="1"/>
  <c r="W166" i="1"/>
  <c r="AB166" i="1"/>
  <c r="AC166" i="1"/>
  <c r="AF166" i="1"/>
  <c r="AI166" i="1"/>
  <c r="AO166" i="1" s="1"/>
  <c r="I167" i="1"/>
  <c r="AD167" i="1"/>
  <c r="I168" i="1"/>
  <c r="AD168" i="1"/>
  <c r="I169" i="1"/>
  <c r="AD169" i="1"/>
  <c r="I170" i="1"/>
  <c r="AD170" i="1"/>
  <c r="I171" i="1"/>
  <c r="AD171" i="1"/>
  <c r="C173" i="1"/>
  <c r="D173" i="1"/>
  <c r="E173" i="1"/>
  <c r="E191" i="1"/>
  <c r="E182" i="1"/>
  <c r="H173" i="1"/>
  <c r="L173" i="1"/>
  <c r="L191" i="1"/>
  <c r="L182" i="1"/>
  <c r="M173" i="1"/>
  <c r="N173" i="1"/>
  <c r="O173" i="1"/>
  <c r="P173" i="1"/>
  <c r="P191" i="1"/>
  <c r="P182" i="1"/>
  <c r="Q173" i="1"/>
  <c r="R173" i="1"/>
  <c r="S173" i="1"/>
  <c r="V173" i="1"/>
  <c r="V191" i="1"/>
  <c r="V182" i="1"/>
  <c r="W173" i="1"/>
  <c r="AB173" i="1"/>
  <c r="AC173" i="1"/>
  <c r="AF173" i="1"/>
  <c r="AI173" i="1"/>
  <c r="AO173" i="1" s="1"/>
  <c r="I174" i="1"/>
  <c r="AD174" i="1"/>
  <c r="I175" i="1"/>
  <c r="AD175" i="1"/>
  <c r="I176" i="1"/>
  <c r="AD176" i="1"/>
  <c r="I177" i="1"/>
  <c r="AD177" i="1"/>
  <c r="I178" i="1"/>
  <c r="AD178" i="1"/>
  <c r="I179" i="1"/>
  <c r="AD179" i="1"/>
  <c r="I180" i="1"/>
  <c r="AD180" i="1"/>
  <c r="I181" i="1"/>
  <c r="AD181" i="1"/>
  <c r="C182" i="1"/>
  <c r="D182" i="1"/>
  <c r="H182" i="1"/>
  <c r="AI182" i="1"/>
  <c r="AO182" i="1" s="1"/>
  <c r="M182" i="1"/>
  <c r="N182" i="1"/>
  <c r="O182" i="1"/>
  <c r="Q182" i="1"/>
  <c r="R182" i="1"/>
  <c r="S182" i="1"/>
  <c r="W182" i="1"/>
  <c r="AB182" i="1"/>
  <c r="AC182" i="1"/>
  <c r="AF182" i="1"/>
  <c r="I183" i="1"/>
  <c r="AD183" i="1"/>
  <c r="I184" i="1"/>
  <c r="AD184" i="1"/>
  <c r="I185" i="1"/>
  <c r="AD185" i="1"/>
  <c r="I186" i="1"/>
  <c r="AD186" i="1"/>
  <c r="I187" i="1"/>
  <c r="AD187" i="1"/>
  <c r="I188" i="1"/>
  <c r="AD188" i="1"/>
  <c r="I189" i="1"/>
  <c r="AD189" i="1"/>
  <c r="I190" i="1"/>
  <c r="AD190" i="1"/>
  <c r="C191" i="1"/>
  <c r="D191" i="1"/>
  <c r="H191" i="1"/>
  <c r="M191" i="1"/>
  <c r="N191" i="1"/>
  <c r="O191" i="1"/>
  <c r="Q191" i="1"/>
  <c r="R191" i="1"/>
  <c r="S191" i="1"/>
  <c r="W191" i="1"/>
  <c r="AB191" i="1"/>
  <c r="AC191" i="1"/>
  <c r="AF191" i="1"/>
  <c r="AI191" i="1"/>
  <c r="AO191" i="1" s="1"/>
  <c r="I192" i="1"/>
  <c r="AD192" i="1"/>
  <c r="I193" i="1"/>
  <c r="AD193" i="1"/>
  <c r="C195" i="1"/>
  <c r="D195" i="1"/>
  <c r="E195" i="1"/>
  <c r="H195" i="1"/>
  <c r="J195" i="1"/>
  <c r="K195" i="1"/>
  <c r="L195" i="1"/>
  <c r="M195" i="1"/>
  <c r="O195" i="1"/>
  <c r="Q195" i="1"/>
  <c r="R195" i="1"/>
  <c r="S195" i="1"/>
  <c r="V195" i="1"/>
  <c r="W195" i="1"/>
  <c r="I196" i="1"/>
  <c r="AB196" i="1"/>
  <c r="AC196" i="1"/>
  <c r="I197" i="1"/>
  <c r="AB197" i="1"/>
  <c r="AC197" i="1"/>
  <c r="I198" i="1"/>
  <c r="I199" i="1"/>
  <c r="I200" i="1"/>
  <c r="I201" i="1"/>
  <c r="I203" i="1"/>
  <c r="I202" i="1"/>
  <c r="C205" i="1"/>
  <c r="D205" i="1"/>
  <c r="E205" i="1"/>
  <c r="H205" i="1"/>
  <c r="J205" i="1"/>
  <c r="K205" i="1"/>
  <c r="L205" i="1"/>
  <c r="M205" i="1"/>
  <c r="N205" i="1"/>
  <c r="O205" i="1"/>
  <c r="P205" i="1"/>
  <c r="Q205" i="1"/>
  <c r="R205" i="1"/>
  <c r="S205" i="1"/>
  <c r="V205" i="1"/>
  <c r="W205" i="1"/>
  <c r="AB205" i="1"/>
  <c r="AC205" i="1"/>
  <c r="AE205" i="1"/>
  <c r="AF205" i="1"/>
  <c r="AI205" i="1"/>
  <c r="AO205" i="1" s="1"/>
  <c r="AJ205" i="1"/>
  <c r="AL205" i="1"/>
  <c r="I206" i="1"/>
  <c r="AD206" i="1"/>
  <c r="I207" i="1"/>
  <c r="AD207" i="1"/>
  <c r="I208" i="1"/>
  <c r="AD208" i="1"/>
  <c r="I209" i="1"/>
  <c r="AD209" i="1"/>
  <c r="I210" i="1"/>
  <c r="AD210" i="1"/>
  <c r="I211" i="1"/>
  <c r="AD211" i="1"/>
  <c r="I212" i="1"/>
  <c r="AD212" i="1"/>
  <c r="I213" i="1"/>
  <c r="AD213" i="1"/>
  <c r="C214" i="1"/>
  <c r="D214" i="1"/>
  <c r="E214" i="1"/>
  <c r="H214" i="1"/>
  <c r="J214" i="1"/>
  <c r="K214" i="1"/>
  <c r="L214" i="1"/>
  <c r="M214" i="1"/>
  <c r="N214" i="1"/>
  <c r="O214" i="1"/>
  <c r="P214" i="1"/>
  <c r="Q214" i="1"/>
  <c r="R214" i="1"/>
  <c r="S214" i="1"/>
  <c r="V214" i="1"/>
  <c r="W214" i="1"/>
  <c r="AB214" i="1"/>
  <c r="AC214" i="1"/>
  <c r="AE214" i="1"/>
  <c r="AF214" i="1"/>
  <c r="AI214" i="1"/>
  <c r="AO214" i="1" s="1"/>
  <c r="AJ214" i="1"/>
  <c r="AL214" i="1"/>
  <c r="I215" i="1"/>
  <c r="AD215" i="1"/>
  <c r="I216" i="1"/>
  <c r="AD216" i="1"/>
  <c r="I217" i="1"/>
  <c r="AD217" i="1"/>
  <c r="C218" i="1"/>
  <c r="D218" i="1"/>
  <c r="E218" i="1"/>
  <c r="H218" i="1"/>
  <c r="J218" i="1"/>
  <c r="K218" i="1"/>
  <c r="L218" i="1"/>
  <c r="M218" i="1"/>
  <c r="N218" i="1"/>
  <c r="O218" i="1"/>
  <c r="P218" i="1"/>
  <c r="Q218" i="1"/>
  <c r="R218" i="1"/>
  <c r="S218" i="1"/>
  <c r="V218" i="1"/>
  <c r="W218" i="1"/>
  <c r="AJ218" i="1"/>
  <c r="AL218" i="1"/>
  <c r="I219" i="1"/>
  <c r="I220" i="1"/>
  <c r="I221" i="1"/>
  <c r="I222" i="1"/>
  <c r="AD222" i="1"/>
  <c r="E224" i="1"/>
  <c r="E18" i="2" s="1"/>
  <c r="H224" i="1"/>
  <c r="F18" i="2" s="1"/>
  <c r="H236" i="1"/>
  <c r="S236" i="1"/>
  <c r="I225" i="1"/>
  <c r="AB225" i="1"/>
  <c r="AC225" i="1"/>
  <c r="I226" i="1"/>
  <c r="AB226" i="1"/>
  <c r="AC226" i="1"/>
  <c r="D227" i="1"/>
  <c r="J227" i="1"/>
  <c r="N227" i="1"/>
  <c r="P227" i="1"/>
  <c r="P224" i="1" s="1"/>
  <c r="N18" i="2" s="1"/>
  <c r="Q236" i="1"/>
  <c r="R227" i="1"/>
  <c r="R224" i="1" s="1"/>
  <c r="P18" i="2" s="1"/>
  <c r="V227" i="1"/>
  <c r="AC227" i="1" s="1"/>
  <c r="V236" i="1"/>
  <c r="W227" i="1"/>
  <c r="W224" i="1" s="1"/>
  <c r="S18" i="2" s="1"/>
  <c r="I229" i="1"/>
  <c r="I230" i="1"/>
  <c r="C236" i="1"/>
  <c r="D236" i="1"/>
  <c r="E236" i="1"/>
  <c r="J236" i="1"/>
  <c r="K236" i="1"/>
  <c r="L236" i="1"/>
  <c r="M236" i="1"/>
  <c r="N236" i="1"/>
  <c r="O236" i="1"/>
  <c r="P236" i="1"/>
  <c r="R236" i="1"/>
  <c r="W236" i="1"/>
  <c r="I237" i="1"/>
  <c r="C241" i="1"/>
  <c r="D241" i="1"/>
  <c r="E241" i="1"/>
  <c r="H241" i="1"/>
  <c r="J241" i="1"/>
  <c r="K241" i="1"/>
  <c r="L241" i="1"/>
  <c r="M241" i="1"/>
  <c r="N241" i="1"/>
  <c r="O241" i="1"/>
  <c r="P241" i="1"/>
  <c r="Q241" i="1"/>
  <c r="R241" i="1"/>
  <c r="S241" i="1"/>
  <c r="V241" i="1"/>
  <c r="W241" i="1"/>
  <c r="I242" i="1"/>
  <c r="I243" i="1"/>
  <c r="I244" i="1"/>
  <c r="I245" i="1"/>
  <c r="I246" i="1"/>
  <c r="C248" i="1"/>
  <c r="D248" i="1"/>
  <c r="D50" i="3" s="1"/>
  <c r="E248" i="1"/>
  <c r="H248" i="1"/>
  <c r="J248" i="1"/>
  <c r="K248" i="1"/>
  <c r="L248" i="1"/>
  <c r="M248" i="1"/>
  <c r="N248" i="1"/>
  <c r="O248" i="1"/>
  <c r="P248" i="1"/>
  <c r="Q248" i="1"/>
  <c r="R248" i="1"/>
  <c r="S248" i="1"/>
  <c r="V248" i="1"/>
  <c r="W248" i="1"/>
  <c r="AE248" i="1"/>
  <c r="AF248" i="1"/>
  <c r="I249" i="1"/>
  <c r="AB249" i="1"/>
  <c r="AC249" i="1"/>
  <c r="I250" i="1"/>
  <c r="I251" i="1"/>
  <c r="AB251" i="1"/>
  <c r="AC251" i="1"/>
  <c r="I252" i="1"/>
  <c r="AB252" i="1"/>
  <c r="AC252" i="1"/>
  <c r="C253" i="1"/>
  <c r="D253" i="1"/>
  <c r="E253" i="1"/>
  <c r="H253" i="1"/>
  <c r="J253" i="1"/>
  <c r="K253" i="1"/>
  <c r="L253" i="1"/>
  <c r="M253" i="1"/>
  <c r="N253" i="1"/>
  <c r="O253" i="1"/>
  <c r="P253" i="1"/>
  <c r="Q253" i="1"/>
  <c r="R253" i="1"/>
  <c r="S253" i="1"/>
  <c r="V253" i="1"/>
  <c r="W253" i="1"/>
  <c r="AE253" i="1"/>
  <c r="D51" i="3" s="1"/>
  <c r="AF253" i="1"/>
  <c r="E51" i="3" s="1"/>
  <c r="I254" i="1"/>
  <c r="AB254" i="1"/>
  <c r="AB253" i="1" s="1"/>
  <c r="AC254" i="1"/>
  <c r="AC253" i="1" s="1"/>
  <c r="C255" i="1"/>
  <c r="D255" i="1"/>
  <c r="E255" i="1"/>
  <c r="H255" i="1"/>
  <c r="J255" i="1"/>
  <c r="K255" i="1"/>
  <c r="L255" i="1"/>
  <c r="M255" i="1"/>
  <c r="N255" i="1"/>
  <c r="O255" i="1"/>
  <c r="P255" i="1"/>
  <c r="Q255" i="1"/>
  <c r="R255" i="1"/>
  <c r="S255" i="1"/>
  <c r="V255" i="1"/>
  <c r="W255" i="1"/>
  <c r="I256" i="1"/>
  <c r="I257" i="1"/>
  <c r="AB257" i="1"/>
  <c r="AC257" i="1"/>
  <c r="D258" i="1"/>
  <c r="E258" i="1"/>
  <c r="H258" i="1"/>
  <c r="L258" i="1"/>
  <c r="M258" i="1"/>
  <c r="Q258" i="1"/>
  <c r="S258" i="1"/>
  <c r="V258" i="1"/>
  <c r="W258" i="1"/>
  <c r="I260" i="1"/>
  <c r="C262" i="1"/>
  <c r="D262" i="1"/>
  <c r="E262" i="1"/>
  <c r="H262" i="1"/>
  <c r="J262" i="1"/>
  <c r="K262" i="1"/>
  <c r="L262" i="1"/>
  <c r="M262" i="1"/>
  <c r="N262" i="1"/>
  <c r="O262" i="1"/>
  <c r="P262" i="1"/>
  <c r="Q262" i="1"/>
  <c r="R262" i="1"/>
  <c r="S262" i="1"/>
  <c r="V262" i="1"/>
  <c r="W262" i="1"/>
  <c r="AB262" i="1"/>
  <c r="AC262" i="1"/>
  <c r="AE262" i="1"/>
  <c r="AF262" i="1"/>
  <c r="AI262" i="1"/>
  <c r="AJ262" i="1"/>
  <c r="AL262" i="1"/>
  <c r="I263" i="1"/>
  <c r="AD263" i="1"/>
  <c r="I264" i="1"/>
  <c r="AD264" i="1"/>
  <c r="I265" i="1"/>
  <c r="AD265" i="1"/>
  <c r="I266" i="1"/>
  <c r="AD266" i="1"/>
  <c r="I267" i="1"/>
  <c r="AD267" i="1"/>
  <c r="I268" i="1"/>
  <c r="AD268" i="1"/>
  <c r="I269" i="1"/>
  <c r="AD269" i="1"/>
  <c r="C270" i="1"/>
  <c r="D270" i="1"/>
  <c r="E270" i="1"/>
  <c r="H270" i="1"/>
  <c r="J270" i="1"/>
  <c r="K270" i="1"/>
  <c r="L270" i="1"/>
  <c r="M270" i="1"/>
  <c r="N270" i="1"/>
  <c r="O270" i="1"/>
  <c r="P270" i="1"/>
  <c r="Q270" i="1"/>
  <c r="R270" i="1"/>
  <c r="S270" i="1"/>
  <c r="V270" i="1"/>
  <c r="W270" i="1"/>
  <c r="AB270" i="1"/>
  <c r="AC270" i="1"/>
  <c r="AE270" i="1"/>
  <c r="AF270" i="1"/>
  <c r="AI270" i="1"/>
  <c r="AJ270" i="1"/>
  <c r="AL270" i="1"/>
  <c r="I271" i="1"/>
  <c r="AD271" i="1"/>
  <c r="C272" i="1"/>
  <c r="D272" i="1"/>
  <c r="E272" i="1"/>
  <c r="H272" i="1"/>
  <c r="J272" i="1"/>
  <c r="K272" i="1"/>
  <c r="L272" i="1"/>
  <c r="M272" i="1"/>
  <c r="N272" i="1"/>
  <c r="O272" i="1"/>
  <c r="P272" i="1"/>
  <c r="Q272" i="1"/>
  <c r="R272" i="1"/>
  <c r="S272" i="1"/>
  <c r="V272" i="1"/>
  <c r="W272" i="1"/>
  <c r="AB272" i="1"/>
  <c r="AC272" i="1"/>
  <c r="AE272" i="1"/>
  <c r="AF272" i="1"/>
  <c r="AI272" i="1"/>
  <c r="AJ272" i="1"/>
  <c r="AL272" i="1"/>
  <c r="I273" i="1"/>
  <c r="AD273" i="1"/>
  <c r="I274" i="1"/>
  <c r="AD274" i="1"/>
  <c r="I275" i="1"/>
  <c r="AD275" i="1"/>
  <c r="I276" i="1"/>
  <c r="AD276" i="1"/>
  <c r="C277" i="1"/>
  <c r="D277" i="1"/>
  <c r="E277" i="1"/>
  <c r="H277" i="1"/>
  <c r="J277" i="1"/>
  <c r="K277" i="1"/>
  <c r="L277" i="1"/>
  <c r="M277" i="1"/>
  <c r="N277" i="1"/>
  <c r="O277" i="1"/>
  <c r="P277" i="1"/>
  <c r="Q277" i="1"/>
  <c r="R277" i="1"/>
  <c r="S277" i="1"/>
  <c r="V277" i="1"/>
  <c r="W277" i="1"/>
  <c r="AB277" i="1"/>
  <c r="AC277" i="1"/>
  <c r="AE277" i="1"/>
  <c r="AF277" i="1"/>
  <c r="AI277" i="1"/>
  <c r="AJ277" i="1"/>
  <c r="AL277" i="1"/>
  <c r="I278" i="1"/>
  <c r="AD278" i="1"/>
  <c r="C279" i="1"/>
  <c r="D279" i="1"/>
  <c r="E279" i="1"/>
  <c r="H279" i="1"/>
  <c r="J279" i="1"/>
  <c r="K279" i="1"/>
  <c r="L279" i="1"/>
  <c r="M279" i="1"/>
  <c r="N279" i="1"/>
  <c r="O279" i="1"/>
  <c r="P279" i="1"/>
  <c r="Q279" i="1"/>
  <c r="R279" i="1"/>
  <c r="S279" i="1"/>
  <c r="V279" i="1"/>
  <c r="W279" i="1"/>
  <c r="AB279" i="1"/>
  <c r="AC279" i="1"/>
  <c r="AE279" i="1"/>
  <c r="AF279" i="1"/>
  <c r="AI279" i="1"/>
  <c r="AJ279" i="1"/>
  <c r="AL279" i="1"/>
  <c r="I280" i="1"/>
  <c r="AD280" i="1"/>
  <c r="I281" i="1"/>
  <c r="AD281" i="1"/>
  <c r="C283" i="1"/>
  <c r="D283" i="1"/>
  <c r="E283" i="1"/>
  <c r="H283" i="1"/>
  <c r="J283" i="1"/>
  <c r="K283" i="1"/>
  <c r="L283" i="1"/>
  <c r="M283" i="1"/>
  <c r="N283" i="1"/>
  <c r="O283" i="1"/>
  <c r="P283" i="1"/>
  <c r="Q283" i="1"/>
  <c r="R283" i="1"/>
  <c r="S283" i="1"/>
  <c r="V283" i="1"/>
  <c r="W283" i="1"/>
  <c r="AB283" i="1"/>
  <c r="AC283" i="1"/>
  <c r="AE283" i="1"/>
  <c r="AF283" i="1"/>
  <c r="AI283" i="1"/>
  <c r="AJ283" i="1"/>
  <c r="AL283" i="1"/>
  <c r="I284" i="1"/>
  <c r="AD284" i="1"/>
  <c r="I285" i="1"/>
  <c r="AD285" i="1"/>
  <c r="I286" i="1"/>
  <c r="AD286" i="1"/>
  <c r="I287" i="1"/>
  <c r="AD287" i="1"/>
  <c r="C288" i="1"/>
  <c r="D288" i="1"/>
  <c r="E288" i="1"/>
  <c r="H288" i="1"/>
  <c r="J288" i="1"/>
  <c r="K288" i="1"/>
  <c r="L288" i="1"/>
  <c r="M288" i="1"/>
  <c r="N288" i="1"/>
  <c r="O288" i="1"/>
  <c r="P288" i="1"/>
  <c r="Q288" i="1"/>
  <c r="R288" i="1"/>
  <c r="S288" i="1"/>
  <c r="V288" i="1"/>
  <c r="W288" i="1"/>
  <c r="AB288" i="1"/>
  <c r="AC288" i="1"/>
  <c r="AE288" i="1"/>
  <c r="AF288" i="1"/>
  <c r="AI288" i="1"/>
  <c r="AJ288" i="1"/>
  <c r="AL288" i="1"/>
  <c r="I289" i="1"/>
  <c r="AD289" i="1"/>
  <c r="I290" i="1"/>
  <c r="AD290" i="1"/>
  <c r="I291" i="1"/>
  <c r="AD291" i="1"/>
  <c r="I292" i="1"/>
  <c r="AD292" i="1"/>
  <c r="I293" i="1"/>
  <c r="AD293" i="1"/>
  <c r="I294" i="1"/>
  <c r="AD294" i="1"/>
  <c r="I295" i="1"/>
  <c r="AD295" i="1"/>
  <c r="I296" i="1"/>
  <c r="AD296" i="1"/>
  <c r="J297" i="1"/>
  <c r="K297" i="1"/>
  <c r="L297" i="1"/>
  <c r="M297" i="1"/>
  <c r="N297" i="1"/>
  <c r="O297" i="1"/>
  <c r="P297" i="1"/>
  <c r="Q297" i="1"/>
  <c r="R297" i="1"/>
  <c r="S297" i="1"/>
  <c r="V297" i="1"/>
  <c r="W297" i="1"/>
  <c r="AC297" i="1"/>
  <c r="AF297" i="1"/>
  <c r="C298" i="1"/>
  <c r="D298" i="1"/>
  <c r="E298" i="1"/>
  <c r="AD298" i="1"/>
  <c r="I299" i="1"/>
  <c r="AD299" i="1"/>
  <c r="AL299" i="1" s="1"/>
  <c r="C300" i="1"/>
  <c r="D300" i="1"/>
  <c r="E300" i="1"/>
  <c r="H300" i="1"/>
  <c r="H297" i="1" s="1"/>
  <c r="I301" i="1"/>
  <c r="I302" i="1"/>
  <c r="AD302" i="1"/>
  <c r="I308" i="1"/>
  <c r="AB308" i="1"/>
  <c r="I309" i="1"/>
  <c r="AB309" i="1"/>
  <c r="AC309" i="1"/>
  <c r="D310" i="1"/>
  <c r="J310" i="1"/>
  <c r="J231" i="1" s="1"/>
  <c r="AB231" i="1" s="1"/>
  <c r="AC231" i="1" s="1"/>
  <c r="K224" i="1"/>
  <c r="I18" i="2" s="1"/>
  <c r="L310" i="1"/>
  <c r="L227" i="1" s="1"/>
  <c r="L224" i="1" s="1"/>
  <c r="J18" i="2" s="1"/>
  <c r="M310" i="1"/>
  <c r="M224" i="1"/>
  <c r="K18" i="2" s="1"/>
  <c r="P310" i="1"/>
  <c r="Q310" i="1"/>
  <c r="R310" i="1"/>
  <c r="S310" i="1"/>
  <c r="V310" i="1"/>
  <c r="W310" i="1"/>
  <c r="D317" i="1"/>
  <c r="J317" i="1"/>
  <c r="J259" i="1" s="1"/>
  <c r="K317" i="1"/>
  <c r="K259" i="1" s="1"/>
  <c r="L317" i="1"/>
  <c r="M317" i="1"/>
  <c r="N317" i="1"/>
  <c r="O317" i="1"/>
  <c r="O259" i="1" s="1"/>
  <c r="O258" i="1" s="1"/>
  <c r="P317" i="1"/>
  <c r="P259" i="1" s="1"/>
  <c r="P258" i="1" s="1"/>
  <c r="Q317" i="1"/>
  <c r="S317" i="1"/>
  <c r="V317" i="1"/>
  <c r="W317" i="1"/>
  <c r="AI120" i="1"/>
  <c r="C29" i="9"/>
  <c r="C19" i="4"/>
  <c r="H50" i="3"/>
  <c r="N258" i="1"/>
  <c r="H37" i="3"/>
  <c r="G37" i="3"/>
  <c r="H38" i="3"/>
  <c r="O224" i="1"/>
  <c r="M18" i="2" s="1"/>
  <c r="G48" i="3"/>
  <c r="H48" i="3"/>
  <c r="I228" i="1"/>
  <c r="G38" i="3"/>
  <c r="AB38" i="1" l="1"/>
  <c r="AE317" i="1"/>
  <c r="AC259" i="1"/>
  <c r="AB259" i="1"/>
  <c r="AB258" i="1" s="1"/>
  <c r="AC14" i="1"/>
  <c r="AL53" i="1"/>
  <c r="AJ53" i="1"/>
  <c r="AI52" i="1"/>
  <c r="AH52" i="1" s="1"/>
  <c r="AL52" i="1"/>
  <c r="AJ52" i="1"/>
  <c r="AL193" i="1"/>
  <c r="AJ193" i="1"/>
  <c r="AL187" i="1"/>
  <c r="AJ187" i="1"/>
  <c r="AL183" i="1"/>
  <c r="AJ183" i="1"/>
  <c r="AL179" i="1"/>
  <c r="AJ179" i="1"/>
  <c r="AL175" i="1"/>
  <c r="AJ175" i="1"/>
  <c r="AL189" i="1"/>
  <c r="AJ189" i="1"/>
  <c r="AL185" i="1"/>
  <c r="AJ185" i="1"/>
  <c r="AL181" i="1"/>
  <c r="AJ181" i="1"/>
  <c r="AL177" i="1"/>
  <c r="AJ177" i="1"/>
  <c r="AJ170" i="1"/>
  <c r="AL170" i="1"/>
  <c r="AL168" i="1"/>
  <c r="AJ168" i="1"/>
  <c r="AJ164" i="1"/>
  <c r="AL164" i="1"/>
  <c r="AL162" i="1"/>
  <c r="AJ162" i="1"/>
  <c r="AJ160" i="1"/>
  <c r="AL160" i="1"/>
  <c r="AJ158" i="1"/>
  <c r="AL158" i="1"/>
  <c r="AL156" i="1"/>
  <c r="AJ156" i="1"/>
  <c r="AJ152" i="1"/>
  <c r="AL152" i="1"/>
  <c r="AL150" i="1"/>
  <c r="AJ150" i="1"/>
  <c r="AJ192" i="1"/>
  <c r="AL192" i="1"/>
  <c r="AL190" i="1"/>
  <c r="AJ190" i="1"/>
  <c r="AJ188" i="1"/>
  <c r="AL188" i="1"/>
  <c r="AJ186" i="1"/>
  <c r="AL186" i="1"/>
  <c r="AJ184" i="1"/>
  <c r="AL184" i="1"/>
  <c r="AL180" i="1"/>
  <c r="AJ180" i="1"/>
  <c r="AJ178" i="1"/>
  <c r="AL178" i="1"/>
  <c r="AJ176" i="1"/>
  <c r="AL176" i="1"/>
  <c r="AL174" i="1"/>
  <c r="AJ174" i="1"/>
  <c r="AL171" i="1"/>
  <c r="AJ171" i="1"/>
  <c r="AL169" i="1"/>
  <c r="AJ169" i="1"/>
  <c r="AL167" i="1"/>
  <c r="AJ167" i="1"/>
  <c r="AL165" i="1"/>
  <c r="AJ165" i="1"/>
  <c r="AL161" i="1"/>
  <c r="AJ161" i="1"/>
  <c r="AL159" i="1"/>
  <c r="AJ159" i="1"/>
  <c r="AL157" i="1"/>
  <c r="AJ157" i="1"/>
  <c r="AL155" i="1"/>
  <c r="AJ155" i="1"/>
  <c r="AL153" i="1"/>
  <c r="AJ153" i="1"/>
  <c r="AL151" i="1"/>
  <c r="AJ151" i="1"/>
  <c r="AL316" i="1"/>
  <c r="AI28" i="1"/>
  <c r="AJ28" i="1" s="1"/>
  <c r="AL314" i="1"/>
  <c r="AD27" i="1"/>
  <c r="AI27" i="1" s="1"/>
  <c r="AH120" i="1"/>
  <c r="AO120" i="1"/>
  <c r="AD40" i="1"/>
  <c r="AL40" i="1" s="1"/>
  <c r="I259" i="1"/>
  <c r="C258" i="1"/>
  <c r="I258" i="1" s="1"/>
  <c r="AF259" i="1"/>
  <c r="AF258" i="1" s="1"/>
  <c r="E53" i="3" s="1"/>
  <c r="AD204" i="1"/>
  <c r="AL204" i="1" s="1"/>
  <c r="I298" i="1"/>
  <c r="AC44" i="1"/>
  <c r="AC282" i="1"/>
  <c r="AB282" i="1"/>
  <c r="H13" i="9"/>
  <c r="G29" i="8"/>
  <c r="AB172" i="1"/>
  <c r="T15" i="2" s="1"/>
  <c r="J258" i="1"/>
  <c r="D25" i="3"/>
  <c r="M47" i="1"/>
  <c r="K12" i="2" s="1"/>
  <c r="AL28" i="1"/>
  <c r="AL19" i="1"/>
  <c r="AJ298" i="1"/>
  <c r="AL298" i="1"/>
  <c r="E54" i="3"/>
  <c r="X18" i="2"/>
  <c r="AL301" i="1"/>
  <c r="H55" i="3" s="1"/>
  <c r="K258" i="1"/>
  <c r="K223" i="1" s="1"/>
  <c r="I17" i="2" s="1"/>
  <c r="AD228" i="1"/>
  <c r="AL228" i="1" s="1"/>
  <c r="AD94" i="1"/>
  <c r="AL94" i="1" s="1"/>
  <c r="AE81" i="1"/>
  <c r="D22" i="3" s="1"/>
  <c r="D35" i="16"/>
  <c r="D17" i="16"/>
  <c r="D28" i="16"/>
  <c r="AE14" i="1"/>
  <c r="D10" i="3" s="1"/>
  <c r="D20" i="16"/>
  <c r="D29" i="16"/>
  <c r="D39" i="3"/>
  <c r="D23" i="16"/>
  <c r="D40" i="3"/>
  <c r="D11" i="16"/>
  <c r="D41" i="3"/>
  <c r="AE297" i="1"/>
  <c r="D55" i="3"/>
  <c r="D297" i="1"/>
  <c r="AD43" i="1"/>
  <c r="AD42" i="1"/>
  <c r="AD35" i="1"/>
  <c r="AI35" i="1" s="1"/>
  <c r="AD49" i="1"/>
  <c r="AI49" i="1" s="1"/>
  <c r="AD92" i="1"/>
  <c r="AL92" i="1" s="1"/>
  <c r="AD86" i="1"/>
  <c r="C27" i="16" s="1"/>
  <c r="AD65" i="1"/>
  <c r="AI65" i="1" s="1"/>
  <c r="I48" i="1"/>
  <c r="AD62" i="1"/>
  <c r="C12" i="16" s="1"/>
  <c r="AD113" i="1"/>
  <c r="AL113" i="1" s="1"/>
  <c r="AI301" i="1"/>
  <c r="AJ301" i="1" s="1"/>
  <c r="G55" i="3" s="1"/>
  <c r="AI172" i="1"/>
  <c r="AC104" i="1"/>
  <c r="AD34" i="1"/>
  <c r="AD101" i="1"/>
  <c r="AD24" i="1"/>
  <c r="H19" i="9"/>
  <c r="AD61" i="1"/>
  <c r="C11" i="16" s="1"/>
  <c r="AD66" i="1"/>
  <c r="AL66" i="1" s="1"/>
  <c r="AD110" i="1"/>
  <c r="AI110" i="1" s="1"/>
  <c r="AO110" i="1" s="1"/>
  <c r="AD39" i="1"/>
  <c r="AI39" i="1" s="1"/>
  <c r="I241" i="1"/>
  <c r="AD30" i="1"/>
  <c r="AD63" i="1"/>
  <c r="AL63" i="1" s="1"/>
  <c r="M19" i="9"/>
  <c r="I85" i="1"/>
  <c r="AD45" i="1"/>
  <c r="AI45" i="1" s="1"/>
  <c r="AO45" i="1" s="1"/>
  <c r="AD16" i="1"/>
  <c r="R258" i="1"/>
  <c r="R223" i="1" s="1"/>
  <c r="P17" i="2" s="1"/>
  <c r="AD50" i="1"/>
  <c r="I44" i="1"/>
  <c r="L13" i="9"/>
  <c r="AD31" i="1"/>
  <c r="AL31" i="1" s="1"/>
  <c r="AD57" i="1"/>
  <c r="AI57" i="1" s="1"/>
  <c r="AO57" i="1" s="1"/>
  <c r="AD71" i="1"/>
  <c r="AI71" i="1" s="1"/>
  <c r="AD33" i="1"/>
  <c r="AI33" i="1" s="1"/>
  <c r="AO33" i="1" s="1"/>
  <c r="AC172" i="1"/>
  <c r="U15" i="2" s="1"/>
  <c r="AD119" i="1"/>
  <c r="AI119" i="1" s="1"/>
  <c r="I166" i="1"/>
  <c r="AI148" i="1"/>
  <c r="I149" i="1"/>
  <c r="AB60" i="1"/>
  <c r="AD82" i="1"/>
  <c r="AI82" i="1" s="1"/>
  <c r="AD106" i="1"/>
  <c r="AI106" i="1" s="1"/>
  <c r="AO106" i="1" s="1"/>
  <c r="AD140" i="1"/>
  <c r="AL140" i="1" s="1"/>
  <c r="AD75" i="1"/>
  <c r="C20" i="16" s="1"/>
  <c r="AD107" i="1"/>
  <c r="AI107" i="1" s="1"/>
  <c r="AD59" i="1"/>
  <c r="AI59" i="1" s="1"/>
  <c r="AB297" i="1"/>
  <c r="AD297" i="1" s="1"/>
  <c r="AD23" i="1"/>
  <c r="I26" i="1"/>
  <c r="AD163" i="1"/>
  <c r="AD173" i="1"/>
  <c r="U172" i="1"/>
  <c r="AD29" i="1"/>
  <c r="AI29" i="1" s="1"/>
  <c r="AD203" i="1"/>
  <c r="I270" i="1"/>
  <c r="O282" i="1"/>
  <c r="AD277" i="1"/>
  <c r="AD87" i="1"/>
  <c r="C28" i="16" s="1"/>
  <c r="Q282" i="1"/>
  <c r="AB255" i="1"/>
  <c r="AD279" i="1"/>
  <c r="AB81" i="1"/>
  <c r="AD41" i="1"/>
  <c r="AL41" i="1" s="1"/>
  <c r="I310" i="1"/>
  <c r="AB261" i="1"/>
  <c r="AD136" i="1"/>
  <c r="H13" i="1"/>
  <c r="F11" i="2" s="1"/>
  <c r="G25" i="9"/>
  <c r="D24" i="7"/>
  <c r="AD154" i="1"/>
  <c r="AD73" i="1"/>
  <c r="AD124" i="1"/>
  <c r="AL124" i="1" s="1"/>
  <c r="AD88" i="1"/>
  <c r="C29" i="16" s="1"/>
  <c r="AD147" i="1"/>
  <c r="AI147" i="1" s="1"/>
  <c r="AO147" i="1" s="1"/>
  <c r="AD21" i="1"/>
  <c r="C9" i="16" s="1"/>
  <c r="AD315" i="1"/>
  <c r="AD144" i="1"/>
  <c r="AL144" i="1" s="1"/>
  <c r="D29" i="8"/>
  <c r="D33" i="8" s="1"/>
  <c r="AB310" i="1"/>
  <c r="L282" i="1"/>
  <c r="AD132" i="1"/>
  <c r="AI132" i="1" s="1"/>
  <c r="AO132" i="1" s="1"/>
  <c r="H14" i="9"/>
  <c r="AD56" i="1"/>
  <c r="AL56" i="1" s="1"/>
  <c r="AB20" i="1"/>
  <c r="H282" i="1"/>
  <c r="AD235" i="1"/>
  <c r="M19" i="8"/>
  <c r="AD283" i="1"/>
  <c r="I277" i="1"/>
  <c r="AD18" i="1"/>
  <c r="AB76" i="1"/>
  <c r="AB14" i="1"/>
  <c r="AD102" i="1"/>
  <c r="AD103" i="1"/>
  <c r="AD96" i="1"/>
  <c r="AI96" i="1" s="1"/>
  <c r="AD91" i="1"/>
  <c r="AL91" i="1" s="1"/>
  <c r="AD98" i="1"/>
  <c r="AL98" i="1" s="1"/>
  <c r="AD93" i="1"/>
  <c r="AI93" i="1" s="1"/>
  <c r="AD97" i="1"/>
  <c r="AI97" i="1" s="1"/>
  <c r="AO97" i="1" s="1"/>
  <c r="I99" i="1"/>
  <c r="I104" i="1"/>
  <c r="U47" i="1"/>
  <c r="AD100" i="1"/>
  <c r="H47" i="1"/>
  <c r="F12" i="2" s="1"/>
  <c r="AC317" i="1"/>
  <c r="I131" i="1"/>
  <c r="G24" i="7"/>
  <c r="N282" i="1"/>
  <c r="I288" i="1"/>
  <c r="E261" i="1"/>
  <c r="AF261" i="1"/>
  <c r="AD197" i="1"/>
  <c r="C38" i="3" s="1"/>
  <c r="AD122" i="1"/>
  <c r="AI122" i="1" s="1"/>
  <c r="J13" i="1"/>
  <c r="H11" i="2" s="1"/>
  <c r="U223" i="1"/>
  <c r="AC76" i="1"/>
  <c r="AD219" i="1"/>
  <c r="AI219" i="1" s="1"/>
  <c r="AO219" i="1" s="1"/>
  <c r="AD72" i="1"/>
  <c r="C17" i="16" s="1"/>
  <c r="I231" i="1"/>
  <c r="I317" i="1"/>
  <c r="F29" i="9"/>
  <c r="G29" i="9" s="1"/>
  <c r="AD83" i="1"/>
  <c r="E47" i="1"/>
  <c r="E12" i="2" s="1"/>
  <c r="I81" i="1"/>
  <c r="AC38" i="1"/>
  <c r="D25" i="9"/>
  <c r="D29" i="9" s="1"/>
  <c r="H18" i="9"/>
  <c r="H23" i="8"/>
  <c r="AD234" i="1"/>
  <c r="AD108" i="1"/>
  <c r="AD67" i="1"/>
  <c r="AI67" i="1" s="1"/>
  <c r="AD74" i="1"/>
  <c r="AL74" i="1" s="1"/>
  <c r="AD143" i="1"/>
  <c r="C35" i="16" s="1"/>
  <c r="I89" i="1"/>
  <c r="AD220" i="1"/>
  <c r="AI220" i="1" s="1"/>
  <c r="AO220" i="1" s="1"/>
  <c r="AD80" i="1"/>
  <c r="C25" i="16" s="1"/>
  <c r="AD37" i="1"/>
  <c r="AL37" i="1" s="1"/>
  <c r="AD77" i="1"/>
  <c r="C22" i="16" s="1"/>
  <c r="I139" i="1"/>
  <c r="AB48" i="1"/>
  <c r="AC85" i="1"/>
  <c r="AD79" i="1"/>
  <c r="C24" i="16" s="1"/>
  <c r="AB131" i="1"/>
  <c r="AB248" i="1"/>
  <c r="AL282" i="1"/>
  <c r="V282" i="1"/>
  <c r="I214" i="1"/>
  <c r="E194" i="1"/>
  <c r="E16" i="2" s="1"/>
  <c r="AC148" i="1"/>
  <c r="U14" i="2" s="1"/>
  <c r="AB99" i="1"/>
  <c r="AD58" i="1"/>
  <c r="AI58" i="1" s="1"/>
  <c r="AO58" i="1" s="1"/>
  <c r="AD249" i="1"/>
  <c r="AI249" i="1" s="1"/>
  <c r="AO249" i="1" s="1"/>
  <c r="AI53" i="1"/>
  <c r="I20" i="1"/>
  <c r="AC310" i="1"/>
  <c r="AD146" i="1"/>
  <c r="AL146" i="1" s="1"/>
  <c r="AD121" i="1"/>
  <c r="C33" i="16" s="1"/>
  <c r="AC255" i="1"/>
  <c r="AD221" i="1"/>
  <c r="AI221" i="1" s="1"/>
  <c r="AO221" i="1" s="1"/>
  <c r="AD78" i="1"/>
  <c r="C23" i="16" s="1"/>
  <c r="AE32" i="1"/>
  <c r="D13" i="3" s="1"/>
  <c r="G29" i="7"/>
  <c r="AC68" i="1"/>
  <c r="T47" i="1"/>
  <c r="AD142" i="1"/>
  <c r="AI142" i="1" s="1"/>
  <c r="AO142" i="1" s="1"/>
  <c r="AC89" i="1"/>
  <c r="H15" i="9"/>
  <c r="AC99" i="1"/>
  <c r="AC81" i="1"/>
  <c r="H18" i="8"/>
  <c r="AE89" i="1"/>
  <c r="AE26" i="1"/>
  <c r="D12" i="3" s="1"/>
  <c r="AF89" i="1"/>
  <c r="E24" i="3" s="1"/>
  <c r="D24" i="16"/>
  <c r="AE218" i="1"/>
  <c r="AE20" i="1"/>
  <c r="S282" i="1"/>
  <c r="K282" i="1"/>
  <c r="AI282" i="1"/>
  <c r="I272" i="1"/>
  <c r="I300" i="1"/>
  <c r="AD262" i="1"/>
  <c r="P282" i="1"/>
  <c r="C297" i="1"/>
  <c r="D282" i="1"/>
  <c r="I283" i="1"/>
  <c r="M282" i="1"/>
  <c r="AD300" i="1"/>
  <c r="AD254" i="1"/>
  <c r="AD253" i="1" s="1"/>
  <c r="C51" i="3" s="1"/>
  <c r="AD251" i="1"/>
  <c r="AI251" i="1" s="1"/>
  <c r="AD250" i="1"/>
  <c r="AI250" i="1" s="1"/>
  <c r="AD245" i="1"/>
  <c r="AI245" i="1" s="1"/>
  <c r="AD244" i="1"/>
  <c r="AD238" i="1"/>
  <c r="AI238" i="1" s="1"/>
  <c r="AD232" i="1"/>
  <c r="AD240" i="1"/>
  <c r="AI240" i="1" s="1"/>
  <c r="AD237" i="1"/>
  <c r="AI237" i="1" s="1"/>
  <c r="H223" i="1"/>
  <c r="F17" i="2" s="1"/>
  <c r="AD233" i="1"/>
  <c r="AD226" i="1"/>
  <c r="AI226" i="1" s="1"/>
  <c r="AD225" i="1"/>
  <c r="AI225" i="1" s="1"/>
  <c r="AD214" i="1"/>
  <c r="AD205" i="1"/>
  <c r="T194" i="1"/>
  <c r="L194" i="1"/>
  <c r="J16" i="2" s="1"/>
  <c r="Q194" i="1"/>
  <c r="O16" i="2" s="1"/>
  <c r="N194" i="1"/>
  <c r="L16" i="2" s="1"/>
  <c r="I205" i="1"/>
  <c r="H194" i="1"/>
  <c r="F16" i="2" s="1"/>
  <c r="AD202" i="1"/>
  <c r="S172" i="1"/>
  <c r="Q15" i="2" s="1"/>
  <c r="I182" i="1"/>
  <c r="I154" i="1"/>
  <c r="J148" i="1"/>
  <c r="H14" i="2" s="1"/>
  <c r="AE148" i="1"/>
  <c r="D34" i="3" s="1"/>
  <c r="E172" i="1"/>
  <c r="E15" i="2" s="1"/>
  <c r="P111" i="1"/>
  <c r="N13" i="2" s="1"/>
  <c r="J111" i="1"/>
  <c r="H13" i="2" s="1"/>
  <c r="AD141" i="1"/>
  <c r="AL141" i="1" s="1"/>
  <c r="AD135" i="1"/>
  <c r="AD137" i="1"/>
  <c r="AD128" i="1"/>
  <c r="AD130" i="1"/>
  <c r="I123" i="1"/>
  <c r="I118" i="1"/>
  <c r="AC118" i="1"/>
  <c r="AB118" i="1"/>
  <c r="T111" i="1"/>
  <c r="AD117" i="1"/>
  <c r="AD114" i="1"/>
  <c r="AI114" i="1" s="1"/>
  <c r="H111" i="1"/>
  <c r="F13" i="2" s="1"/>
  <c r="AD288" i="1"/>
  <c r="I279" i="1"/>
  <c r="I253" i="1"/>
  <c r="C194" i="1"/>
  <c r="O172" i="1"/>
  <c r="M15" i="2" s="1"/>
  <c r="I163" i="1"/>
  <c r="J282" i="1"/>
  <c r="AD256" i="1"/>
  <c r="AL256" i="1" s="1"/>
  <c r="AD246" i="1"/>
  <c r="I218" i="1"/>
  <c r="AD247" i="1"/>
  <c r="AI247" i="1" s="1"/>
  <c r="AO247" i="1" s="1"/>
  <c r="C148" i="1"/>
  <c r="AF148" i="1"/>
  <c r="E34" i="3" s="1"/>
  <c r="AE282" i="1"/>
  <c r="AD129" i="1"/>
  <c r="AD198" i="1"/>
  <c r="C39" i="3" s="1"/>
  <c r="W282" i="1"/>
  <c r="E282" i="1"/>
  <c r="AD252" i="1"/>
  <c r="L172" i="1"/>
  <c r="J15" i="2" s="1"/>
  <c r="AD200" i="1"/>
  <c r="C41" i="3" s="1"/>
  <c r="AD199" i="1"/>
  <c r="C40" i="3" s="1"/>
  <c r="C111" i="1"/>
  <c r="C13" i="2" s="1"/>
  <c r="P223" i="1"/>
  <c r="N17" i="2" s="1"/>
  <c r="J172" i="1"/>
  <c r="H15" i="2" s="1"/>
  <c r="H148" i="1"/>
  <c r="F14" i="2" s="1"/>
  <c r="AE172" i="1"/>
  <c r="D35" i="3" s="1"/>
  <c r="AC123" i="1"/>
  <c r="D148" i="1"/>
  <c r="D14" i="2" s="1"/>
  <c r="AJ282" i="1"/>
  <c r="AD272" i="1"/>
  <c r="S223" i="1"/>
  <c r="Q17" i="2" s="1"/>
  <c r="J194" i="1"/>
  <c r="H16" i="2" s="1"/>
  <c r="D111" i="1"/>
  <c r="D13" i="2" s="1"/>
  <c r="AD149" i="1"/>
  <c r="AD116" i="1"/>
  <c r="AL116" i="1" s="1"/>
  <c r="AC112" i="1"/>
  <c r="AD133" i="1"/>
  <c r="AL133" i="1" s="1"/>
  <c r="AD201" i="1"/>
  <c r="H261" i="1"/>
  <c r="D261" i="1"/>
  <c r="E297" i="1"/>
  <c r="R282" i="1"/>
  <c r="AD257" i="1"/>
  <c r="AI257" i="1" s="1"/>
  <c r="AC195" i="1"/>
  <c r="AB236" i="1"/>
  <c r="I255" i="1"/>
  <c r="V172" i="1"/>
  <c r="R15" i="2" s="1"/>
  <c r="AD229" i="1"/>
  <c r="AI229" i="1" s="1"/>
  <c r="J261" i="1"/>
  <c r="I236" i="1"/>
  <c r="E148" i="1"/>
  <c r="E14" i="2" s="1"/>
  <c r="AD145" i="1"/>
  <c r="M111" i="1"/>
  <c r="K13" i="2" s="1"/>
  <c r="Q111" i="1"/>
  <c r="O13" i="2" s="1"/>
  <c r="T172" i="1"/>
  <c r="AE123" i="1"/>
  <c r="D30" i="3" s="1"/>
  <c r="AF85" i="1"/>
  <c r="E23" i="3" s="1"/>
  <c r="AF131" i="1"/>
  <c r="E31" i="3" s="1"/>
  <c r="AF224" i="1"/>
  <c r="E47" i="3" s="1"/>
  <c r="AE224" i="1"/>
  <c r="D47" i="3" s="1"/>
  <c r="AE48" i="1"/>
  <c r="D17" i="3" s="1"/>
  <c r="M20" i="9"/>
  <c r="H20" i="9"/>
  <c r="F33" i="8"/>
  <c r="G33" i="8" s="1"/>
  <c r="AD231" i="1"/>
  <c r="N261" i="1"/>
  <c r="D47" i="1"/>
  <c r="D12" i="2" s="1"/>
  <c r="AD239" i="1"/>
  <c r="AI239" i="1" s="1"/>
  <c r="AO239" i="1" s="1"/>
  <c r="AC236" i="1"/>
  <c r="AF60" i="1"/>
  <c r="E19" i="3" s="1"/>
  <c r="C261" i="1"/>
  <c r="I262" i="1"/>
  <c r="AD308" i="1"/>
  <c r="AF282" i="1"/>
  <c r="AD243" i="1"/>
  <c r="AD230" i="1"/>
  <c r="AD115" i="1"/>
  <c r="E111" i="1"/>
  <c r="E13" i="2" s="1"/>
  <c r="M23" i="8"/>
  <c r="L17" i="8"/>
  <c r="H17" i="8"/>
  <c r="AD51" i="1"/>
  <c r="AC48" i="1"/>
  <c r="AC241" i="1"/>
  <c r="AB139" i="1"/>
  <c r="AD242" i="1"/>
  <c r="AL242" i="1" s="1"/>
  <c r="AB241" i="1"/>
  <c r="AD55" i="1"/>
  <c r="AI55" i="1" s="1"/>
  <c r="AO55" i="1" s="1"/>
  <c r="AC139" i="1"/>
  <c r="AI261" i="1"/>
  <c r="I227" i="1"/>
  <c r="D224" i="1"/>
  <c r="I195" i="1"/>
  <c r="AD126" i="1"/>
  <c r="AD84" i="1"/>
  <c r="AD17" i="1"/>
  <c r="AB195" i="1"/>
  <c r="AF76" i="1"/>
  <c r="E21" i="3" s="1"/>
  <c r="AC60" i="1"/>
  <c r="E50" i="3"/>
  <c r="E223" i="1"/>
  <c r="E17" i="2" s="1"/>
  <c r="AD25" i="1"/>
  <c r="AD70" i="1"/>
  <c r="AI70" i="1" s="1"/>
  <c r="S111" i="1"/>
  <c r="Q13" i="2" s="1"/>
  <c r="AI19" i="1"/>
  <c r="I54" i="1"/>
  <c r="AB68" i="1"/>
  <c r="AD69" i="1"/>
  <c r="AF317" i="1"/>
  <c r="I112" i="1"/>
  <c r="D172" i="1"/>
  <c r="D15" i="2" s="1"/>
  <c r="AD309" i="1"/>
  <c r="AE261" i="1"/>
  <c r="AD125" i="1"/>
  <c r="AB123" i="1"/>
  <c r="AC20" i="1"/>
  <c r="AD22" i="1"/>
  <c r="E13" i="1"/>
  <c r="U148" i="1"/>
  <c r="AF104" i="1"/>
  <c r="E26" i="3" s="1"/>
  <c r="I68" i="1"/>
  <c r="C47" i="1"/>
  <c r="D19" i="16"/>
  <c r="I60" i="1"/>
  <c r="AC261" i="1"/>
  <c r="C172" i="1"/>
  <c r="I191" i="1"/>
  <c r="H172" i="1"/>
  <c r="F15" i="2" s="1"/>
  <c r="D13" i="1"/>
  <c r="I32" i="1"/>
  <c r="U13" i="1"/>
  <c r="U111" i="1"/>
  <c r="D25" i="16"/>
  <c r="AF172" i="1"/>
  <c r="E35" i="3" s="1"/>
  <c r="D29" i="7"/>
  <c r="D194" i="1"/>
  <c r="D16" i="2" s="1"/>
  <c r="AD138" i="1"/>
  <c r="I76" i="1"/>
  <c r="AD46" i="1"/>
  <c r="AB44" i="1"/>
  <c r="I38" i="1"/>
  <c r="H22" i="8"/>
  <c r="AD36" i="1"/>
  <c r="AB85" i="1"/>
  <c r="C282" i="1"/>
  <c r="C50" i="3"/>
  <c r="I248" i="1"/>
  <c r="AC224" i="1"/>
  <c r="U18" i="2" s="1"/>
  <c r="K194" i="1"/>
  <c r="I16" i="2" s="1"/>
  <c r="AD196" i="1"/>
  <c r="AB104" i="1"/>
  <c r="AD105" i="1"/>
  <c r="AC32" i="1"/>
  <c r="T148" i="1"/>
  <c r="T223" i="1"/>
  <c r="AB112" i="1"/>
  <c r="AC218" i="1"/>
  <c r="AF54" i="1"/>
  <c r="E18" i="3" s="1"/>
  <c r="J47" i="1"/>
  <c r="H12" i="2" s="1"/>
  <c r="K13" i="1"/>
  <c r="I11" i="2" s="1"/>
  <c r="U194" i="1"/>
  <c r="AB89" i="1"/>
  <c r="AD90" i="1"/>
  <c r="AI90" i="1" s="1"/>
  <c r="AO90" i="1" s="1"/>
  <c r="AC248" i="1"/>
  <c r="AB148" i="1"/>
  <c r="T14" i="2" s="1"/>
  <c r="T13" i="1"/>
  <c r="AD260" i="1"/>
  <c r="AI260" i="1" s="1"/>
  <c r="AC131" i="1"/>
  <c r="AD95" i="1"/>
  <c r="AI95" i="1" s="1"/>
  <c r="AO95" i="1" s="1"/>
  <c r="S261" i="1"/>
  <c r="J224" i="1"/>
  <c r="S194" i="1"/>
  <c r="Q16" i="2" s="1"/>
  <c r="I173" i="1"/>
  <c r="S47" i="1"/>
  <c r="Q12" i="2" s="1"/>
  <c r="AD64" i="1"/>
  <c r="AB26" i="1"/>
  <c r="AD109" i="1"/>
  <c r="AI109" i="1" s="1"/>
  <c r="AO109" i="1" s="1"/>
  <c r="AB218" i="1"/>
  <c r="AE112" i="1"/>
  <c r="D28" i="3" s="1"/>
  <c r="AF32" i="1"/>
  <c r="E13" i="3" s="1"/>
  <c r="AF139" i="1"/>
  <c r="E33" i="3" s="1"/>
  <c r="AF241" i="1"/>
  <c r="E49" i="3" s="1"/>
  <c r="AG123" i="1"/>
  <c r="AG111" i="1" s="1"/>
  <c r="AD127" i="1"/>
  <c r="AF26" i="1"/>
  <c r="E12" i="3" s="1"/>
  <c r="W261" i="1"/>
  <c r="N172" i="1"/>
  <c r="L15" i="2" s="1"/>
  <c r="AD166" i="1"/>
  <c r="AF123" i="1"/>
  <c r="E30" i="3" s="1"/>
  <c r="AG172" i="1"/>
  <c r="AG241" i="1"/>
  <c r="L261" i="1"/>
  <c r="AF195" i="1"/>
  <c r="AF194" i="1" s="1"/>
  <c r="X16" i="2" s="1"/>
  <c r="AG89" i="1"/>
  <c r="M194" i="1"/>
  <c r="K16" i="2" s="1"/>
  <c r="AD191" i="1"/>
  <c r="AG85" i="1"/>
  <c r="AG148" i="1"/>
  <c r="AG259" i="1"/>
  <c r="AG258" i="1" s="1"/>
  <c r="AG194" i="1"/>
  <c r="AG76" i="1"/>
  <c r="AG68" i="1"/>
  <c r="AG60" i="1"/>
  <c r="AG54" i="1"/>
  <c r="AG38" i="1"/>
  <c r="AG32" i="1"/>
  <c r="AG26" i="1"/>
  <c r="L148" i="1"/>
  <c r="J14" i="2" s="1"/>
  <c r="D27" i="16"/>
  <c r="AE85" i="1"/>
  <c r="AE118" i="1"/>
  <c r="D33" i="16"/>
  <c r="AE76" i="1"/>
  <c r="D21" i="3" s="1"/>
  <c r="D22" i="16"/>
  <c r="AB227" i="1"/>
  <c r="AD227" i="1" s="1"/>
  <c r="Q148" i="1"/>
  <c r="O14" i="2" s="1"/>
  <c r="V47" i="1"/>
  <c r="R12" i="2" s="1"/>
  <c r="S13" i="1"/>
  <c r="Q11" i="2" s="1"/>
  <c r="AD270" i="1"/>
  <c r="K261" i="1"/>
  <c r="AF112" i="1"/>
  <c r="V148" i="1"/>
  <c r="R14" i="2" s="1"/>
  <c r="K111" i="1"/>
  <c r="I13" i="2" s="1"/>
  <c r="O261" i="1"/>
  <c r="W148" i="1"/>
  <c r="S14" i="2" s="1"/>
  <c r="AF38" i="1"/>
  <c r="E14" i="3" s="1"/>
  <c r="M223" i="1"/>
  <c r="K17" i="2" s="1"/>
  <c r="R194" i="1"/>
  <c r="P16" i="2" s="1"/>
  <c r="P47" i="1"/>
  <c r="N12" i="2" s="1"/>
  <c r="W13" i="1"/>
  <c r="S11" i="2" s="1"/>
  <c r="L13" i="1"/>
  <c r="J11" i="2" s="1"/>
  <c r="V111" i="1"/>
  <c r="R13" i="2" s="1"/>
  <c r="N111" i="1"/>
  <c r="L13" i="2" s="1"/>
  <c r="N13" i="1"/>
  <c r="L11" i="2" s="1"/>
  <c r="W111" i="1"/>
  <c r="S13" i="2" s="1"/>
  <c r="R148" i="1"/>
  <c r="P14" i="2" s="1"/>
  <c r="AE54" i="1"/>
  <c r="D9" i="16"/>
  <c r="AE241" i="1"/>
  <c r="D12" i="16"/>
  <c r="M261" i="1"/>
  <c r="S148" i="1"/>
  <c r="Q14" i="2" s="1"/>
  <c r="P13" i="1"/>
  <c r="N11" i="2" s="1"/>
  <c r="AF68" i="1"/>
  <c r="E20" i="3" s="1"/>
  <c r="M13" i="1"/>
  <c r="K11" i="2" s="1"/>
  <c r="O47" i="1"/>
  <c r="M12" i="2" s="1"/>
  <c r="AE68" i="1"/>
  <c r="AE195" i="1"/>
  <c r="AE131" i="1"/>
  <c r="O223" i="1"/>
  <c r="M17" i="2" s="1"/>
  <c r="W223" i="1"/>
  <c r="S17" i="2" s="1"/>
  <c r="L223" i="1"/>
  <c r="J17" i="2" s="1"/>
  <c r="R172" i="1"/>
  <c r="P15" i="2" s="1"/>
  <c r="Q172" i="1"/>
  <c r="O15" i="2" s="1"/>
  <c r="W172" i="1"/>
  <c r="S15" i="2" s="1"/>
  <c r="N148" i="1"/>
  <c r="L14" i="2" s="1"/>
  <c r="L47" i="1"/>
  <c r="J12" i="2" s="1"/>
  <c r="V13" i="1"/>
  <c r="R11" i="2" s="1"/>
  <c r="AF48" i="1"/>
  <c r="E17" i="3" s="1"/>
  <c r="W194" i="1"/>
  <c r="S16" i="2" s="1"/>
  <c r="V261" i="1"/>
  <c r="P261" i="1"/>
  <c r="R111" i="1"/>
  <c r="P13" i="2" s="1"/>
  <c r="V224" i="1"/>
  <c r="N224" i="1"/>
  <c r="M172" i="1"/>
  <c r="K15" i="2" s="1"/>
  <c r="M148" i="1"/>
  <c r="K14" i="2" s="1"/>
  <c r="Q13" i="1"/>
  <c r="E11" i="3"/>
  <c r="AE38" i="1"/>
  <c r="N47" i="1"/>
  <c r="L12" i="2" s="1"/>
  <c r="R13" i="1"/>
  <c r="D44" i="16"/>
  <c r="K148" i="1"/>
  <c r="I14" i="2" s="1"/>
  <c r="P172" i="1"/>
  <c r="N15" i="2" s="1"/>
  <c r="AE60" i="1"/>
  <c r="R261" i="1"/>
  <c r="Q223" i="1"/>
  <c r="O17" i="2" s="1"/>
  <c r="P148" i="1"/>
  <c r="N14" i="2" s="1"/>
  <c r="Q47" i="1"/>
  <c r="O12" i="2" s="1"/>
  <c r="P194" i="1"/>
  <c r="N16" i="2" s="1"/>
  <c r="O13" i="1"/>
  <c r="AE104" i="1"/>
  <c r="O194" i="1"/>
  <c r="M16" i="2" s="1"/>
  <c r="V194" i="1"/>
  <c r="R16" i="2" s="1"/>
  <c r="L111" i="1"/>
  <c r="J13" i="2" s="1"/>
  <c r="W47" i="1"/>
  <c r="S12" i="2" s="1"/>
  <c r="R47" i="1"/>
  <c r="P12" i="2" s="1"/>
  <c r="K47" i="1"/>
  <c r="I12" i="2" s="1"/>
  <c r="AD182" i="1"/>
  <c r="K172" i="1"/>
  <c r="I15" i="2" s="1"/>
  <c r="Q261" i="1"/>
  <c r="O148" i="1"/>
  <c r="M14" i="2" s="1"/>
  <c r="O111" i="1"/>
  <c r="M13" i="2" s="1"/>
  <c r="AE139" i="1"/>
  <c r="AI235" i="1" l="1"/>
  <c r="AJ235" i="1" s="1"/>
  <c r="AL231" i="1"/>
  <c r="AI234" i="1"/>
  <c r="AH234" i="1" s="1"/>
  <c r="AI233" i="1"/>
  <c r="AJ233" i="1" s="1"/>
  <c r="AI232" i="1"/>
  <c r="AH232" i="1" s="1"/>
  <c r="AI42" i="1"/>
  <c r="AO42" i="1" s="1"/>
  <c r="AJ42" i="1"/>
  <c r="AI43" i="1"/>
  <c r="AO43" i="1" s="1"/>
  <c r="AJ43" i="1"/>
  <c r="AI23" i="1"/>
  <c r="AJ23" i="1" s="1"/>
  <c r="AI25" i="1"/>
  <c r="AJ25" i="1" s="1"/>
  <c r="AI24" i="1"/>
  <c r="AO24" i="1" s="1"/>
  <c r="AC13" i="1"/>
  <c r="AB13" i="1"/>
  <c r="T11" i="2" s="1"/>
  <c r="AB224" i="1"/>
  <c r="AB223" i="1" s="1"/>
  <c r="AL43" i="1"/>
  <c r="AO52" i="1"/>
  <c r="AL42" i="1"/>
  <c r="AI51" i="1"/>
  <c r="AH51" i="1" s="1"/>
  <c r="AL51" i="1"/>
  <c r="AJ51" i="1"/>
  <c r="AI50" i="1"/>
  <c r="AH50" i="1" s="1"/>
  <c r="AL50" i="1"/>
  <c r="AJ50" i="1"/>
  <c r="AL49" i="1"/>
  <c r="AJ49" i="1"/>
  <c r="AO27" i="1"/>
  <c r="AJ27" i="1"/>
  <c r="AL30" i="1"/>
  <c r="AL149" i="1"/>
  <c r="AJ149" i="1"/>
  <c r="AL128" i="1"/>
  <c r="AJ128" i="1"/>
  <c r="AI135" i="1"/>
  <c r="AH135" i="1" s="1"/>
  <c r="AL135" i="1"/>
  <c r="AJ135" i="1"/>
  <c r="AL173" i="1"/>
  <c r="AJ173" i="1"/>
  <c r="AI138" i="1"/>
  <c r="AH138" i="1" s="1"/>
  <c r="AJ138" i="1"/>
  <c r="AL138" i="1"/>
  <c r="AL129" i="1"/>
  <c r="AJ129" i="1"/>
  <c r="AL191" i="1"/>
  <c r="AJ191" i="1"/>
  <c r="AJ166" i="1"/>
  <c r="AL166" i="1"/>
  <c r="AI137" i="1"/>
  <c r="AO137" i="1" s="1"/>
  <c r="AL137" i="1"/>
  <c r="AJ137" i="1"/>
  <c r="AJ182" i="1"/>
  <c r="AL182" i="1"/>
  <c r="AL130" i="1"/>
  <c r="AJ130" i="1"/>
  <c r="AJ154" i="1"/>
  <c r="AL154" i="1"/>
  <c r="AI136" i="1"/>
  <c r="AO136" i="1" s="1"/>
  <c r="AL136" i="1"/>
  <c r="AJ136" i="1"/>
  <c r="AL163" i="1"/>
  <c r="AJ163" i="1"/>
  <c r="AI113" i="1"/>
  <c r="AO113" i="1" s="1"/>
  <c r="AI117" i="1"/>
  <c r="AH117" i="1" s="1"/>
  <c r="AL117" i="1"/>
  <c r="AJ117" i="1"/>
  <c r="AI84" i="1"/>
  <c r="AH84" i="1" s="1"/>
  <c r="AL84" i="1"/>
  <c r="AJ84" i="1"/>
  <c r="AI83" i="1"/>
  <c r="AH83" i="1" s="1"/>
  <c r="AJ83" i="1"/>
  <c r="AL83" i="1"/>
  <c r="AO29" i="1"/>
  <c r="AJ29" i="1"/>
  <c r="AI74" i="1"/>
  <c r="AO74" i="1" s="1"/>
  <c r="AI127" i="1"/>
  <c r="AO127" i="1" s="1"/>
  <c r="AP127" i="1"/>
  <c r="C16" i="2"/>
  <c r="AL27" i="1"/>
  <c r="AI315" i="1"/>
  <c r="AO315" i="1" s="1"/>
  <c r="AC258" i="1"/>
  <c r="AC223" i="1" s="1"/>
  <c r="U17" i="2" s="1"/>
  <c r="AD259" i="1"/>
  <c r="AD258" i="1" s="1"/>
  <c r="C53" i="3" s="1"/>
  <c r="AO28" i="1"/>
  <c r="AH28" i="1"/>
  <c r="AJ114" i="1"/>
  <c r="AO114" i="1"/>
  <c r="AH238" i="1"/>
  <c r="AO238" i="1"/>
  <c r="AH93" i="1"/>
  <c r="AO93" i="1"/>
  <c r="AH65" i="1"/>
  <c r="AO65" i="1"/>
  <c r="AH49" i="1"/>
  <c r="AO49" i="1"/>
  <c r="AH225" i="1"/>
  <c r="AO225" i="1"/>
  <c r="AH237" i="1"/>
  <c r="AO237" i="1"/>
  <c r="AH53" i="1"/>
  <c r="AO53" i="1"/>
  <c r="AH67" i="1"/>
  <c r="AO67" i="1"/>
  <c r="AH235" i="1"/>
  <c r="AO235" i="1"/>
  <c r="AH119" i="1"/>
  <c r="AO119" i="1"/>
  <c r="AH70" i="1"/>
  <c r="AO70" i="1"/>
  <c r="AJ229" i="1"/>
  <c r="AO229" i="1"/>
  <c r="AH226" i="1"/>
  <c r="AO226" i="1"/>
  <c r="AH240" i="1"/>
  <c r="AO240" i="1"/>
  <c r="AH245" i="1"/>
  <c r="AO245" i="1"/>
  <c r="AH59" i="1"/>
  <c r="AO59" i="1"/>
  <c r="AJ39" i="1"/>
  <c r="AO39" i="1"/>
  <c r="AH19" i="1"/>
  <c r="AO19" i="1"/>
  <c r="AH251" i="1"/>
  <c r="AO251" i="1"/>
  <c r="AH71" i="1"/>
  <c r="AO71" i="1"/>
  <c r="AH35" i="1"/>
  <c r="AO35" i="1"/>
  <c r="AO25" i="1"/>
  <c r="AH257" i="1"/>
  <c r="AO257" i="1"/>
  <c r="AO232" i="1"/>
  <c r="AH250" i="1"/>
  <c r="AO250" i="1"/>
  <c r="AH122" i="1"/>
  <c r="AO122" i="1"/>
  <c r="AJ96" i="1"/>
  <c r="AO96" i="1"/>
  <c r="AH107" i="1"/>
  <c r="AO107" i="1"/>
  <c r="AJ82" i="1"/>
  <c r="AO82" i="1"/>
  <c r="F34" i="3"/>
  <c r="AO148" i="1"/>
  <c r="F35" i="3"/>
  <c r="AO172" i="1"/>
  <c r="D11" i="3"/>
  <c r="I297" i="1"/>
  <c r="AI94" i="1"/>
  <c r="AI62" i="1"/>
  <c r="AI130" i="1"/>
  <c r="AL109" i="1"/>
  <c r="AI16" i="1"/>
  <c r="AJ16" i="1" s="1"/>
  <c r="AL16" i="1"/>
  <c r="AL125" i="1"/>
  <c r="AL126" i="1"/>
  <c r="AL108" i="1"/>
  <c r="AJ35" i="1"/>
  <c r="AL35" i="1"/>
  <c r="AL80" i="1"/>
  <c r="AL102" i="1"/>
  <c r="AI73" i="1"/>
  <c r="AL73" i="1"/>
  <c r="AL86" i="1"/>
  <c r="AI115" i="1"/>
  <c r="AL115" i="1"/>
  <c r="AL97" i="1"/>
  <c r="AJ107" i="1"/>
  <c r="AL107" i="1"/>
  <c r="AL36" i="1"/>
  <c r="AL100" i="1"/>
  <c r="AI18" i="1"/>
  <c r="AL18" i="1"/>
  <c r="AL101" i="1"/>
  <c r="AL114" i="1"/>
  <c r="AL121" i="1"/>
  <c r="AI17" i="1"/>
  <c r="AL17" i="1"/>
  <c r="AI92" i="1"/>
  <c r="AL34" i="1"/>
  <c r="AL21" i="1"/>
  <c r="AL142" i="1"/>
  <c r="AI202" i="1"/>
  <c r="AL202" i="1"/>
  <c r="AI201" i="1"/>
  <c r="AH201" i="1" s="1"/>
  <c r="AL201" i="1"/>
  <c r="AL199" i="1"/>
  <c r="C44" i="3"/>
  <c r="AL203" i="1"/>
  <c r="H44" i="3" s="1"/>
  <c r="N223" i="1"/>
  <c r="L17" i="2" s="1"/>
  <c r="L18" i="2"/>
  <c r="AI228" i="1"/>
  <c r="J223" i="1"/>
  <c r="H17" i="2" s="1"/>
  <c r="H18" i="2"/>
  <c r="D223" i="1"/>
  <c r="D17" i="2" s="1"/>
  <c r="D18" i="2"/>
  <c r="V223" i="1"/>
  <c r="R17" i="2" s="1"/>
  <c r="R18" i="2"/>
  <c r="AI103" i="1"/>
  <c r="AL103" i="1"/>
  <c r="C223" i="1"/>
  <c r="AL147" i="1"/>
  <c r="AL143" i="1"/>
  <c r="AL127" i="1"/>
  <c r="AL88" i="1"/>
  <c r="AL87" i="1"/>
  <c r="AL82" i="1"/>
  <c r="AL79" i="1"/>
  <c r="AL78" i="1"/>
  <c r="AI61" i="1"/>
  <c r="AL61" i="1"/>
  <c r="AL58" i="1"/>
  <c r="AL55" i="1"/>
  <c r="AJ19" i="1"/>
  <c r="E11" i="16"/>
  <c r="AL297" i="1"/>
  <c r="AL200" i="1"/>
  <c r="H41" i="3" s="1"/>
  <c r="AI204" i="1"/>
  <c r="C45" i="3"/>
  <c r="AL95" i="1"/>
  <c r="AL77" i="1"/>
  <c r="AL75" i="1"/>
  <c r="AL72" i="1"/>
  <c r="AL57" i="1"/>
  <c r="AL229" i="1"/>
  <c r="AL39" i="1"/>
  <c r="AL33" i="1"/>
  <c r="AL29" i="1"/>
  <c r="AL315" i="1"/>
  <c r="AJ300" i="1"/>
  <c r="AL300" i="1"/>
  <c r="AL243" i="1"/>
  <c r="AL244" i="1"/>
  <c r="AL247" i="1"/>
  <c r="AL246" i="1"/>
  <c r="AL245" i="1"/>
  <c r="AJ245" i="1"/>
  <c r="E20" i="16"/>
  <c r="E35" i="16"/>
  <c r="AL198" i="1"/>
  <c r="H39" i="3" s="1"/>
  <c r="AL145" i="1"/>
  <c r="AL132" i="1"/>
  <c r="AI124" i="1"/>
  <c r="AL96" i="1"/>
  <c r="AL110" i="1"/>
  <c r="AL106" i="1"/>
  <c r="AL62" i="1"/>
  <c r="E29" i="16"/>
  <c r="AH110" i="1"/>
  <c r="AJ110" i="1"/>
  <c r="AE259" i="1"/>
  <c r="E23" i="16"/>
  <c r="AH106" i="1"/>
  <c r="AJ106" i="1"/>
  <c r="AH95" i="1"/>
  <c r="AJ95" i="1"/>
  <c r="AH58" i="1"/>
  <c r="AJ58" i="1"/>
  <c r="AH247" i="1"/>
  <c r="AJ247" i="1"/>
  <c r="D24" i="3"/>
  <c r="AH142" i="1"/>
  <c r="AJ142" i="1"/>
  <c r="AH97" i="1"/>
  <c r="AJ97" i="1"/>
  <c r="AH57" i="1"/>
  <c r="AJ57" i="1"/>
  <c r="AH27" i="1"/>
  <c r="AH55" i="1"/>
  <c r="AJ55" i="1"/>
  <c r="E17" i="16"/>
  <c r="AH29" i="1"/>
  <c r="AH109" i="1"/>
  <c r="AJ109" i="1"/>
  <c r="AH147" i="1"/>
  <c r="AJ147" i="1"/>
  <c r="AH132" i="1"/>
  <c r="AJ132" i="1"/>
  <c r="AH33" i="1"/>
  <c r="AJ33" i="1"/>
  <c r="W18" i="2"/>
  <c r="D54" i="3"/>
  <c r="C54" i="3"/>
  <c r="V18" i="2"/>
  <c r="AI297" i="1"/>
  <c r="AJ297" i="1" s="1"/>
  <c r="F55" i="3"/>
  <c r="AI86" i="1"/>
  <c r="AO86" i="1" s="1"/>
  <c r="AI34" i="1"/>
  <c r="AI30" i="1"/>
  <c r="AJ30" i="1" s="1"/>
  <c r="AI256" i="1"/>
  <c r="AO256" i="1" s="1"/>
  <c r="AE194" i="1"/>
  <c r="D36" i="3" s="1"/>
  <c r="AI63" i="1"/>
  <c r="AI101" i="1"/>
  <c r="AI197" i="1"/>
  <c r="AI78" i="1"/>
  <c r="AO78" i="1" s="1"/>
  <c r="AD38" i="1"/>
  <c r="C14" i="3" s="1"/>
  <c r="AI66" i="1"/>
  <c r="AO66" i="1" s="1"/>
  <c r="AI75" i="1"/>
  <c r="AO75" i="1" s="1"/>
  <c r="AD26" i="1"/>
  <c r="C12" i="3" s="1"/>
  <c r="AI203" i="1"/>
  <c r="AI91" i="1"/>
  <c r="AI77" i="1"/>
  <c r="AO77" i="1" s="1"/>
  <c r="AI31" i="1"/>
  <c r="AD131" i="1"/>
  <c r="E9" i="16"/>
  <c r="AI40" i="1"/>
  <c r="AI37" i="1"/>
  <c r="AO37" i="1" s="1"/>
  <c r="E22" i="16"/>
  <c r="AD85" i="1"/>
  <c r="AI56" i="1"/>
  <c r="AO56" i="1" s="1"/>
  <c r="AI140" i="1"/>
  <c r="AO140" i="1" s="1"/>
  <c r="AI314" i="1"/>
  <c r="AO314" i="1" s="1"/>
  <c r="H29" i="8"/>
  <c r="AI72" i="1"/>
  <c r="AO72" i="1" s="1"/>
  <c r="AI87" i="1"/>
  <c r="AO87" i="1" s="1"/>
  <c r="AI98" i="1"/>
  <c r="AO98" i="1" s="1"/>
  <c r="AI316" i="1"/>
  <c r="AO316" i="1" s="1"/>
  <c r="AI246" i="1"/>
  <c r="AD317" i="1"/>
  <c r="AL317" i="1" s="1"/>
  <c r="AI88" i="1"/>
  <c r="AO88" i="1" s="1"/>
  <c r="AI242" i="1"/>
  <c r="AO242" i="1" s="1"/>
  <c r="AH39" i="1"/>
  <c r="AH82" i="1"/>
  <c r="AH229" i="1"/>
  <c r="AI129" i="1"/>
  <c r="H33" i="8"/>
  <c r="AI41" i="1"/>
  <c r="AO41" i="1" s="1"/>
  <c r="AD218" i="1"/>
  <c r="AI144" i="1"/>
  <c r="C19" i="16"/>
  <c r="E19" i="16" s="1"/>
  <c r="AI143" i="1"/>
  <c r="AI133" i="1"/>
  <c r="AO133" i="1" s="1"/>
  <c r="AI21" i="1"/>
  <c r="AO21" i="1" s="1"/>
  <c r="H25" i="9"/>
  <c r="AI100" i="1"/>
  <c r="AH96" i="1"/>
  <c r="AL93" i="1"/>
  <c r="AD99" i="1"/>
  <c r="AI102" i="1"/>
  <c r="AC47" i="1"/>
  <c r="U12" i="2" s="1"/>
  <c r="AB47" i="1"/>
  <c r="E33" i="16"/>
  <c r="AD282" i="1"/>
  <c r="H29" i="9"/>
  <c r="E25" i="16"/>
  <c r="AD118" i="1"/>
  <c r="AI244" i="1"/>
  <c r="AD76" i="1"/>
  <c r="C21" i="3" s="1"/>
  <c r="AI141" i="1"/>
  <c r="AO141" i="1" s="1"/>
  <c r="AI121" i="1"/>
  <c r="AO121" i="1" s="1"/>
  <c r="AI146" i="1"/>
  <c r="AL90" i="1"/>
  <c r="AI199" i="1"/>
  <c r="AO199" i="1" s="1"/>
  <c r="C43" i="3"/>
  <c r="E24" i="16"/>
  <c r="AI80" i="1"/>
  <c r="AI116" i="1"/>
  <c r="I282" i="1"/>
  <c r="AI79" i="1"/>
  <c r="AO79" i="1" s="1"/>
  <c r="AI108" i="1"/>
  <c r="AI200" i="1"/>
  <c r="AO200" i="1" s="1"/>
  <c r="AD261" i="1"/>
  <c r="AI254" i="1"/>
  <c r="AD236" i="1"/>
  <c r="C48" i="3" s="1"/>
  <c r="I224" i="1"/>
  <c r="G18" i="2" s="1"/>
  <c r="AC194" i="1"/>
  <c r="U16" i="2" s="1"/>
  <c r="C42" i="3"/>
  <c r="E36" i="3"/>
  <c r="I148" i="1"/>
  <c r="G14" i="2" s="1"/>
  <c r="AI145" i="1"/>
  <c r="AI128" i="1"/>
  <c r="AO128" i="1" s="1"/>
  <c r="AC111" i="1"/>
  <c r="U13" i="2" s="1"/>
  <c r="AB111" i="1"/>
  <c r="T13" i="2" s="1"/>
  <c r="AI252" i="1"/>
  <c r="AD148" i="1"/>
  <c r="C34" i="3" s="1"/>
  <c r="AI198" i="1"/>
  <c r="AO198" i="1" s="1"/>
  <c r="AB194" i="1"/>
  <c r="T16" i="2" s="1"/>
  <c r="AL252" i="1"/>
  <c r="U11" i="1"/>
  <c r="I111" i="1"/>
  <c r="G13" i="2" s="1"/>
  <c r="C44" i="16"/>
  <c r="AD255" i="1"/>
  <c r="AL255" i="1" s="1"/>
  <c r="H11" i="1"/>
  <c r="I261" i="1"/>
  <c r="AD139" i="1"/>
  <c r="C14" i="2"/>
  <c r="AI218" i="1"/>
  <c r="AO218" i="1" s="1"/>
  <c r="AD248" i="1"/>
  <c r="AG223" i="1"/>
  <c r="AH90" i="1"/>
  <c r="AD48" i="1"/>
  <c r="AL48" i="1" s="1"/>
  <c r="L11" i="1"/>
  <c r="C37" i="3"/>
  <c r="AI196" i="1"/>
  <c r="AO196" i="1" s="1"/>
  <c r="AD195" i="1"/>
  <c r="C15" i="2"/>
  <c r="I172" i="1"/>
  <c r="G15" i="2" s="1"/>
  <c r="I47" i="1"/>
  <c r="G12" i="2" s="1"/>
  <c r="C12" i="2"/>
  <c r="AI243" i="1"/>
  <c r="AF223" i="1"/>
  <c r="X17" i="2" s="1"/>
  <c r="AG13" i="1"/>
  <c r="AD44" i="1"/>
  <c r="C15" i="3" s="1"/>
  <c r="AI46" i="1"/>
  <c r="AH114" i="1"/>
  <c r="AE111" i="1"/>
  <c r="D27" i="3" s="1"/>
  <c r="T11" i="1"/>
  <c r="E11" i="2"/>
  <c r="E11" i="1"/>
  <c r="AI126" i="1"/>
  <c r="AD241" i="1"/>
  <c r="C49" i="3" s="1"/>
  <c r="AH239" i="1"/>
  <c r="AI236" i="1"/>
  <c r="AO236" i="1" s="1"/>
  <c r="AI36" i="1"/>
  <c r="AL69" i="1"/>
  <c r="AI69" i="1"/>
  <c r="AD68" i="1"/>
  <c r="C20" i="3" s="1"/>
  <c r="AI125" i="1"/>
  <c r="AD123" i="1"/>
  <c r="AI231" i="1"/>
  <c r="AJ231" i="1" s="1"/>
  <c r="AD32" i="1"/>
  <c r="AI230" i="1"/>
  <c r="AJ230" i="1" s="1"/>
  <c r="AD224" i="1"/>
  <c r="D11" i="2"/>
  <c r="AH249" i="1"/>
  <c r="AI22" i="1"/>
  <c r="AJ22" i="1" s="1"/>
  <c r="AD20" i="1"/>
  <c r="AL20" i="1" s="1"/>
  <c r="AL308" i="1"/>
  <c r="AD310" i="1"/>
  <c r="AI308" i="1"/>
  <c r="AD112" i="1"/>
  <c r="AL112" i="1" s="1"/>
  <c r="H28" i="3" s="1"/>
  <c r="AI105" i="1"/>
  <c r="AD104" i="1"/>
  <c r="C26" i="3" s="1"/>
  <c r="AI64" i="1"/>
  <c r="AO64" i="1" s="1"/>
  <c r="AD60" i="1"/>
  <c r="C19" i="3" s="1"/>
  <c r="AL64" i="1"/>
  <c r="AD89" i="1"/>
  <c r="AL89" i="1" s="1"/>
  <c r="AD54" i="1"/>
  <c r="AF13" i="1"/>
  <c r="AG47" i="1"/>
  <c r="AI309" i="1"/>
  <c r="AJ309" i="1" s="1"/>
  <c r="AL309" i="1"/>
  <c r="I194" i="1"/>
  <c r="G16" i="2" s="1"/>
  <c r="AD81" i="1"/>
  <c r="E28" i="3"/>
  <c r="AF111" i="1"/>
  <c r="D18" i="3"/>
  <c r="D20" i="3"/>
  <c r="D31" i="3"/>
  <c r="D29" i="3"/>
  <c r="AF47" i="1"/>
  <c r="S11" i="1"/>
  <c r="D23" i="3"/>
  <c r="D49" i="3"/>
  <c r="M11" i="1"/>
  <c r="D14" i="3"/>
  <c r="W11" i="1"/>
  <c r="AD172" i="1"/>
  <c r="D19" i="3"/>
  <c r="O11" i="2"/>
  <c r="Q11" i="1"/>
  <c r="B19" i="4"/>
  <c r="D19" i="4" s="1"/>
  <c r="AI227" i="1"/>
  <c r="AO227" i="1" s="1"/>
  <c r="O11" i="1"/>
  <c r="M11" i="2"/>
  <c r="D26" i="3"/>
  <c r="P11" i="1"/>
  <c r="AE13" i="1"/>
  <c r="K11" i="1"/>
  <c r="D33" i="3"/>
  <c r="R11" i="1"/>
  <c r="P11" i="2"/>
  <c r="AE47" i="1"/>
  <c r="AO23" i="1" l="1"/>
  <c r="AH23" i="1"/>
  <c r="AH25" i="1"/>
  <c r="AJ232" i="1"/>
  <c r="AH233" i="1"/>
  <c r="AJ234" i="1"/>
  <c r="AO233" i="1"/>
  <c r="AO234" i="1"/>
  <c r="AH137" i="1"/>
  <c r="AH24" i="1"/>
  <c r="AJ24" i="1"/>
  <c r="AO84" i="1"/>
  <c r="AG11" i="1"/>
  <c r="E9" i="3"/>
  <c r="AF11" i="1"/>
  <c r="E11" i="12" s="1"/>
  <c r="AO51" i="1"/>
  <c r="AO135" i="1"/>
  <c r="AH136" i="1"/>
  <c r="AO83" i="1"/>
  <c r="AO50" i="1"/>
  <c r="AI48" i="1"/>
  <c r="AH48" i="1" s="1"/>
  <c r="AO117" i="1"/>
  <c r="C18" i="3"/>
  <c r="AL54" i="1"/>
  <c r="H18" i="3" s="1"/>
  <c r="AJ54" i="1"/>
  <c r="AA18" i="2"/>
  <c r="Z18" i="2"/>
  <c r="AO138" i="1"/>
  <c r="J11" i="1"/>
  <c r="AO40" i="1"/>
  <c r="AJ40" i="1"/>
  <c r="AH113" i="1"/>
  <c r="AO31" i="1"/>
  <c r="AJ31" i="1"/>
  <c r="AJ113" i="1"/>
  <c r="C35" i="3"/>
  <c r="G35" i="3" s="1"/>
  <c r="H35" i="3" s="1"/>
  <c r="AJ172" i="1"/>
  <c r="AL172" i="1"/>
  <c r="C33" i="3"/>
  <c r="AL139" i="1"/>
  <c r="H33" i="3" s="1"/>
  <c r="AJ139" i="1"/>
  <c r="AL195" i="1"/>
  <c r="AJ195" i="1"/>
  <c r="C31" i="3"/>
  <c r="AJ131" i="1"/>
  <c r="AL131" i="1"/>
  <c r="H31" i="3" s="1"/>
  <c r="G34" i="3"/>
  <c r="H34" i="3" s="1"/>
  <c r="C29" i="3"/>
  <c r="AL118" i="1"/>
  <c r="H29" i="3" s="1"/>
  <c r="AJ118" i="1"/>
  <c r="AI81" i="1"/>
  <c r="AO81" i="1" s="1"/>
  <c r="AJ85" i="1"/>
  <c r="AL85" i="1"/>
  <c r="H23" i="3" s="1"/>
  <c r="AJ127" i="1"/>
  <c r="AH127" i="1"/>
  <c r="AJ315" i="1"/>
  <c r="AH315" i="1"/>
  <c r="AI259" i="1"/>
  <c r="U11" i="2"/>
  <c r="AC11" i="1"/>
  <c r="C23" i="3"/>
  <c r="AJ80" i="1"/>
  <c r="AO80" i="1"/>
  <c r="AH91" i="1"/>
  <c r="AO91" i="1"/>
  <c r="AJ101" i="1"/>
  <c r="AO101" i="1"/>
  <c r="AH30" i="1"/>
  <c r="AO30" i="1"/>
  <c r="AH124" i="1"/>
  <c r="AO124" i="1"/>
  <c r="AH92" i="1"/>
  <c r="AO92" i="1"/>
  <c r="AH94" i="1"/>
  <c r="AO94" i="1"/>
  <c r="AH105" i="1"/>
  <c r="AO105" i="1"/>
  <c r="AH231" i="1"/>
  <c r="AO231" i="1"/>
  <c r="AH69" i="1"/>
  <c r="AO69" i="1"/>
  <c r="AI44" i="1"/>
  <c r="AO46" i="1"/>
  <c r="AJ243" i="1"/>
  <c r="AO243" i="1"/>
  <c r="AH254" i="1"/>
  <c r="AO254" i="1"/>
  <c r="AJ146" i="1"/>
  <c r="AO146" i="1"/>
  <c r="AH244" i="1"/>
  <c r="AO244" i="1"/>
  <c r="AJ144" i="1"/>
  <c r="AO144" i="1"/>
  <c r="F44" i="3"/>
  <c r="AO203" i="1"/>
  <c r="AJ63" i="1"/>
  <c r="AO63" i="1"/>
  <c r="AH34" i="1"/>
  <c r="AO34" i="1"/>
  <c r="AH204" i="1"/>
  <c r="AO204" i="1"/>
  <c r="AJ61" i="1"/>
  <c r="AO61" i="1"/>
  <c r="AH73" i="1"/>
  <c r="AO73" i="1"/>
  <c r="AH130" i="1"/>
  <c r="AO130" i="1"/>
  <c r="AH252" i="1"/>
  <c r="AO252" i="1"/>
  <c r="AH108" i="1"/>
  <c r="AO108" i="1"/>
  <c r="AH103" i="1"/>
  <c r="AO103" i="1"/>
  <c r="AH202" i="1"/>
  <c r="AO202" i="1"/>
  <c r="AH145" i="1"/>
  <c r="AO145" i="1"/>
  <c r="AJ102" i="1"/>
  <c r="AO102" i="1"/>
  <c r="AH100" i="1"/>
  <c r="AO100" i="1"/>
  <c r="AH129" i="1"/>
  <c r="AO129" i="1"/>
  <c r="AH246" i="1"/>
  <c r="AO246" i="1"/>
  <c r="AJ201" i="1"/>
  <c r="AO201" i="1"/>
  <c r="AH17" i="1"/>
  <c r="AO17" i="1"/>
  <c r="AH115" i="1"/>
  <c r="AO115" i="1"/>
  <c r="AH22" i="1"/>
  <c r="AO22" i="1"/>
  <c r="AH230" i="1"/>
  <c r="AO230" i="1"/>
  <c r="AH125" i="1"/>
  <c r="AO125" i="1"/>
  <c r="AH36" i="1"/>
  <c r="AO36" i="1"/>
  <c r="AH126" i="1"/>
  <c r="AO126" i="1"/>
  <c r="AJ116" i="1"/>
  <c r="AO116" i="1"/>
  <c r="AJ143" i="1"/>
  <c r="AO143" i="1"/>
  <c r="AH197" i="1"/>
  <c r="AO197" i="1"/>
  <c r="AJ228" i="1"/>
  <c r="AO228" i="1"/>
  <c r="AH18" i="1"/>
  <c r="AO18" i="1"/>
  <c r="AH16" i="1"/>
  <c r="AO16" i="1"/>
  <c r="AJ62" i="1"/>
  <c r="AO62" i="1"/>
  <c r="T12" i="2"/>
  <c r="AJ18" i="1"/>
  <c r="F42" i="3"/>
  <c r="AH62" i="1"/>
  <c r="AJ94" i="1"/>
  <c r="AJ108" i="1"/>
  <c r="AJ73" i="1"/>
  <c r="F43" i="3"/>
  <c r="N11" i="1"/>
  <c r="AI248" i="1"/>
  <c r="AJ34" i="1"/>
  <c r="AJ103" i="1"/>
  <c r="AJ202" i="1"/>
  <c r="AJ17" i="1"/>
  <c r="AH228" i="1"/>
  <c r="AJ126" i="1"/>
  <c r="AJ100" i="1"/>
  <c r="AJ115" i="1"/>
  <c r="AJ125" i="1"/>
  <c r="AJ36" i="1"/>
  <c r="AH203" i="1"/>
  <c r="AJ203" i="1"/>
  <c r="G44" i="3" s="1"/>
  <c r="V11" i="1"/>
  <c r="D11" i="1"/>
  <c r="T17" i="2"/>
  <c r="T18" i="2"/>
  <c r="C25" i="3"/>
  <c r="AL99" i="1"/>
  <c r="H25" i="3" s="1"/>
  <c r="AH61" i="1"/>
  <c r="AJ204" i="1"/>
  <c r="AL38" i="1"/>
  <c r="H14" i="3" s="1"/>
  <c r="H54" i="3"/>
  <c r="AJ124" i="1"/>
  <c r="AJ244" i="1"/>
  <c r="AJ246" i="1"/>
  <c r="AJ145" i="1"/>
  <c r="AH316" i="1"/>
  <c r="AJ316" i="1"/>
  <c r="AH56" i="1"/>
  <c r="AJ56" i="1"/>
  <c r="AH77" i="1"/>
  <c r="AJ77" i="1"/>
  <c r="AE258" i="1"/>
  <c r="AL258" i="1" s="1"/>
  <c r="H53" i="3" s="1"/>
  <c r="AL259" i="1"/>
  <c r="AH41" i="1"/>
  <c r="AJ41" i="1"/>
  <c r="AH98" i="1"/>
  <c r="AJ98" i="1"/>
  <c r="AH87" i="1"/>
  <c r="AJ87" i="1"/>
  <c r="AH200" i="1"/>
  <c r="AJ200" i="1"/>
  <c r="G41" i="3" s="1"/>
  <c r="AH199" i="1"/>
  <c r="AJ199" i="1"/>
  <c r="AH21" i="1"/>
  <c r="AJ21" i="1"/>
  <c r="AH88" i="1"/>
  <c r="AJ88" i="1"/>
  <c r="AH72" i="1"/>
  <c r="AJ72" i="1"/>
  <c r="AH37" i="1"/>
  <c r="AJ37" i="1"/>
  <c r="AH74" i="1"/>
  <c r="AJ74" i="1"/>
  <c r="AH242" i="1"/>
  <c r="AJ242" i="1"/>
  <c r="AI131" i="1"/>
  <c r="AJ133" i="1"/>
  <c r="AH40" i="1"/>
  <c r="AH75" i="1"/>
  <c r="AJ75" i="1"/>
  <c r="AH256" i="1"/>
  <c r="AJ256" i="1"/>
  <c r="AH79" i="1"/>
  <c r="AJ79" i="1"/>
  <c r="AH314" i="1"/>
  <c r="AJ314" i="1"/>
  <c r="AH121" i="1"/>
  <c r="AJ121" i="1"/>
  <c r="AH198" i="1"/>
  <c r="AJ198" i="1"/>
  <c r="G39" i="3" s="1"/>
  <c r="AH141" i="1"/>
  <c r="AJ141" i="1"/>
  <c r="AH140" i="1"/>
  <c r="AJ140" i="1"/>
  <c r="AH31" i="1"/>
  <c r="AH78" i="1"/>
  <c r="AJ78" i="1"/>
  <c r="AH86" i="1"/>
  <c r="AJ86" i="1"/>
  <c r="Y18" i="2"/>
  <c r="F54" i="3"/>
  <c r="G54" i="3" s="1"/>
  <c r="W16" i="2"/>
  <c r="AH63" i="1"/>
  <c r="AI255" i="1"/>
  <c r="AO255" i="1" s="1"/>
  <c r="AL26" i="1"/>
  <c r="H12" i="3" s="1"/>
  <c r="AI89" i="1"/>
  <c r="F38" i="3"/>
  <c r="AH101" i="1"/>
  <c r="AI26" i="1"/>
  <c r="AI54" i="1"/>
  <c r="AJ66" i="1"/>
  <c r="AH66" i="1"/>
  <c r="AI85" i="1"/>
  <c r="AL68" i="1"/>
  <c r="H20" i="3" s="1"/>
  <c r="AL60" i="1"/>
  <c r="H19" i="3" s="1"/>
  <c r="AI317" i="1"/>
  <c r="AO317" i="1" s="1"/>
  <c r="AJ252" i="1"/>
  <c r="AH143" i="1"/>
  <c r="AH80" i="1"/>
  <c r="AH144" i="1"/>
  <c r="AH116" i="1"/>
  <c r="AH133" i="1"/>
  <c r="AI68" i="1"/>
  <c r="AI38" i="1"/>
  <c r="AO38" i="1" s="1"/>
  <c r="I223" i="1"/>
  <c r="G17" i="2" s="1"/>
  <c r="AL76" i="1"/>
  <c r="H21" i="3" s="1"/>
  <c r="AI99" i="1"/>
  <c r="AH102" i="1"/>
  <c r="F41" i="3"/>
  <c r="AI112" i="1"/>
  <c r="AO112" i="1" s="1"/>
  <c r="AI76" i="1"/>
  <c r="AO76" i="1" s="1"/>
  <c r="AI139" i="1"/>
  <c r="AI118" i="1"/>
  <c r="AH146" i="1"/>
  <c r="AD47" i="1"/>
  <c r="V12" i="2" s="1"/>
  <c r="B12" i="4" s="1"/>
  <c r="AI310" i="1"/>
  <c r="F40" i="3"/>
  <c r="AI104" i="1"/>
  <c r="C17" i="2"/>
  <c r="AI195" i="1"/>
  <c r="AO195" i="1" s="1"/>
  <c r="X11" i="2"/>
  <c r="AI253" i="1"/>
  <c r="AL241" i="1"/>
  <c r="H49" i="3" s="1"/>
  <c r="E46" i="3"/>
  <c r="AH128" i="1"/>
  <c r="C52" i="3"/>
  <c r="H52" i="3"/>
  <c r="F39" i="3"/>
  <c r="AI224" i="1"/>
  <c r="AH227" i="1"/>
  <c r="C11" i="3"/>
  <c r="H11" i="3"/>
  <c r="AD194" i="1"/>
  <c r="AJ308" i="1"/>
  <c r="C13" i="3"/>
  <c r="AL32" i="1"/>
  <c r="H13" i="3" s="1"/>
  <c r="AI20" i="1"/>
  <c r="AO20" i="1" s="1"/>
  <c r="AH196" i="1"/>
  <c r="F37" i="3"/>
  <c r="AH64" i="1"/>
  <c r="AI60" i="1"/>
  <c r="AJ64" i="1"/>
  <c r="F48" i="3"/>
  <c r="AH236" i="1"/>
  <c r="C47" i="3"/>
  <c r="AL224" i="1"/>
  <c r="H47" i="3" s="1"/>
  <c r="AD223" i="1"/>
  <c r="C22" i="3"/>
  <c r="AL81" i="1"/>
  <c r="H22" i="3" s="1"/>
  <c r="AL104" i="1"/>
  <c r="H26" i="3" s="1"/>
  <c r="C17" i="3"/>
  <c r="H17" i="3"/>
  <c r="W13" i="2"/>
  <c r="AD111" i="1"/>
  <c r="AL111" i="1" s="1"/>
  <c r="C28" i="3"/>
  <c r="C24" i="3"/>
  <c r="H24" i="3"/>
  <c r="AI32" i="1"/>
  <c r="C30" i="3"/>
  <c r="AL123" i="1"/>
  <c r="H30" i="3" s="1"/>
  <c r="AI123" i="1"/>
  <c r="AH243" i="1"/>
  <c r="AI241" i="1"/>
  <c r="E16" i="3"/>
  <c r="X12" i="2"/>
  <c r="X13" i="2"/>
  <c r="E27" i="3"/>
  <c r="W12" i="2"/>
  <c r="D16" i="3"/>
  <c r="D9" i="3"/>
  <c r="W11" i="2"/>
  <c r="G17" i="3"/>
  <c r="F17" i="3" l="1"/>
  <c r="AO48" i="1"/>
  <c r="AA12" i="2"/>
  <c r="AJ81" i="1"/>
  <c r="G22" i="3" s="1"/>
  <c r="AH81" i="1"/>
  <c r="F22" i="3"/>
  <c r="G23" i="3"/>
  <c r="AJ194" i="1"/>
  <c r="AL194" i="1"/>
  <c r="C20" i="12"/>
  <c r="AI47" i="1"/>
  <c r="C14" i="4"/>
  <c r="AH253" i="1"/>
  <c r="AO253" i="1"/>
  <c r="AH139" i="1"/>
  <c r="AO139" i="1"/>
  <c r="AH248" i="1"/>
  <c r="AO248" i="1"/>
  <c r="AH32" i="1"/>
  <c r="AO32" i="1"/>
  <c r="AH99" i="1"/>
  <c r="AO99" i="1"/>
  <c r="AH54" i="1"/>
  <c r="AO54" i="1"/>
  <c r="F24" i="3"/>
  <c r="AO89" i="1"/>
  <c r="AB11" i="1"/>
  <c r="AH118" i="1"/>
  <c r="AO118" i="1"/>
  <c r="AH131" i="1"/>
  <c r="AO131" i="1"/>
  <c r="AH241" i="1"/>
  <c r="AO241" i="1"/>
  <c r="AH60" i="1"/>
  <c r="AO60" i="1"/>
  <c r="AH123" i="1"/>
  <c r="AO123" i="1"/>
  <c r="AH224" i="1"/>
  <c r="AO224" i="1"/>
  <c r="AH104" i="1"/>
  <c r="AO104" i="1"/>
  <c r="AH68" i="1"/>
  <c r="AO68" i="1"/>
  <c r="AH85" i="1"/>
  <c r="AO85" i="1"/>
  <c r="AH26" i="1"/>
  <c r="AO26" i="1"/>
  <c r="F15" i="3"/>
  <c r="AO44" i="1"/>
  <c r="AH195" i="1"/>
  <c r="AI194" i="1"/>
  <c r="AJ99" i="1"/>
  <c r="G25" i="3" s="1"/>
  <c r="F31" i="3"/>
  <c r="G31" i="3"/>
  <c r="D53" i="3"/>
  <c r="AE223" i="1"/>
  <c r="AH259" i="1"/>
  <c r="AJ259" i="1"/>
  <c r="AH317" i="1"/>
  <c r="AJ317" i="1"/>
  <c r="AH255" i="1"/>
  <c r="AJ255" i="1"/>
  <c r="G52" i="3" s="1"/>
  <c r="F52" i="3"/>
  <c r="F23" i="3"/>
  <c r="G24" i="3"/>
  <c r="G18" i="3"/>
  <c r="AJ26" i="1"/>
  <c r="G12" i="3" s="1"/>
  <c r="AH89" i="1"/>
  <c r="F12" i="3"/>
  <c r="F18" i="3"/>
  <c r="AI258" i="1"/>
  <c r="AI223" i="1" s="1"/>
  <c r="AJ76" i="1"/>
  <c r="G21" i="3" s="1"/>
  <c r="AH76" i="1"/>
  <c r="AJ112" i="1"/>
  <c r="G28" i="3" s="1"/>
  <c r="AH112" i="1"/>
  <c r="AJ38" i="1"/>
  <c r="G14" i="3" s="1"/>
  <c r="AH38" i="1"/>
  <c r="F33" i="3"/>
  <c r="AJ20" i="1"/>
  <c r="G11" i="3" s="1"/>
  <c r="AH20" i="1"/>
  <c r="F21" i="3"/>
  <c r="F14" i="3"/>
  <c r="AJ68" i="1"/>
  <c r="G20" i="3" s="1"/>
  <c r="F20" i="3"/>
  <c r="AI111" i="1"/>
  <c r="G33" i="3"/>
  <c r="F28" i="3"/>
  <c r="C16" i="3"/>
  <c r="H16" i="3" s="1"/>
  <c r="F25" i="3"/>
  <c r="AL47" i="1"/>
  <c r="G29" i="3"/>
  <c r="F29" i="3"/>
  <c r="AJ104" i="1"/>
  <c r="G26" i="3" s="1"/>
  <c r="F26" i="3"/>
  <c r="E57" i="3"/>
  <c r="F51" i="3"/>
  <c r="AJ32" i="1"/>
  <c r="G13" i="3" s="1"/>
  <c r="F13" i="3"/>
  <c r="AJ224" i="1"/>
  <c r="G47" i="3" s="1"/>
  <c r="C13" i="4"/>
  <c r="X20" i="2"/>
  <c r="F49" i="3"/>
  <c r="AJ241" i="1"/>
  <c r="G49" i="3" s="1"/>
  <c r="F11" i="3"/>
  <c r="F47" i="3"/>
  <c r="C46" i="3"/>
  <c r="V17" i="2"/>
  <c r="B15" i="4" s="1"/>
  <c r="V16" i="2"/>
  <c r="C36" i="3"/>
  <c r="C14" i="11"/>
  <c r="AJ123" i="1"/>
  <c r="G30" i="3" s="1"/>
  <c r="F30" i="3"/>
  <c r="V13" i="2"/>
  <c r="B13" i="4" s="1"/>
  <c r="C27" i="3"/>
  <c r="H27" i="3" s="1"/>
  <c r="F19" i="3"/>
  <c r="AJ60" i="1"/>
  <c r="G19" i="3" s="1"/>
  <c r="C11" i="4"/>
  <c r="C12" i="4"/>
  <c r="D12" i="4" s="1"/>
  <c r="AL223" i="1" l="1"/>
  <c r="AE11" i="1"/>
  <c r="E10" i="12" s="1"/>
  <c r="AA16" i="2"/>
  <c r="Z16" i="2"/>
  <c r="G36" i="3"/>
  <c r="H36" i="3"/>
  <c r="AA13" i="2"/>
  <c r="AH47" i="1"/>
  <c r="AO47" i="1"/>
  <c r="AH111" i="1"/>
  <c r="AO111" i="1"/>
  <c r="AH194" i="1"/>
  <c r="AO194" i="1"/>
  <c r="AH258" i="1"/>
  <c r="D46" i="3"/>
  <c r="H46" i="3" s="1"/>
  <c r="W17" i="2"/>
  <c r="AJ258" i="1"/>
  <c r="G53" i="3" s="1"/>
  <c r="F53" i="3"/>
  <c r="AJ47" i="1"/>
  <c r="AJ111" i="1"/>
  <c r="F27" i="3"/>
  <c r="G27" i="3" s="1"/>
  <c r="Y13" i="2"/>
  <c r="Z13" i="2" s="1"/>
  <c r="F16" i="3"/>
  <c r="G16" i="3" s="1"/>
  <c r="Y12" i="2"/>
  <c r="Z12" i="2" s="1"/>
  <c r="F36" i="3"/>
  <c r="Y16" i="2"/>
  <c r="D13" i="4"/>
  <c r="E14" i="11"/>
  <c r="E17" i="11" s="1"/>
  <c r="F14" i="11"/>
  <c r="C17" i="11"/>
  <c r="F17" i="11" s="1"/>
  <c r="B14" i="4"/>
  <c r="D14" i="4" s="1"/>
  <c r="C15" i="4" l="1"/>
  <c r="D15" i="4" s="1"/>
  <c r="AA17" i="2"/>
  <c r="C19" i="12"/>
  <c r="AH223" i="1"/>
  <c r="AO223" i="1"/>
  <c r="D57" i="3"/>
  <c r="W20" i="2"/>
  <c r="F46" i="3"/>
  <c r="G46" i="3" s="1"/>
  <c r="Y17" i="2"/>
  <c r="Z17" i="2" s="1"/>
  <c r="AJ223" i="1"/>
  <c r="C21" i="4" l="1"/>
  <c r="AD15" i="1"/>
  <c r="AI15" i="1" s="1"/>
  <c r="AO15" i="1" s="1"/>
  <c r="C14" i="1"/>
  <c r="I14" i="1" s="1"/>
  <c r="I15" i="1"/>
  <c r="C13" i="1" l="1"/>
  <c r="AH15" i="1"/>
  <c r="AJ15" i="1"/>
  <c r="AL15" i="1"/>
  <c r="AD14" i="1"/>
  <c r="C11" i="2" l="1"/>
  <c r="C11" i="1"/>
  <c r="I13" i="1"/>
  <c r="G11" i="2" s="1"/>
  <c r="AL14" i="1"/>
  <c r="H10" i="3" s="1"/>
  <c r="AI14" i="1"/>
  <c r="AD13" i="1"/>
  <c r="AL13" i="1" s="1"/>
  <c r="C10" i="3"/>
  <c r="AO14" i="1" l="1"/>
  <c r="AI13" i="1"/>
  <c r="AI11" i="1" s="1"/>
  <c r="I11" i="1"/>
  <c r="F10" i="3"/>
  <c r="AH14" i="1"/>
  <c r="AJ14" i="1"/>
  <c r="G10" i="3" s="1"/>
  <c r="C9" i="3"/>
  <c r="V11" i="2"/>
  <c r="AD11" i="1"/>
  <c r="E9" i="12" s="1"/>
  <c r="AO13" i="1" l="1"/>
  <c r="AA11" i="2"/>
  <c r="E19" i="12"/>
  <c r="E20" i="12"/>
  <c r="D20" i="12"/>
  <c r="D19" i="12"/>
  <c r="B20" i="12"/>
  <c r="B19" i="12"/>
  <c r="V20" i="2"/>
  <c r="C57" i="3"/>
  <c r="AL11" i="1"/>
  <c r="AH13" i="1"/>
  <c r="AH11" i="1" s="1"/>
  <c r="Y11" i="2"/>
  <c r="Z11" i="2" s="1"/>
  <c r="E12" i="12"/>
  <c r="E21" i="12" s="1"/>
  <c r="F9" i="3"/>
  <c r="G9" i="3" s="1"/>
  <c r="B11" i="4"/>
  <c r="AJ13" i="1"/>
  <c r="H9" i="3"/>
  <c r="AA20" i="2" l="1"/>
  <c r="C21" i="12"/>
  <c r="D21" i="12"/>
  <c r="D23" i="12" s="1"/>
  <c r="B21" i="12"/>
  <c r="B23" i="12" s="1"/>
  <c r="K23" i="12"/>
  <c r="J23" i="12"/>
  <c r="H23" i="12"/>
  <c r="C23" i="12"/>
  <c r="I23" i="12"/>
  <c r="AO11" i="1"/>
  <c r="B21" i="4"/>
  <c r="D21" i="4" s="1"/>
  <c r="D11" i="4"/>
  <c r="H57" i="3"/>
  <c r="Y20" i="2"/>
  <c r="Z20" i="2" s="1"/>
  <c r="F57" i="3"/>
  <c r="G57" i="3" s="1"/>
  <c r="AJ11" i="1"/>
  <c r="C13" i="12" l="1"/>
  <c r="H13" i="12"/>
  <c r="E23" i="12"/>
  <c r="E13" i="12"/>
  <c r="G23" i="12"/>
  <c r="G13" i="12"/>
  <c r="F23" i="12"/>
  <c r="F13" i="12"/>
  <c r="L23" i="12"/>
  <c r="M23" i="12"/>
  <c r="AO258" i="1"/>
  <c r="AO2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jpizarro</author>
    <author>Jose Manuel Pizarro Aguero</author>
    <author xml:space="preserve"> </author>
  </authors>
  <commentList>
    <comment ref="AJ8" authorId="0" shapeId="0" xr:uid="{00000000-0006-0000-0000-000001000000}">
      <text>
        <r>
          <rPr>
            <sz val="8"/>
            <color indexed="81"/>
            <rFont val="Tahoma"/>
            <family val="2"/>
          </rPr>
          <t>Esta proyeccion de ejecucion comprende lo devengado y lo comprometido</t>
        </r>
      </text>
    </comment>
    <comment ref="W9" authorId="1" shapeId="0" xr:uid="{00000000-0006-0000-0000-000002000000}">
      <text>
        <r>
          <rPr>
            <b/>
            <sz val="9"/>
            <color indexed="81"/>
            <rFont val="Tahoma"/>
            <family val="2"/>
          </rPr>
          <t>Jose Manuel Pizarro Aguero:</t>
        </r>
        <r>
          <rPr>
            <sz val="9"/>
            <color indexed="81"/>
            <rFont val="Tahoma"/>
            <family val="2"/>
          </rPr>
          <t xml:space="preserve">
EXTRAODINARIO H-09-ALCANCE 176 19-7-2017</t>
        </r>
      </text>
    </comment>
    <comment ref="AA9" authorId="1" shapeId="0" xr:uid="{0FBEDD7A-BFF9-4246-9FA8-EAB75B88F4CD}">
      <text>
        <r>
          <rPr>
            <b/>
            <sz val="9"/>
            <color indexed="81"/>
            <rFont val="Tahoma"/>
            <family val="2"/>
          </rPr>
          <t>Jose Manuel Pizarro Aguero:</t>
        </r>
        <r>
          <rPr>
            <sz val="9"/>
            <color indexed="81"/>
            <rFont val="Tahoma"/>
            <family val="2"/>
          </rPr>
          <t xml:space="preserve">
EXTRAODINARIO H-09-ALCANCE 176 19-7-2017</t>
        </r>
      </text>
    </comment>
    <comment ref="B49" authorId="2" shapeId="0" xr:uid="{00000000-0006-0000-0000-000003000000}">
      <text>
        <r>
          <rPr>
            <b/>
            <sz val="8"/>
            <color indexed="81"/>
            <rFont val="Tahoma"/>
            <family val="2"/>
          </rPr>
          <t xml:space="preserve"> :</t>
        </r>
        <r>
          <rPr>
            <sz val="8"/>
            <color indexed="81"/>
            <rFont val="Tahoma"/>
            <family val="2"/>
          </rPr>
          <t xml:space="preserve">
Edificio 233
parqueo 7
</t>
        </r>
      </text>
    </comment>
    <comment ref="B51" authorId="2" shapeId="0" xr:uid="{00000000-0006-0000-0000-000004000000}">
      <text>
        <r>
          <rPr>
            <b/>
            <sz val="8"/>
            <color indexed="81"/>
            <rFont val="Tahoma"/>
            <family val="2"/>
          </rPr>
          <t xml:space="preserve"> :</t>
        </r>
        <r>
          <rPr>
            <sz val="8"/>
            <color indexed="81"/>
            <rFont val="Tahoma"/>
            <family val="2"/>
          </rPr>
          <t xml:space="preserve">
CECIS
</t>
        </r>
      </text>
    </comment>
    <comment ref="J304" authorId="0" shapeId="0" xr:uid="{00000000-0006-0000-0000-000005000000}">
      <text>
        <r>
          <rPr>
            <b/>
            <sz val="8"/>
            <color indexed="81"/>
            <rFont val="Tahoma"/>
            <family val="2"/>
          </rPr>
          <t>jpizarro:</t>
        </r>
        <r>
          <rPr>
            <sz val="8"/>
            <color indexed="81"/>
            <rFont val="Tahoma"/>
            <family val="2"/>
          </rPr>
          <t xml:space="preserve">
PRESENTADA EN EL MES DE ABRIL JUEVES 22 OFICIO DM-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6" authorId="0" shapeId="0" xr:uid="{00000000-0006-0000-0200-000001000000}">
      <text>
        <r>
          <rPr>
            <b/>
            <sz val="8"/>
            <color indexed="81"/>
            <rFont val="Tahoma"/>
            <family val="2"/>
          </rPr>
          <t>E</t>
        </r>
        <r>
          <rPr>
            <sz val="8"/>
            <color indexed="81"/>
            <rFont val="Tahoma"/>
            <family val="2"/>
          </rPr>
          <t>sta proyeccion de ejecucion comprende lo devengado mas lo comprometido</t>
        </r>
      </text>
    </comment>
    <comment ref="H6" authorId="0" shapeId="0" xr:uid="{00000000-0006-0000-0200-000002000000}">
      <text>
        <r>
          <rPr>
            <sz val="8"/>
            <color indexed="81"/>
            <rFont val="Tahoma"/>
            <family val="2"/>
          </rPr>
          <t>Esta proyeccion de ejecucion comprende lo devengado mas lo comprometido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<sst xmlns="http://schemas.openxmlformats.org/spreadsheetml/2006/main" count="1012" uniqueCount="665">
  <si>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</si>
  <si>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</si>
  <si>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</si>
  <si>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</si>
  <si>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</si>
  <si>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</si>
  <si>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</si>
  <si>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</si>
  <si>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</si>
  <si>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</si>
  <si>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</si>
  <si>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</si>
  <si>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</si>
  <si>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</si>
  <si>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</si>
  <si>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</si>
  <si>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</si>
  <si>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</si>
  <si>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</si>
  <si>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</si>
  <si>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</si>
  <si>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</si>
  <si>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</si>
  <si>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</si>
  <si>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</si>
  <si>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</si>
  <si>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</si>
  <si>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</si>
  <si>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</si>
  <si>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</si>
  <si>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</si>
  <si>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</si>
  <si>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</si>
  <si>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</si>
  <si>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</si>
  <si>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</si>
  <si>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</si>
  <si>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</si>
  <si>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</si>
  <si>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</si>
  <si>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</si>
  <si>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</si>
  <si>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</si>
  <si>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</si>
  <si>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</si>
  <si>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</si>
  <si>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</si>
  <si>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</si>
  <si>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</si>
  <si>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</si>
  <si>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</si>
  <si>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</si>
  <si>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</si>
  <si>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</si>
  <si>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</si>
  <si>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</si>
  <si>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</si>
  <si>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</si>
  <si>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</si>
  <si>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</si>
  <si>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</si>
  <si>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</si>
  <si>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</si>
  <si>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</si>
  <si>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</si>
  <si>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</si>
  <si>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</si>
  <si>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</si>
  <si>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</si>
  <si>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</si>
  <si>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</si>
  <si>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</si>
  <si>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</si>
  <si>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</si>
  <si>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</si>
  <si>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</si>
  <si>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</si>
  <si>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</si>
  <si>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</si>
  <si>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</si>
  <si>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</si>
  <si>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</si>
  <si>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</si>
  <si>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</si>
  <si>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</si>
  <si>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</si>
  <si>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</si>
  <si>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</si>
  <si>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</si>
  <si>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</si>
  <si>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</si>
  <si>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</si>
  <si>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</si>
  <si>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</si>
  <si>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</si>
  <si>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</si>
  <si>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</si>
  <si>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</si>
  <si>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</si>
  <si>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</si>
  <si>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</si>
  <si>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</si>
  <si>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</si>
  <si>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</si>
  <si>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</si>
  <si>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</si>
  <si>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</si>
  <si>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</si>
  <si>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</si>
  <si>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</si>
  <si>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</si>
  <si>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</si>
  <si>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</si>
  <si>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</si>
  <si>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</si>
  <si>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</si>
  <si>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</si>
  <si>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</si>
  <si>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</si>
  <si>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</si>
  <si>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</si>
  <si>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</si>
  <si>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</si>
  <si>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</si>
  <si>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</si>
  <si>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</si>
  <si>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</si>
  <si>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</si>
  <si>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</si>
  <si>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</si>
  <si>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</si>
  <si>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</si>
  <si>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</si>
  <si>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</si>
  <si>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</si>
  <si>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</si>
  <si>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</si>
  <si>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</si>
  <si>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</si>
  <si>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</si>
  <si>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</si>
  <si>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</si>
  <si>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</si>
  <si>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</si>
  <si>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</si>
  <si>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</si>
  <si>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</si>
  <si>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</si>
  <si>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</si>
  <si>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</si>
  <si>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</si>
  <si>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</si>
  <si>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</si>
  <si>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</si>
  <si>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</si>
  <si>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</si>
  <si>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</si>
  <si>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</si>
  <si>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</si>
  <si>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</si>
  <si>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</si>
  <si>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</si>
  <si>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</si>
  <si>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</si>
  <si>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</si>
  <si>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</si>
  <si>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</si>
  <si>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</si>
  <si>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</si>
  <si>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</si>
  <si>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</si>
  <si>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</si>
  <si>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</si>
  <si>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</si>
  <si>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</si>
  <si>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</si>
  <si>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</si>
  <si>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</si>
  <si>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</si>
  <si>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</si>
  <si>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</si>
  <si>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</si>
  <si>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</si>
  <si>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</si>
  <si>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</si>
  <si>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</si>
  <si>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</si>
  <si>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</si>
  <si>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</si>
  <si>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</si>
  <si>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</si>
  <si>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</si>
  <si>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</si>
  <si>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</si>
  <si>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</si>
  <si>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</si>
  <si>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</si>
  <si>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</si>
  <si>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</si>
  <si>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</si>
  <si>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</si>
  <si>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</si>
  <si>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</si>
  <si>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</si>
  <si>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</si>
  <si>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</si>
  <si>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</si>
  <si>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</si>
  <si>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</si>
  <si>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</si>
  <si>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</si>
  <si>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</si>
  <si>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</si>
  <si>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</si>
  <si>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</si>
  <si>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</si>
  <si>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</si>
  <si>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</si>
  <si>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</si>
  <si>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</si>
  <si>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</si>
  <si>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</si>
  <si>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</si>
  <si>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</si>
  <si>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</si>
  <si>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</si>
  <si>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</si>
  <si>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</si>
  <si>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</si>
  <si>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</si>
  <si>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</si>
  <si>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</si>
  <si>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</si>
  <si>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</si>
  <si>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</si>
  <si>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</si>
  <si>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</si>
  <si>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</si>
  <si>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</si>
  <si>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</si>
  <si>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</si>
  <si>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</si>
  <si>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</si>
  <si>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</si>
  <si>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</si>
  <si>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</si>
  <si>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</si>
  <si>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</si>
  <si>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</si>
  <si>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</si>
  <si>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</si>
  <si>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</si>
  <si>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</si>
  <si>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</si>
  <si>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</si>
  <si>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</si>
  <si>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</si>
  <si>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</si>
  <si>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</si>
  <si>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</si>
  <si>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</si>
  <si>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</si>
  <si>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</si>
  <si>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</si>
  <si>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</si>
  <si>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</si>
  <si>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</si>
  <si>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</si>
  <si>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</si>
  <si>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</si>
  <si>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</si>
  <si>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</si>
  <si>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</si>
  <si>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</si>
  <si>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</si>
  <si>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</si>
  <si>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</si>
  <si>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</si>
  <si>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</si>
  <si>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</si>
  <si>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</si>
  <si>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</si>
  <si>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</si>
  <si>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</si>
  <si>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</si>
  <si>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</si>
  <si>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</si>
  <si>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</si>
  <si>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</si>
  <si>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</si>
  <si>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</si>
  <si>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</si>
  <si>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</si>
  <si>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</si>
  <si>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</si>
  <si>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</si>
  <si>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</si>
  <si>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</si>
  <si>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</si>
  <si>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</si>
  <si>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</si>
  <si>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</si>
  <si>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</si>
  <si>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</si>
  <si>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</si>
  <si>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</si>
  <si>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</si>
  <si>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</si>
  <si>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</si>
  <si>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</si>
  <si>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</si>
  <si>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</si>
  <si>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</si>
  <si>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</si>
  <si>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</si>
  <si>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</si>
  <si>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</si>
  <si>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</si>
  <si>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</si>
  <si>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</si>
  <si>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</si>
  <si>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</si>
  <si>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</si>
  <si>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</si>
  <si>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</si>
  <si>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</si>
  <si>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</si>
  <si>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</si>
  <si>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</si>
  <si>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</si>
  <si>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</si>
  <si>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</si>
  <si>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</si>
  <si>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</si>
  <si>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</si>
  <si>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</si>
  <si>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</si>
  <si>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</si>
  <si>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</si>
  <si>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</si>
  <si>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</si>
  <si>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</si>
  <si>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</si>
  <si>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</si>
  <si>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</si>
  <si>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</si>
  <si>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</si>
  <si>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</si>
  <si>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</si>
  <si>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</si>
  <si>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</si>
  <si>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</si>
  <si>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</si>
  <si>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</si>
  <si>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</si>
  <si>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</si>
  <si>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</si>
  <si>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</si>
  <si>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</si>
  <si>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</si>
  <si>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</si>
  <si>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</si>
  <si>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</si>
  <si>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</si>
  <si>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</si>
  <si>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</si>
  <si>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</si>
  <si>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</si>
  <si>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</si>
  <si>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</si>
  <si>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</si>
  <si>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</si>
  <si>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</si>
  <si>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</si>
  <si>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</si>
  <si>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</si>
  <si>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</si>
  <si>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</si>
  <si>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</si>
  <si>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</si>
  <si>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</si>
  <si>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</si>
  <si>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</si>
  <si>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</si>
  <si>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</si>
  <si>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</si>
  <si>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</si>
  <si>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</si>
  <si>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</si>
  <si>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</si>
  <si>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</si>
  <si>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</si>
  <si>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</si>
  <si>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</si>
  <si>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</si>
  <si>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</si>
  <si>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</si>
  <si>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</si>
  <si>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</si>
  <si>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</si>
  <si>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</si>
  <si>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</si>
  <si>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</si>
  <si>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</si>
  <si>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</si>
  <si>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</si>
  <si>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</si>
  <si>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</si>
  <si>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</si>
  <si>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</si>
  <si>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</si>
  <si>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</si>
  <si>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</si>
  <si>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</si>
  <si>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</si>
  <si>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</si>
  <si>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</si>
  <si>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</si>
  <si>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</si>
  <si>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</si>
  <si>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</si>
  <si>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</si>
  <si>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</si>
  <si>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</si>
  <si>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</si>
  <si>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</si>
  <si>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</si>
  <si>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</si>
  <si>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</si>
  <si>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</si>
  <si>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</si>
  <si>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</si>
  <si>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</si>
  <si>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</si>
  <si>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</si>
  <si>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</si>
  <si>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</si>
  <si>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</si>
  <si>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</si>
  <si>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</si>
  <si>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</si>
  <si>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</si>
  <si>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OCTUBRE</t>
  </si>
  <si>
    <t>NOVIEMBRE</t>
  </si>
  <si>
    <t>DICIEMBRE</t>
  </si>
  <si>
    <t>SINART</t>
  </si>
  <si>
    <t>ICE</t>
  </si>
  <si>
    <t>E60105200</t>
  </si>
  <si>
    <t>UNION INTERNACIONAL DE TELECOMUNICACIONES UIT</t>
  </si>
  <si>
    <t>COMISIÓN TECNICA REGIONAL DE TELECOMUNICACIONES (COMTELCA)</t>
  </si>
  <si>
    <t>%  DEVENGADO</t>
  </si>
  <si>
    <t>PROGRAMA 899 RECTORÍA DE TELECOMUNICACIONES</t>
  </si>
  <si>
    <t>Código y Nombre del Título: 218 - Ministerio de Ciencia, Tecnología y Telecomunicaciones</t>
  </si>
  <si>
    <t>MINISTERIO DE CIENCIA, TECNOLOGÍA Y TELECOMUNICACIONES</t>
  </si>
  <si>
    <t>PROGRAMA 899 RECTORÍA DEL SECTOR TELECOMUNICACIONES</t>
  </si>
  <si>
    <t>ABRIL</t>
  </si>
  <si>
    <t>E60105210</t>
  </si>
  <si>
    <t>SETIEMBRE</t>
  </si>
  <si>
    <t>FEBRERO</t>
  </si>
  <si>
    <t>ORGANIZACIÓN INTERNACIONAL PARA LA Cooperación y Desarrollo Economico OECD</t>
  </si>
  <si>
    <t>ENERO</t>
  </si>
  <si>
    <t xml:space="preserve">DEVENGADO </t>
  </si>
  <si>
    <t>PARTIDAS</t>
  </si>
  <si>
    <t>Presupuesto Modificado</t>
  </si>
  <si>
    <t>% de Ejecución</t>
  </si>
  <si>
    <t>Resumen de Transferencia a otras Instituciones 899</t>
  </si>
  <si>
    <t>AGOSTO</t>
  </si>
  <si>
    <t>SEPTIEMBRE</t>
  </si>
  <si>
    <t>Presupuesto Actual</t>
  </si>
  <si>
    <t>Solicitado</t>
  </si>
  <si>
    <t>Comprometido</t>
  </si>
  <si>
    <t>Recepción Mercancía</t>
  </si>
  <si>
    <t>Devengado</t>
  </si>
  <si>
    <t>Disponible Presupuesto</t>
  </si>
  <si>
    <t>E-00101</t>
  </si>
  <si>
    <t>E-00201</t>
  </si>
  <si>
    <t>E-00301</t>
  </si>
  <si>
    <t>E-00302</t>
  </si>
  <si>
    <t>E-00304</t>
  </si>
  <si>
    <t>E-00399</t>
  </si>
  <si>
    <t>E0040120089900</t>
  </si>
  <si>
    <t>E0040520089900</t>
  </si>
  <si>
    <t>E0050120089900</t>
  </si>
  <si>
    <t>E0050220089900</t>
  </si>
  <si>
    <t>E0050320089900</t>
  </si>
  <si>
    <t>E-10101</t>
  </si>
  <si>
    <t>E-10199</t>
  </si>
  <si>
    <t>E-10201</t>
  </si>
  <si>
    <t>E-10202</t>
  </si>
  <si>
    <t>E-10203</t>
  </si>
  <si>
    <t>E-10204</t>
  </si>
  <si>
    <t>E-10299</t>
  </si>
  <si>
    <t>E-10301</t>
  </si>
  <si>
    <t>E-10302</t>
  </si>
  <si>
    <t>E-10303</t>
  </si>
  <si>
    <t>E-10404</t>
  </si>
  <si>
    <t>E-10406</t>
  </si>
  <si>
    <t>E-10499</t>
  </si>
  <si>
    <t>E-10501</t>
  </si>
  <si>
    <t>E-10502</t>
  </si>
  <si>
    <t>E-10503</t>
  </si>
  <si>
    <t>E-10504</t>
  </si>
  <si>
    <t>E-10601</t>
  </si>
  <si>
    <t>E-10701</t>
  </si>
  <si>
    <t>E-10702</t>
  </si>
  <si>
    <t>E-10703</t>
  </si>
  <si>
    <t>E-10801</t>
  </si>
  <si>
    <t>E-10805</t>
  </si>
  <si>
    <t>E-10806</t>
  </si>
  <si>
    <t>E-10807</t>
  </si>
  <si>
    <t>E-10808</t>
  </si>
  <si>
    <t>E-10899</t>
  </si>
  <si>
    <t>E-19902</t>
  </si>
  <si>
    <t>E-19905</t>
  </si>
  <si>
    <t>E-19999</t>
  </si>
  <si>
    <t>E-20101</t>
  </si>
  <si>
    <t>E-20102</t>
  </si>
  <si>
    <t>E-20104</t>
  </si>
  <si>
    <t>E-20203</t>
  </si>
  <si>
    <t>E-20301</t>
  </si>
  <si>
    <t>E-20304</t>
  </si>
  <si>
    <t>E-20402</t>
  </si>
  <si>
    <t>E-29901</t>
  </si>
  <si>
    <t>E-29903</t>
  </si>
  <si>
    <t>E-29904</t>
  </si>
  <si>
    <t>E-29905</t>
  </si>
  <si>
    <t>E-29907</t>
  </si>
  <si>
    <t>E-29999</t>
  </si>
  <si>
    <t>E6010320089900</t>
  </si>
  <si>
    <t>E6010320289900</t>
  </si>
  <si>
    <t>E-60301</t>
  </si>
  <si>
    <t>E-60399</t>
  </si>
  <si>
    <t>E-60601</t>
  </si>
  <si>
    <t>E6070120089900</t>
  </si>
  <si>
    <t>E6070120589900</t>
  </si>
  <si>
    <t>E6070121089900</t>
  </si>
  <si>
    <t>E-00303</t>
  </si>
  <si>
    <t>E-50103</t>
  </si>
  <si>
    <t>E-50104</t>
  </si>
  <si>
    <t>E-50105</t>
  </si>
  <si>
    <t>E-59903</t>
  </si>
  <si>
    <t>E-20401</t>
  </si>
  <si>
    <t>E-29902</t>
  </si>
  <si>
    <t>E-60702</t>
  </si>
  <si>
    <t>E-0</t>
  </si>
  <si>
    <t>E-001</t>
  </si>
  <si>
    <t>E-003</t>
  </si>
  <si>
    <t>E-004</t>
  </si>
  <si>
    <t>E-005</t>
  </si>
  <si>
    <t>E-1</t>
  </si>
  <si>
    <t>E-103</t>
  </si>
  <si>
    <t>E-104</t>
  </si>
  <si>
    <t>E-105</t>
  </si>
  <si>
    <t>E-106</t>
  </si>
  <si>
    <t>E-199</t>
  </si>
  <si>
    <t>E-2</t>
  </si>
  <si>
    <t>E-201</t>
  </si>
  <si>
    <t>E-6</t>
  </si>
  <si>
    <t>E-601</t>
  </si>
  <si>
    <t>E-603</t>
  </si>
  <si>
    <t>E-607</t>
  </si>
  <si>
    <t>REMUNERACIONES BASICAS</t>
  </si>
  <si>
    <t>0.01.05</t>
  </si>
  <si>
    <t>Suplencias</t>
  </si>
  <si>
    <t>0.02.01</t>
  </si>
  <si>
    <t>1.03.01</t>
  </si>
  <si>
    <t>Información</t>
  </si>
  <si>
    <t>1.03.02</t>
  </si>
  <si>
    <t>Publicidad y Propoganda</t>
  </si>
  <si>
    <t>1.04</t>
  </si>
  <si>
    <t>1.04.01</t>
  </si>
  <si>
    <t>1.04.02</t>
  </si>
  <si>
    <t>1.04.03</t>
  </si>
  <si>
    <t>1.04.04</t>
  </si>
  <si>
    <t>1.04.05</t>
  </si>
  <si>
    <t>1.04.06</t>
  </si>
  <si>
    <t>1.04.99</t>
  </si>
  <si>
    <t>1.05</t>
  </si>
  <si>
    <t>1.05.01</t>
  </si>
  <si>
    <t>1.05.02</t>
  </si>
  <si>
    <t>1.05.03</t>
  </si>
  <si>
    <t>1.05.04</t>
  </si>
  <si>
    <t>CAPACITACION Y PROTOCOLO</t>
  </si>
  <si>
    <t>1.07.01</t>
  </si>
  <si>
    <t>Actividades de Capacitación</t>
  </si>
  <si>
    <t>1.07.02</t>
  </si>
  <si>
    <t>Actividades protocolarias y sociales</t>
  </si>
  <si>
    <t>1.07.03</t>
  </si>
  <si>
    <t>MANTENIMIENTO Y REPARACION</t>
  </si>
  <si>
    <t>1.08.01</t>
  </si>
  <si>
    <t>Mantenimiento de edificios, locales y terrenos</t>
  </si>
  <si>
    <t>ALIMENTOS Y PRODUCTOS AGROPECUARIOS</t>
  </si>
  <si>
    <t>2.02.03</t>
  </si>
  <si>
    <t>UTILES, MATERIALES Y SUMINISTROS DIVERSOS</t>
  </si>
  <si>
    <t>2.99.04</t>
  </si>
  <si>
    <t>5.01</t>
  </si>
  <si>
    <t>5.01.02</t>
  </si>
  <si>
    <t>BIENES DURADEROS Y DIVERSOS</t>
  </si>
  <si>
    <t>5.99.02</t>
  </si>
  <si>
    <t>TRANSFERENCIAS CORRIENTES A PERSONAS</t>
  </si>
  <si>
    <t>6.02.01</t>
  </si>
  <si>
    <t>6.02.02</t>
  </si>
  <si>
    <t>OTRAS TRANFERENCIAS CORRIENTES AL SECTOR PRIVADO</t>
  </si>
  <si>
    <t>6.06.01</t>
  </si>
  <si>
    <t>6.06.02</t>
  </si>
  <si>
    <t>Reintegros y devoluciones</t>
  </si>
  <si>
    <t>AMORTIZACION DE PRESTAMOS</t>
  </si>
  <si>
    <t>8.02.02</t>
  </si>
  <si>
    <t>Amortizaciones de préstamos ade Organos Desconcentrados</t>
  </si>
  <si>
    <t>GASTOS CONFIDENCIALES</t>
  </si>
  <si>
    <t>9.01.01</t>
  </si>
  <si>
    <t>0.01</t>
  </si>
  <si>
    <t>0.02</t>
  </si>
  <si>
    <t>1.03</t>
  </si>
  <si>
    <t>1.07</t>
  </si>
  <si>
    <t>1.08</t>
  </si>
  <si>
    <t>2.02</t>
  </si>
  <si>
    <t>2.99</t>
  </si>
  <si>
    <t>5.99</t>
  </si>
  <si>
    <t>6.02</t>
  </si>
  <si>
    <t>6.06</t>
  </si>
  <si>
    <t>8.02</t>
  </si>
  <si>
    <t>9.01</t>
  </si>
  <si>
    <t>MINISTERIO DE CIENCIA TECNOLOGÍA Y TELECOMUNICACIONES</t>
  </si>
  <si>
    <t>SUBPARTIDAS RACIONALIZACIÓN DE RECURSOS PÚBLICOS</t>
  </si>
  <si>
    <t>Egresos Ejecutados Acumulados</t>
  </si>
  <si>
    <t>PARTIDAS BLOQUEADAS</t>
  </si>
  <si>
    <t>DISPONIBLE MENOS PARTIDAS BLOQUEADAS</t>
  </si>
  <si>
    <t>DISPONIBLE MENOS DECRETO EN TRAMITE</t>
  </si>
  <si>
    <t>E-90201</t>
  </si>
  <si>
    <t>SUMA</t>
  </si>
  <si>
    <t>EQUIPO DE COMUNICACIÓN</t>
  </si>
  <si>
    <t>EQUIPO Y MOBILIARIO OFICINA</t>
  </si>
  <si>
    <t>EQUIPO Y PROGRAMA DE COMPUTO</t>
  </si>
  <si>
    <t>BIENES INTANGIBLES</t>
  </si>
  <si>
    <t>SUMAS LIBRES SIN ASIGNACION PRESUPUESTARIA</t>
  </si>
  <si>
    <t>E-00105</t>
  </si>
  <si>
    <t>E-29906</t>
  </si>
  <si>
    <t>ENERO 2020</t>
  </si>
  <si>
    <t>.</t>
  </si>
  <si>
    <t>PosPre</t>
  </si>
  <si>
    <t>Comprometido (total)</t>
  </si>
  <si>
    <t>Decretos en trámite y/o bloqueo</t>
  </si>
  <si>
    <t>Pagado</t>
  </si>
  <si>
    <t>Disponible Liberado</t>
  </si>
  <si>
    <t>Doc. Tránsito Positivo</t>
  </si>
  <si>
    <t>Doc. Tránsito Negativo</t>
  </si>
  <si>
    <t>Disponible según SIGAF</t>
  </si>
  <si>
    <t>Diferencia (?)</t>
  </si>
  <si>
    <t>Pres. Modificaciones +</t>
  </si>
  <si>
    <t>Pres. Modificaciones -</t>
  </si>
  <si>
    <t>Bloqueo</t>
  </si>
  <si>
    <t>E-203</t>
  </si>
  <si>
    <t>DISPONIBLE LIBERADO</t>
  </si>
  <si>
    <t>E-10306</t>
  </si>
  <si>
    <t>E-108</t>
  </si>
  <si>
    <t>EJERCICIO ECONÓMICO 2024</t>
  </si>
  <si>
    <t>PROCENTAJES DE EJECUCIÓN - COMPROMISO Y DISPONIBLE POR  MES PERIODO 2024</t>
  </si>
  <si>
    <t>AL 30 DE ABRIL DE 2024</t>
  </si>
  <si>
    <t>H-001</t>
  </si>
  <si>
    <t>H-003</t>
  </si>
  <si>
    <t>E-10307</t>
  </si>
  <si>
    <t>E-10402</t>
  </si>
  <si>
    <t xml:space="preserve">DECRETO EN TRAMITE </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</si>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</sst>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_);_(* \(#,##0.00\);_(* &quot;-&quot;_);_(@_)"/>
    <numFmt numFmtId="170" formatCode="_-* #,##0.00\ _p_t_a_-;\-* #,##0.00\ _p_t_a_-;_-* &quot;-&quot;??\ _p_t_a_-;_-@_-"/>
  </numFmts>
  <fonts count="100"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sz val="9"/>
      <color indexed="18"/>
      <name val="Arial"/>
      <family val="2"/>
    </font>
    <font>
      <sz val="9"/>
      <color indexed="36"/>
      <name val="Arial"/>
      <family val="2"/>
    </font>
    <font>
      <b/>
      <u/>
      <sz val="9"/>
      <color indexed="36"/>
      <name val="Arial"/>
      <family val="2"/>
    </font>
    <font>
      <b/>
      <u val="singleAccounting"/>
      <sz val="9"/>
      <color indexed="9"/>
      <name val="Arial"/>
      <family val="2"/>
    </font>
    <font>
      <sz val="8"/>
      <color indexed="9"/>
      <name val="Calibri"/>
      <family val="2"/>
    </font>
    <font>
      <b/>
      <sz val="10"/>
      <color indexed="9"/>
      <name val="Arial"/>
      <family val="2"/>
    </font>
    <font>
      <b/>
      <sz val="14"/>
      <color indexed="9"/>
      <name val="Calibri"/>
      <family val="2"/>
    </font>
    <font>
      <b/>
      <sz val="6"/>
      <color indexed="8"/>
      <name val="Arial"/>
      <family val="2"/>
    </font>
    <font>
      <sz val="8"/>
      <name val="Calibri"/>
      <family val="2"/>
    </font>
    <font>
      <b/>
      <sz val="9"/>
      <color indexed="81"/>
      <name val="Tahoma"/>
      <family val="2"/>
    </font>
    <font>
      <sz val="9"/>
      <color indexed="81"/>
      <name val="Tahoma"/>
      <family val="2"/>
    </font>
    <font>
      <sz val="10"/>
      <name val="Arial"/>
      <family val="2"/>
    </font>
    <font>
      <sz val="10"/>
      <name val="Arial"/>
      <family val="2"/>
    </font>
    <font>
      <u/>
      <sz val="9"/>
      <color indexed="9"/>
      <name val="Arial"/>
      <family val="2"/>
    </font>
    <font>
      <sz val="9"/>
      <color indexed="9"/>
      <name val="Calibri"/>
      <family val="2"/>
    </font>
    <font>
      <u/>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u/>
      <sz val="9"/>
      <color theme="0"/>
      <name val="Arial"/>
      <family val="2"/>
    </font>
    <font>
      <b/>
      <u/>
      <sz val="9"/>
      <color theme="0"/>
      <name val="Arial"/>
      <family val="2"/>
    </font>
    <font>
      <sz val="9"/>
      <color theme="0"/>
      <name val="Arial"/>
      <family val="2"/>
    </font>
    <font>
      <b/>
      <u val="singleAccounting"/>
      <sz val="9"/>
      <color theme="0"/>
      <name val="Arial"/>
      <family val="2"/>
    </font>
    <font>
      <b/>
      <sz val="9"/>
      <color theme="0"/>
      <name val="Arial"/>
      <family val="2"/>
    </font>
    <font>
      <sz val="9"/>
      <color rgb="FFFF0000"/>
      <name val="Arial"/>
      <family val="2"/>
    </font>
    <font>
      <sz val="9"/>
      <color theme="1"/>
      <name val="Arial"/>
      <family val="2"/>
    </font>
    <font>
      <sz val="8"/>
      <color theme="1"/>
      <name val="Calibri"/>
      <family val="2"/>
      <scheme val="minor"/>
    </font>
    <font>
      <b/>
      <sz val="9"/>
      <color theme="1"/>
      <name val="Arial"/>
      <family val="2"/>
    </font>
    <font>
      <b/>
      <sz val="10"/>
      <color theme="1"/>
      <name val="Calibri"/>
      <family val="2"/>
      <scheme val="minor"/>
    </font>
    <font>
      <b/>
      <sz val="10"/>
      <color theme="0"/>
      <name val="Arial"/>
      <family val="2"/>
    </font>
    <font>
      <b/>
      <sz val="15"/>
      <color theme="3"/>
      <name val="Calibri"/>
      <family val="2"/>
      <scheme val="minor"/>
    </font>
    <font>
      <sz val="11"/>
      <color rgb="FF006100"/>
      <name val="Calibri"/>
      <family val="2"/>
      <scheme val="minor"/>
    </font>
    <font>
      <sz val="10"/>
      <name val="Arial"/>
      <family val="2"/>
    </font>
    <font>
      <sz val="18"/>
      <color theme="3"/>
      <name val="Cambria"/>
      <family val="2"/>
      <scheme val="major"/>
    </font>
    <font>
      <sz val="11"/>
      <color rgb="FF9C5700"/>
      <name val="Calibri"/>
      <family val="2"/>
      <scheme val="minor"/>
    </font>
    <font>
      <sz val="10"/>
      <name val="Arial"/>
      <family val="2"/>
    </font>
    <font>
      <b/>
      <i/>
      <sz val="9"/>
      <name val="Arial"/>
      <family val="2"/>
    </font>
    <font>
      <b/>
      <sz val="12"/>
      <color indexed="9"/>
      <name val="Arial"/>
      <family val="2"/>
    </font>
    <font>
      <b/>
      <u val="singleAccounting"/>
      <sz val="9"/>
      <color theme="1"/>
      <name val="Arial"/>
      <family val="2"/>
    </font>
    <font>
      <b/>
      <i/>
      <sz val="9"/>
      <color indexed="36"/>
      <name val="Arial"/>
      <family val="2"/>
    </font>
    <font>
      <b/>
      <i/>
      <sz val="9"/>
      <color theme="0"/>
      <name val="Arial"/>
      <family val="2"/>
    </font>
    <font>
      <sz val="8"/>
      <color theme="0"/>
      <name val="Arial"/>
      <family val="2"/>
    </font>
  </fonts>
  <fills count="59">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6EFCE"/>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CCFF33"/>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rgb="FF0070C0"/>
        <bgColor indexed="64"/>
      </patternFill>
    </fill>
    <fill>
      <patternFill patternType="solid">
        <fgColor theme="9" tint="0.59999389629810485"/>
        <bgColor indexed="64"/>
      </patternFill>
    </fill>
  </fills>
  <borders count="76">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medium">
        <color indexed="64"/>
      </bottom>
      <diagonal/>
    </border>
    <border>
      <left/>
      <right/>
      <top/>
      <bottom style="thick">
        <color theme="4"/>
      </bottom>
      <diagonal/>
    </border>
    <border>
      <left style="thin">
        <color indexed="64"/>
      </left>
      <right style="medium">
        <color indexed="64"/>
      </right>
      <top/>
      <bottom style="thin">
        <color indexed="64"/>
      </bottom>
      <diagonal/>
    </border>
  </borders>
  <cellStyleXfs count="84">
    <xf numFmtId="0" fontId="0" fillId="0" borderId="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4" fillId="27" borderId="65" applyNumberFormat="0" applyAlignment="0" applyProtection="0"/>
    <xf numFmtId="0" fontId="65" fillId="28" borderId="66" applyNumberFormat="0" applyAlignment="0" applyProtection="0"/>
    <xf numFmtId="0" fontId="66" fillId="0" borderId="67" applyNumberFormat="0" applyFill="0" applyAlignment="0" applyProtection="0"/>
    <xf numFmtId="0" fontId="67" fillId="0" borderId="0" applyNumberFormat="0" applyFill="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8" fillId="35" borderId="65" applyNumberFormat="0" applyAlignment="0" applyProtection="0"/>
    <xf numFmtId="0" fontId="61" fillId="0" borderId="0" applyNumberFormat="0" applyFill="0" applyBorder="0" applyAlignment="0" applyProtection="0">
      <alignment vertical="top"/>
      <protection locked="0"/>
    </xf>
    <xf numFmtId="0" fontId="69" fillId="36" borderId="0" applyNumberFormat="0" applyBorder="0" applyAlignment="0" applyProtection="0"/>
    <xf numFmtId="165" fontId="25" fillId="0" borderId="0" applyFont="0" applyFill="0" applyBorder="0" applyAlignment="0" applyProtection="0"/>
    <xf numFmtId="164" fontId="25"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165" fontId="9" fillId="0" borderId="0" applyFont="0" applyFill="0" applyBorder="0" applyAlignment="0" applyProtection="0"/>
    <xf numFmtId="0" fontId="70" fillId="37" borderId="0" applyNumberFormat="0" applyBorder="0" applyAlignment="0" applyProtection="0"/>
    <xf numFmtId="0" fontId="57" fillId="0" borderId="0"/>
    <xf numFmtId="0" fontId="9" fillId="0" borderId="0"/>
    <xf numFmtId="0" fontId="62" fillId="0" borderId="0"/>
    <xf numFmtId="0" fontId="9" fillId="0" borderId="0"/>
    <xf numFmtId="0" fontId="9" fillId="0" borderId="0"/>
    <xf numFmtId="0" fontId="58" fillId="0" borderId="0"/>
    <xf numFmtId="0" fontId="9" fillId="0" borderId="0"/>
    <xf numFmtId="0" fontId="9" fillId="0" borderId="0"/>
    <xf numFmtId="0" fontId="62" fillId="38" borderId="68" applyNumberFormat="0" applyFont="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71" fillId="27" borderId="6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0" applyNumberFormat="0" applyFill="0" applyAlignment="0" applyProtection="0"/>
    <xf numFmtId="0" fontId="67" fillId="0" borderId="71" applyNumberFormat="0" applyFill="0" applyAlignment="0" applyProtection="0"/>
    <xf numFmtId="0" fontId="76" fillId="0" borderId="72"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8" fillId="0" borderId="74" applyNumberFormat="0" applyFill="0" applyAlignment="0" applyProtection="0"/>
    <xf numFmtId="0" fontId="89" fillId="49" borderId="0" applyNumberFormat="0" applyBorder="0" applyAlignment="0" applyProtection="0"/>
    <xf numFmtId="0" fontId="62" fillId="38" borderId="68" applyNumberFormat="0" applyFont="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7" borderId="0" applyNumberFormat="0" applyBorder="0" applyAlignment="0" applyProtection="0"/>
    <xf numFmtId="0" fontId="62" fillId="23" borderId="0" applyNumberFormat="0" applyBorder="0" applyAlignment="0" applyProtection="0"/>
    <xf numFmtId="0" fontId="62" fillId="12"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90" fillId="0" borderId="0"/>
    <xf numFmtId="0" fontId="91" fillId="0" borderId="0" applyNumberFormat="0" applyFill="0" applyBorder="0" applyAlignment="0" applyProtection="0"/>
    <xf numFmtId="0" fontId="92" fillId="37"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5" borderId="0" applyNumberFormat="0" applyBorder="0" applyAlignment="0" applyProtection="0"/>
    <xf numFmtId="0" fontId="93" fillId="0" borderId="0"/>
  </cellStyleXfs>
  <cellXfs count="655">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 fontId="4" fillId="0" borderId="1" xfId="0" applyNumberFormat="1" applyFont="1" applyBorder="1"/>
    <xf numFmtId="166" fontId="2" fillId="2" borderId="0" xfId="32" applyNumberFormat="1" applyFont="1" applyFill="1"/>
    <xf numFmtId="0" fontId="9" fillId="0" borderId="0" xfId="0" applyFont="1" applyAlignment="1">
      <alignment horizontal="right"/>
    </xf>
    <xf numFmtId="0" fontId="2" fillId="2" borderId="0" xfId="0" applyFont="1" applyFill="1"/>
    <xf numFmtId="166" fontId="28" fillId="3" borderId="3" xfId="32" applyNumberFormat="1" applyFont="1" applyFill="1" applyBorder="1"/>
    <xf numFmtId="166" fontId="2" fillId="3" borderId="4"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4" fillId="0" borderId="9" xfId="32" applyNumberFormat="1" applyFont="1" applyBorder="1"/>
    <xf numFmtId="166" fontId="4" fillId="0" borderId="10" xfId="32" applyNumberFormat="1" applyFont="1" applyBorder="1"/>
    <xf numFmtId="166" fontId="2" fillId="0" borderId="9" xfId="32" applyNumberFormat="1" applyFont="1" applyBorder="1"/>
    <xf numFmtId="166" fontId="2" fillId="0" borderId="10" xfId="32" applyNumberFormat="1" applyFont="1" applyBorder="1"/>
    <xf numFmtId="166" fontId="2" fillId="2" borderId="9" xfId="32" applyNumberFormat="1" applyFont="1" applyFill="1" applyBorder="1"/>
    <xf numFmtId="166" fontId="2" fillId="2" borderId="10" xfId="32" applyNumberFormat="1" applyFont="1" applyFill="1" applyBorder="1"/>
    <xf numFmtId="166" fontId="4" fillId="4" borderId="9" xfId="32" applyNumberFormat="1" applyFont="1" applyFill="1" applyBorder="1"/>
    <xf numFmtId="166" fontId="4" fillId="4" borderId="10" xfId="32" applyNumberFormat="1" applyFont="1" applyFill="1" applyBorder="1"/>
    <xf numFmtId="166" fontId="2" fillId="4" borderId="9" xfId="32" applyNumberFormat="1" applyFont="1" applyFill="1" applyBorder="1"/>
    <xf numFmtId="166" fontId="2" fillId="4" borderId="10" xfId="32" applyNumberFormat="1" applyFont="1" applyFill="1" applyBorder="1"/>
    <xf numFmtId="0" fontId="29" fillId="0" borderId="0" xfId="0" applyFont="1"/>
    <xf numFmtId="0" fontId="30" fillId="0" borderId="0" xfId="0" applyFont="1"/>
    <xf numFmtId="0" fontId="31" fillId="0" borderId="0" xfId="0" applyFont="1"/>
    <xf numFmtId="0" fontId="11" fillId="0" borderId="0" xfId="0" applyFont="1"/>
    <xf numFmtId="166" fontId="2" fillId="5" borderId="13" xfId="32" applyNumberFormat="1" applyFont="1" applyFill="1" applyBorder="1"/>
    <xf numFmtId="166" fontId="2" fillId="0" borderId="15" xfId="32" applyNumberFormat="1" applyFont="1" applyBorder="1"/>
    <xf numFmtId="166" fontId="2" fillId="2" borderId="15" xfId="32" applyNumberFormat="1" applyFont="1" applyFill="1" applyBorder="1"/>
    <xf numFmtId="0" fontId="11" fillId="2" borderId="0" xfId="0" applyFont="1" applyFill="1"/>
    <xf numFmtId="166" fontId="2" fillId="2" borderId="0" xfId="0" applyNumberFormat="1" applyFont="1" applyFill="1"/>
    <xf numFmtId="166" fontId="6" fillId="2" borderId="15" xfId="32" applyNumberFormat="1" applyFont="1" applyFill="1" applyBorder="1"/>
    <xf numFmtId="0" fontId="32" fillId="0" borderId="0" xfId="0" applyFont="1"/>
    <xf numFmtId="0" fontId="33" fillId="0" borderId="0" xfId="0" applyFont="1"/>
    <xf numFmtId="166" fontId="2" fillId="2" borderId="0" xfId="0" applyNumberFormat="1" applyFont="1" applyFill="1" applyAlignment="1">
      <alignment horizontal="center"/>
    </xf>
    <xf numFmtId="1" fontId="2" fillId="0" borderId="0" xfId="0" applyNumberFormat="1" applyFont="1"/>
    <xf numFmtId="166" fontId="14" fillId="2" borderId="0" xfId="32" applyNumberFormat="1" applyFont="1" applyFill="1"/>
    <xf numFmtId="0" fontId="14"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4" fillId="2" borderId="17" xfId="0" applyFont="1" applyFill="1" applyBorder="1" applyAlignment="1">
      <alignment horizontal="right"/>
    </xf>
    <xf numFmtId="0" fontId="3" fillId="2" borderId="17" xfId="0" applyFont="1" applyFill="1" applyBorder="1" applyAlignment="1">
      <alignment horizontal="left" indent="1"/>
    </xf>
    <xf numFmtId="166" fontId="14" fillId="2" borderId="17" xfId="32" applyNumberFormat="1" applyFont="1" applyFill="1" applyBorder="1"/>
    <xf numFmtId="0" fontId="14" fillId="2" borderId="17" xfId="0" applyFont="1" applyFill="1" applyBorder="1" applyAlignment="1">
      <alignment horizontal="left" indent="1"/>
    </xf>
    <xf numFmtId="166" fontId="2" fillId="2" borderId="15" xfId="32" applyNumberFormat="1" applyFont="1" applyFill="1" applyBorder="1" applyAlignment="1">
      <alignment horizontal="center"/>
    </xf>
    <xf numFmtId="165" fontId="2" fillId="0" borderId="0" xfId="32" applyFont="1"/>
    <xf numFmtId="0" fontId="2" fillId="0" borderId="8" xfId="0" applyFont="1" applyBorder="1"/>
    <xf numFmtId="166" fontId="2" fillId="5" borderId="19" xfId="32" applyNumberFormat="1" applyFont="1" applyFill="1" applyBorder="1"/>
    <xf numFmtId="166" fontId="2" fillId="0" borderId="4" xfId="0" applyNumberFormat="1" applyFont="1" applyBorder="1"/>
    <xf numFmtId="166" fontId="2" fillId="2" borderId="19" xfId="32" applyNumberFormat="1" applyFont="1" applyFill="1" applyBorder="1"/>
    <xf numFmtId="166" fontId="2" fillId="0" borderId="19" xfId="32" applyNumberFormat="1" applyFont="1" applyBorder="1"/>
    <xf numFmtId="166" fontId="2" fillId="0" borderId="20" xfId="0" applyNumberFormat="1" applyFont="1" applyBorder="1"/>
    <xf numFmtId="166" fontId="2" fillId="0" borderId="13" xfId="0" applyNumberFormat="1" applyFont="1" applyBorder="1"/>
    <xf numFmtId="0" fontId="2" fillId="2" borderId="21" xfId="0" applyFont="1" applyFill="1" applyBorder="1"/>
    <xf numFmtId="0" fontId="2" fillId="2" borderId="22" xfId="0" applyFont="1" applyFill="1" applyBorder="1"/>
    <xf numFmtId="0" fontId="11" fillId="4" borderId="21" xfId="0" applyFont="1" applyFill="1" applyBorder="1"/>
    <xf numFmtId="0" fontId="11" fillId="4" borderId="22" xfId="0" applyFont="1" applyFill="1" applyBorder="1"/>
    <xf numFmtId="9" fontId="2" fillId="0" borderId="0" xfId="49" applyFont="1"/>
    <xf numFmtId="165" fontId="2" fillId="0" borderId="0" xfId="0" applyNumberFormat="1" applyFont="1"/>
    <xf numFmtId="0" fontId="26" fillId="6" borderId="0" xfId="0" applyFont="1" applyFill="1"/>
    <xf numFmtId="0" fontId="27" fillId="6" borderId="0" xfId="0" applyFont="1" applyFill="1"/>
    <xf numFmtId="165" fontId="25" fillId="0" borderId="0" xfId="32"/>
    <xf numFmtId="0" fontId="26" fillId="6" borderId="0" xfId="0" applyFont="1" applyFill="1" applyAlignment="1">
      <alignment horizontal="center"/>
    </xf>
    <xf numFmtId="9" fontId="25" fillId="0" borderId="0" xfId="49"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justify"/>
    </xf>
    <xf numFmtId="0" fontId="34" fillId="0" borderId="0" xfId="0" applyFont="1" applyAlignment="1">
      <alignment horizontal="justify"/>
    </xf>
    <xf numFmtId="0" fontId="36" fillId="0" borderId="0" xfId="0" applyFont="1"/>
    <xf numFmtId="0" fontId="37" fillId="0" borderId="0" xfId="0" applyFont="1" applyAlignment="1">
      <alignment horizontal="justify"/>
    </xf>
    <xf numFmtId="0" fontId="35" fillId="0" borderId="0" xfId="0" applyFont="1"/>
    <xf numFmtId="0" fontId="38" fillId="0" borderId="0" xfId="0" applyFont="1" applyAlignment="1">
      <alignment horizontal="center"/>
    </xf>
    <xf numFmtId="0" fontId="36" fillId="0" borderId="0" xfId="0" applyFont="1" applyAlignment="1">
      <alignment horizontal="left" indent="7"/>
    </xf>
    <xf numFmtId="0" fontId="39" fillId="7" borderId="0" xfId="0" applyFont="1" applyFill="1" applyAlignment="1">
      <alignment horizontal="center"/>
    </xf>
    <xf numFmtId="0" fontId="40" fillId="0" borderId="0" xfId="0" applyFont="1" applyAlignment="1">
      <alignment horizontal="center"/>
    </xf>
    <xf numFmtId="0" fontId="40" fillId="0" borderId="0" xfId="0" applyFont="1"/>
    <xf numFmtId="10" fontId="40" fillId="0" borderId="0" xfId="0" applyNumberFormat="1" applyFont="1" applyAlignment="1">
      <alignment horizontal="right"/>
    </xf>
    <xf numFmtId="0" fontId="40" fillId="0" borderId="5" xfId="0" applyFont="1" applyBorder="1" applyAlignment="1">
      <alignment horizontal="center"/>
    </xf>
    <xf numFmtId="0" fontId="41" fillId="0" borderId="5" xfId="0" applyFont="1" applyBorder="1"/>
    <xf numFmtId="10" fontId="41" fillId="0" borderId="5" xfId="0" applyNumberFormat="1" applyFont="1" applyBorder="1" applyAlignment="1">
      <alignment horizontal="right"/>
    </xf>
    <xf numFmtId="0" fontId="0" fillId="0" borderId="23" xfId="0" applyBorder="1"/>
    <xf numFmtId="165" fontId="25" fillId="0" borderId="23" xfId="32" applyBorder="1"/>
    <xf numFmtId="9" fontId="25" fillId="0" borderId="23" xfId="49" applyBorder="1" applyAlignment="1">
      <alignment horizontal="center"/>
    </xf>
    <xf numFmtId="0" fontId="15" fillId="0" borderId="0" xfId="43" applyFont="1" applyAlignment="1">
      <alignment horizontal="center"/>
    </xf>
    <xf numFmtId="0" fontId="11" fillId="0" borderId="0" xfId="43" applyFont="1" applyAlignment="1">
      <alignment horizontal="center"/>
    </xf>
    <xf numFmtId="0" fontId="18" fillId="6" borderId="0" xfId="43" applyFont="1" applyFill="1" applyAlignment="1">
      <alignment horizontal="center"/>
    </xf>
    <xf numFmtId="0" fontId="23" fillId="6" borderId="0" xfId="43" applyFont="1" applyFill="1"/>
    <xf numFmtId="0" fontId="18" fillId="6" borderId="0" xfId="43" applyFont="1" applyFill="1"/>
    <xf numFmtId="0" fontId="24" fillId="6" borderId="0" xfId="43" applyFont="1" applyFill="1" applyAlignment="1">
      <alignment horizontal="center" vertical="center" wrapText="1"/>
    </xf>
    <xf numFmtId="0" fontId="11" fillId="0" borderId="0" xfId="43" applyFont="1"/>
    <xf numFmtId="0" fontId="11" fillId="0" borderId="0" xfId="43" applyFont="1" applyAlignment="1">
      <alignment horizontal="left"/>
    </xf>
    <xf numFmtId="3" fontId="11" fillId="0" borderId="0" xfId="43" applyNumberFormat="1" applyFont="1" applyProtection="1">
      <protection hidden="1"/>
    </xf>
    <xf numFmtId="168" fontId="11" fillId="0" borderId="0" xfId="43" applyNumberFormat="1" applyFont="1" applyAlignment="1" applyProtection="1">
      <alignment horizontal="center"/>
      <protection hidden="1"/>
    </xf>
    <xf numFmtId="3" fontId="11" fillId="0" borderId="0" xfId="0" applyNumberFormat="1" applyFont="1" applyProtection="1">
      <protection hidden="1"/>
    </xf>
    <xf numFmtId="168" fontId="11" fillId="0" borderId="0" xfId="43" applyNumberFormat="1" applyFont="1" applyProtection="1">
      <protection hidden="1"/>
    </xf>
    <xf numFmtId="164" fontId="11" fillId="0" borderId="0" xfId="43" applyNumberFormat="1" applyFont="1" applyProtection="1">
      <protection hidden="1"/>
    </xf>
    <xf numFmtId="3" fontId="11" fillId="0" borderId="0" xfId="43" applyNumberFormat="1" applyFont="1"/>
    <xf numFmtId="0" fontId="15" fillId="0" borderId="0" xfId="43" applyFont="1"/>
    <xf numFmtId="3" fontId="15" fillId="0" borderId="0" xfId="43" applyNumberFormat="1" applyFont="1" applyAlignment="1" applyProtection="1">
      <alignment horizontal="right"/>
      <protection hidden="1"/>
    </xf>
    <xf numFmtId="168" fontId="15" fillId="0" borderId="0" xfId="43" applyNumberFormat="1" applyFont="1" applyAlignment="1" applyProtection="1">
      <alignment horizontal="center"/>
      <protection hidden="1"/>
    </xf>
    <xf numFmtId="3" fontId="9" fillId="0" borderId="0" xfId="43" applyNumberFormat="1"/>
    <xf numFmtId="0" fontId="9" fillId="0" borderId="0" xfId="43" applyAlignment="1">
      <alignment horizontal="center"/>
    </xf>
    <xf numFmtId="168" fontId="9" fillId="0" borderId="0" xfId="43" applyNumberFormat="1"/>
    <xf numFmtId="0" fontId="15" fillId="0" borderId="5" xfId="43" applyFont="1" applyBorder="1"/>
    <xf numFmtId="3" fontId="15" fillId="0" borderId="5" xfId="43" applyNumberFormat="1" applyFont="1" applyBorder="1" applyAlignment="1" applyProtection="1">
      <alignment horizontal="right"/>
      <protection hidden="1"/>
    </xf>
    <xf numFmtId="168" fontId="15" fillId="0" borderId="5" xfId="43" applyNumberFormat="1" applyFont="1" applyBorder="1" applyAlignment="1" applyProtection="1">
      <alignment horizontal="center"/>
      <protection hidden="1"/>
    </xf>
    <xf numFmtId="168" fontId="15" fillId="0" borderId="5" xfId="43" applyNumberFormat="1" applyFont="1" applyBorder="1" applyAlignment="1" applyProtection="1">
      <alignment horizontal="right"/>
      <protection hidden="1"/>
    </xf>
    <xf numFmtId="9" fontId="11" fillId="0" borderId="0" xfId="49" applyFont="1" applyProtection="1">
      <protection hidden="1"/>
    </xf>
    <xf numFmtId="0" fontId="9" fillId="0" borderId="0" xfId="43"/>
    <xf numFmtId="168" fontId="15" fillId="0" borderId="0" xfId="43" applyNumberFormat="1" applyFont="1" applyProtection="1">
      <protection hidden="1"/>
    </xf>
    <xf numFmtId="165" fontId="11" fillId="0" borderId="0" xfId="32" applyFont="1" applyProtection="1">
      <protection hidden="1"/>
    </xf>
    <xf numFmtId="0" fontId="4" fillId="2" borderId="0" xfId="0" applyFont="1" applyFill="1"/>
    <xf numFmtId="0" fontId="6" fillId="2" borderId="15" xfId="0" applyFont="1" applyFill="1" applyBorder="1"/>
    <xf numFmtId="1" fontId="42" fillId="7" borderId="24" xfId="0" applyNumberFormat="1" applyFont="1" applyFill="1" applyBorder="1" applyAlignment="1">
      <alignment horizontal="center"/>
    </xf>
    <xf numFmtId="0" fontId="42" fillId="7" borderId="25" xfId="0" applyFont="1" applyFill="1" applyBorder="1" applyAlignment="1">
      <alignment horizontal="left" indent="1"/>
    </xf>
    <xf numFmtId="0" fontId="43" fillId="7" borderId="25" xfId="0" applyFont="1" applyFill="1" applyBorder="1"/>
    <xf numFmtId="166" fontId="42" fillId="7" borderId="4" xfId="32" applyNumberFormat="1" applyFont="1" applyFill="1" applyBorder="1"/>
    <xf numFmtId="9" fontId="44" fillId="8" borderId="17" xfId="49" applyFont="1" applyFill="1" applyBorder="1"/>
    <xf numFmtId="9" fontId="44" fillId="8" borderId="4" xfId="49" applyFont="1" applyFill="1" applyBorder="1"/>
    <xf numFmtId="166" fontId="11" fillId="2" borderId="21" xfId="32" applyNumberFormat="1" applyFont="1" applyFill="1" applyBorder="1"/>
    <xf numFmtId="166" fontId="11" fillId="2" borderId="22" xfId="32" applyNumberFormat="1" applyFont="1" applyFill="1" applyBorder="1"/>
    <xf numFmtId="0" fontId="42" fillId="7" borderId="6" xfId="0" applyFont="1" applyFill="1" applyBorder="1" applyAlignment="1">
      <alignment horizontal="center"/>
    </xf>
    <xf numFmtId="0" fontId="43" fillId="0" borderId="0" xfId="0" applyFont="1" applyAlignment="1">
      <alignment horizontal="left"/>
    </xf>
    <xf numFmtId="0" fontId="43" fillId="0" borderId="0" xfId="0" applyFont="1"/>
    <xf numFmtId="0" fontId="45" fillId="0" borderId="0" xfId="0" applyFont="1"/>
    <xf numFmtId="1" fontId="3" fillId="0" borderId="13" xfId="0" applyNumberFormat="1" applyFont="1" applyBorder="1" applyAlignment="1">
      <alignment horizontal="center"/>
    </xf>
    <xf numFmtId="0" fontId="46" fillId="2" borderId="19" xfId="0" applyFont="1" applyFill="1" applyBorder="1" applyAlignment="1">
      <alignment horizontal="center"/>
    </xf>
    <xf numFmtId="1" fontId="3" fillId="0" borderId="9" xfId="0" applyNumberFormat="1" applyFont="1" applyBorder="1" applyAlignment="1">
      <alignment horizontal="center"/>
    </xf>
    <xf numFmtId="166" fontId="4" fillId="2" borderId="15" xfId="32" applyNumberFormat="1" applyFont="1" applyFill="1" applyBorder="1"/>
    <xf numFmtId="9" fontId="6" fillId="2" borderId="20" xfId="49" applyFont="1" applyFill="1" applyBorder="1"/>
    <xf numFmtId="0" fontId="47" fillId="0" borderId="0" xfId="0" applyFont="1"/>
    <xf numFmtId="0" fontId="48" fillId="0" borderId="0" xfId="0" applyFont="1"/>
    <xf numFmtId="166" fontId="2" fillId="0" borderId="28" xfId="32" applyNumberFormat="1" applyFont="1" applyBorder="1" applyAlignment="1">
      <alignment horizontal="center"/>
    </xf>
    <xf numFmtId="0" fontId="2" fillId="0" borderId="1" xfId="0" applyFont="1" applyBorder="1" applyAlignment="1">
      <alignment horizontal="justify" vertical="justify" wrapText="1"/>
    </xf>
    <xf numFmtId="166" fontId="2" fillId="2" borderId="16" xfId="32" applyNumberFormat="1" applyFont="1" applyFill="1" applyBorder="1"/>
    <xf numFmtId="0" fontId="2" fillId="2" borderId="13" xfId="0" applyFont="1" applyFill="1" applyBorder="1"/>
    <xf numFmtId="0" fontId="2" fillId="2" borderId="29" xfId="0" applyFont="1" applyFill="1" applyBorder="1"/>
    <xf numFmtId="166" fontId="29" fillId="0" borderId="0" xfId="0" applyNumberFormat="1" applyFont="1"/>
    <xf numFmtId="0" fontId="42" fillId="0" borderId="0" xfId="0" applyFont="1"/>
    <xf numFmtId="166" fontId="3" fillId="0" borderId="4" xfId="0" applyNumberFormat="1" applyFont="1" applyBorder="1"/>
    <xf numFmtId="166" fontId="2" fillId="0" borderId="1" xfId="32" applyNumberFormat="1" applyFont="1" applyBorder="1"/>
    <xf numFmtId="0" fontId="2" fillId="0" borderId="1" xfId="0" applyFont="1" applyBorder="1"/>
    <xf numFmtId="166" fontId="2" fillId="0" borderId="16" xfId="32" applyNumberFormat="1" applyFont="1" applyBorder="1"/>
    <xf numFmtId="166" fontId="2" fillId="0" borderId="11" xfId="32" applyNumberFormat="1" applyFont="1" applyBorder="1"/>
    <xf numFmtId="166" fontId="2" fillId="0" borderId="12" xfId="32" applyNumberFormat="1" applyFont="1" applyBorder="1"/>
    <xf numFmtId="166" fontId="2" fillId="4" borderId="11" xfId="32" applyNumberFormat="1" applyFont="1" applyFill="1" applyBorder="1"/>
    <xf numFmtId="166" fontId="2" fillId="4" borderId="12" xfId="32" applyNumberFormat="1" applyFont="1" applyFill="1" applyBorder="1"/>
    <xf numFmtId="166" fontId="2" fillId="0" borderId="8" xfId="32" applyNumberFormat="1" applyFont="1" applyBorder="1"/>
    <xf numFmtId="166" fontId="2" fillId="5" borderId="14" xfId="32" applyNumberFormat="1" applyFont="1" applyFill="1" applyBorder="1"/>
    <xf numFmtId="0" fontId="2" fillId="0" borderId="4" xfId="0" applyFont="1" applyBorder="1"/>
    <xf numFmtId="166" fontId="43" fillId="0" borderId="0" xfId="32" applyNumberFormat="1" applyFont="1"/>
    <xf numFmtId="166" fontId="42" fillId="0" borderId="0" xfId="32" applyNumberFormat="1" applyFont="1"/>
    <xf numFmtId="0" fontId="2" fillId="0" borderId="2" xfId="0" applyFont="1" applyBorder="1"/>
    <xf numFmtId="166" fontId="2" fillId="3" borderId="32" xfId="32" applyNumberFormat="1" applyFont="1" applyFill="1" applyBorder="1"/>
    <xf numFmtId="166" fontId="2" fillId="0" borderId="33" xfId="0" applyNumberFormat="1" applyFont="1" applyBorder="1"/>
    <xf numFmtId="166" fontId="2" fillId="5" borderId="34" xfId="32" applyNumberFormat="1" applyFont="1" applyFill="1" applyBorder="1"/>
    <xf numFmtId="166" fontId="2" fillId="0" borderId="34" xfId="32" applyNumberFormat="1" applyFont="1" applyBorder="1"/>
    <xf numFmtId="9" fontId="6" fillId="2" borderId="33" xfId="49" applyFont="1" applyFill="1" applyBorder="1"/>
    <xf numFmtId="166" fontId="79" fillId="39" borderId="15" xfId="32" applyNumberFormat="1" applyFont="1" applyFill="1" applyBorder="1"/>
    <xf numFmtId="166" fontId="78" fillId="39" borderId="15" xfId="32" applyNumberFormat="1" applyFont="1" applyFill="1" applyBorder="1"/>
    <xf numFmtId="166" fontId="81" fillId="39" borderId="15" xfId="32" applyNumberFormat="1" applyFont="1" applyFill="1" applyBorder="1"/>
    <xf numFmtId="0" fontId="2" fillId="40" borderId="20" xfId="0" applyFont="1" applyFill="1" applyBorder="1" applyAlignment="1">
      <alignment horizontal="right"/>
    </xf>
    <xf numFmtId="166" fontId="2" fillId="40" borderId="35" xfId="32" applyNumberFormat="1" applyFont="1" applyFill="1" applyBorder="1"/>
    <xf numFmtId="0" fontId="2" fillId="40" borderId="33" xfId="0" applyFont="1" applyFill="1" applyBorder="1" applyAlignment="1">
      <alignment horizontal="right"/>
    </xf>
    <xf numFmtId="166" fontId="2" fillId="40" borderId="2" xfId="32" applyNumberFormat="1" applyFont="1" applyFill="1" applyBorder="1"/>
    <xf numFmtId="0" fontId="43" fillId="40" borderId="30" xfId="0" applyFont="1" applyFill="1" applyBorder="1" applyAlignment="1">
      <alignment horizontal="left"/>
    </xf>
    <xf numFmtId="166" fontId="3" fillId="40" borderId="31" xfId="32" applyNumberFormat="1" applyFont="1" applyFill="1" applyBorder="1"/>
    <xf numFmtId="166" fontId="2" fillId="40" borderId="19" xfId="32" applyNumberFormat="1" applyFont="1" applyFill="1" applyBorder="1"/>
    <xf numFmtId="166" fontId="2" fillId="40" borderId="34" xfId="32" applyNumberFormat="1" applyFont="1" applyFill="1" applyBorder="1"/>
    <xf numFmtId="166" fontId="3" fillId="40" borderId="19" xfId="32" applyNumberFormat="1" applyFont="1" applyFill="1" applyBorder="1"/>
    <xf numFmtId="166" fontId="3" fillId="40" borderId="34" xfId="32" applyNumberFormat="1" applyFont="1" applyFill="1" applyBorder="1"/>
    <xf numFmtId="166" fontId="3" fillId="40" borderId="4" xfId="32" applyNumberFormat="1" applyFont="1" applyFill="1" applyBorder="1"/>
    <xf numFmtId="0" fontId="6" fillId="40" borderId="1" xfId="0" applyFont="1" applyFill="1" applyBorder="1" applyAlignment="1">
      <alignment horizontal="justify" vertical="justify" wrapText="1"/>
    </xf>
    <xf numFmtId="166" fontId="2" fillId="40" borderId="15" xfId="32" applyNumberFormat="1" applyFont="1" applyFill="1" applyBorder="1"/>
    <xf numFmtId="0" fontId="3" fillId="40" borderId="1" xfId="0" applyFont="1" applyFill="1" applyBorder="1"/>
    <xf numFmtId="0" fontId="5" fillId="40" borderId="13" xfId="0" applyFont="1" applyFill="1" applyBorder="1" applyAlignment="1">
      <alignment horizontal="right"/>
    </xf>
    <xf numFmtId="166" fontId="6" fillId="40" borderId="15" xfId="32" applyNumberFormat="1" applyFont="1" applyFill="1" applyBorder="1"/>
    <xf numFmtId="166" fontId="10" fillId="40" borderId="10" xfId="32" applyNumberFormat="1" applyFont="1" applyFill="1" applyBorder="1"/>
    <xf numFmtId="166" fontId="5" fillId="40" borderId="13" xfId="32" applyNumberFormat="1" applyFont="1" applyFill="1" applyBorder="1"/>
    <xf numFmtId="166" fontId="4" fillId="40" borderId="15" xfId="32" applyNumberFormat="1" applyFont="1" applyFill="1" applyBorder="1"/>
    <xf numFmtId="166" fontId="78" fillId="40" borderId="15" xfId="32" applyNumberFormat="1" applyFont="1" applyFill="1" applyBorder="1"/>
    <xf numFmtId="166" fontId="4" fillId="40" borderId="13" xfId="32" applyNumberFormat="1" applyFont="1" applyFill="1" applyBorder="1"/>
    <xf numFmtId="0" fontId="43" fillId="39" borderId="25" xfId="0" applyFont="1" applyFill="1" applyBorder="1"/>
    <xf numFmtId="166" fontId="43" fillId="39" borderId="25" xfId="32" applyNumberFormat="1" applyFont="1" applyFill="1" applyBorder="1"/>
    <xf numFmtId="166" fontId="43" fillId="39" borderId="25" xfId="0" applyNumberFormat="1" applyFont="1" applyFill="1" applyBorder="1"/>
    <xf numFmtId="0" fontId="51" fillId="39" borderId="25" xfId="0" applyFont="1" applyFill="1" applyBorder="1"/>
    <xf numFmtId="0" fontId="51" fillId="39" borderId="25" xfId="0" applyFont="1" applyFill="1" applyBorder="1" applyAlignment="1">
      <alignment horizontal="left" indent="1"/>
    </xf>
    <xf numFmtId="166" fontId="51" fillId="39" borderId="25" xfId="32" applyNumberFormat="1" applyFont="1" applyFill="1" applyBorder="1"/>
    <xf numFmtId="166" fontId="82" fillId="2" borderId="15" xfId="32" applyNumberFormat="1" applyFont="1" applyFill="1" applyBorder="1"/>
    <xf numFmtId="166" fontId="11" fillId="4" borderId="22" xfId="32" applyNumberFormat="1" applyFont="1" applyFill="1" applyBorder="1"/>
    <xf numFmtId="166" fontId="28" fillId="3" borderId="17" xfId="32" applyNumberFormat="1" applyFont="1" applyFill="1" applyBorder="1"/>
    <xf numFmtId="166" fontId="2" fillId="3" borderId="17" xfId="32" applyNumberFormat="1" applyFont="1" applyFill="1" applyBorder="1"/>
    <xf numFmtId="166" fontId="2" fillId="5" borderId="38" xfId="32" applyNumberFormat="1" applyFont="1" applyFill="1" applyBorder="1"/>
    <xf numFmtId="166" fontId="83" fillId="2" borderId="15" xfId="32" applyNumberFormat="1" applyFont="1" applyFill="1" applyBorder="1"/>
    <xf numFmtId="0" fontId="2" fillId="0" borderId="0" xfId="0" applyFont="1" applyAlignment="1">
      <alignment horizontal="center"/>
    </xf>
    <xf numFmtId="166" fontId="2" fillId="0" borderId="15" xfId="32" applyNumberFormat="1" applyFont="1" applyBorder="1" applyAlignment="1">
      <alignment horizontal="center"/>
    </xf>
    <xf numFmtId="166" fontId="2" fillId="0" borderId="9" xfId="32" applyNumberFormat="1" applyFont="1" applyBorder="1" applyAlignment="1">
      <alignment horizontal="center"/>
    </xf>
    <xf numFmtId="166" fontId="2" fillId="0" borderId="10" xfId="32" applyNumberFormat="1" applyFont="1" applyBorder="1" applyAlignment="1">
      <alignment horizontal="center"/>
    </xf>
    <xf numFmtId="166" fontId="2" fillId="4" borderId="9" xfId="32" applyNumberFormat="1" applyFont="1" applyFill="1" applyBorder="1" applyAlignment="1">
      <alignment horizontal="center"/>
    </xf>
    <xf numFmtId="166" fontId="2" fillId="4" borderId="10" xfId="32" applyNumberFormat="1" applyFont="1" applyFill="1" applyBorder="1" applyAlignment="1">
      <alignment horizontal="center"/>
    </xf>
    <xf numFmtId="166" fontId="2" fillId="5" borderId="13" xfId="32" applyNumberFormat="1" applyFont="1" applyFill="1" applyBorder="1" applyAlignment="1">
      <alignment horizontal="center"/>
    </xf>
    <xf numFmtId="166" fontId="2" fillId="41" borderId="9" xfId="32" applyNumberFormat="1" applyFont="1" applyFill="1" applyBorder="1"/>
    <xf numFmtId="166" fontId="2" fillId="41" borderId="10" xfId="32" applyNumberFormat="1" applyFont="1" applyFill="1" applyBorder="1"/>
    <xf numFmtId="166" fontId="5" fillId="41" borderId="9" xfId="32" applyNumberFormat="1" applyFont="1" applyFill="1" applyBorder="1"/>
    <xf numFmtId="166" fontId="5" fillId="41" borderId="10" xfId="32" applyNumberFormat="1" applyFont="1" applyFill="1" applyBorder="1"/>
    <xf numFmtId="166" fontId="5" fillId="43" borderId="9" xfId="32" applyNumberFormat="1" applyFont="1" applyFill="1" applyBorder="1"/>
    <xf numFmtId="166" fontId="5" fillId="43" borderId="10" xfId="32" applyNumberFormat="1" applyFont="1" applyFill="1" applyBorder="1"/>
    <xf numFmtId="166" fontId="83" fillId="41" borderId="15" xfId="32" applyNumberFormat="1" applyFont="1" applyFill="1" applyBorder="1"/>
    <xf numFmtId="9" fontId="62" fillId="0" borderId="0" xfId="49" applyFont="1"/>
    <xf numFmtId="166" fontId="79" fillId="39" borderId="17" xfId="32" applyNumberFormat="1" applyFont="1" applyFill="1" applyBorder="1"/>
    <xf numFmtId="166" fontId="2" fillId="2" borderId="17" xfId="32" applyNumberFormat="1" applyFont="1" applyFill="1" applyBorder="1"/>
    <xf numFmtId="166" fontId="2" fillId="0" borderId="17" xfId="32" applyNumberFormat="1" applyFont="1" applyBorder="1"/>
    <xf numFmtId="0" fontId="2" fillId="0" borderId="17" xfId="0" applyFont="1" applyBorder="1"/>
    <xf numFmtId="166" fontId="2" fillId="2" borderId="20" xfId="32" applyNumberFormat="1" applyFont="1" applyFill="1" applyBorder="1"/>
    <xf numFmtId="0" fontId="2" fillId="2" borderId="36" xfId="0" applyFont="1" applyFill="1" applyBorder="1"/>
    <xf numFmtId="0" fontId="2" fillId="2" borderId="37" xfId="0" applyFont="1" applyFill="1" applyBorder="1"/>
    <xf numFmtId="166" fontId="79" fillId="39" borderId="40" xfId="32" applyNumberFormat="1" applyFont="1" applyFill="1" applyBorder="1"/>
    <xf numFmtId="166" fontId="7" fillId="2" borderId="15" xfId="32" applyNumberFormat="1" applyFont="1" applyFill="1" applyBorder="1"/>
    <xf numFmtId="166" fontId="7" fillId="2" borderId="15" xfId="32" applyNumberFormat="1" applyFont="1" applyFill="1" applyBorder="1" applyAlignment="1">
      <alignment horizontal="center"/>
    </xf>
    <xf numFmtId="166" fontId="7" fillId="41" borderId="15" xfId="32" applyNumberFormat="1" applyFont="1" applyFill="1" applyBorder="1"/>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0" fontId="7" fillId="4" borderId="3" xfId="0" applyFont="1" applyFill="1" applyBorder="1" applyAlignment="1">
      <alignment horizontal="center"/>
    </xf>
    <xf numFmtId="0" fontId="7" fillId="4" borderId="41" xfId="0" applyFont="1" applyFill="1" applyBorder="1" applyAlignment="1">
      <alignment horizontal="center"/>
    </xf>
    <xf numFmtId="0" fontId="7" fillId="0" borderId="42" xfId="0" applyFont="1" applyBorder="1" applyAlignment="1">
      <alignment horizontal="center"/>
    </xf>
    <xf numFmtId="0" fontId="7" fillId="0" borderId="41" xfId="0" applyFont="1" applyBorder="1" applyAlignment="1">
      <alignment horizontal="center"/>
    </xf>
    <xf numFmtId="0" fontId="7" fillId="4" borderId="42" xfId="0" applyFont="1" applyFill="1" applyBorder="1" applyAlignment="1">
      <alignment horizontal="center"/>
    </xf>
    <xf numFmtId="0" fontId="7" fillId="5" borderId="19" xfId="0" applyFont="1" applyFill="1" applyBorder="1" applyAlignment="1">
      <alignment horizontal="center"/>
    </xf>
    <xf numFmtId="0" fontId="49" fillId="39" borderId="13" xfId="0" applyFont="1" applyFill="1" applyBorder="1" applyAlignment="1">
      <alignment horizontal="right"/>
    </xf>
    <xf numFmtId="166" fontId="49" fillId="39" borderId="15" xfId="32" applyNumberFormat="1" applyFont="1" applyFill="1" applyBorder="1"/>
    <xf numFmtId="166" fontId="49" fillId="39" borderId="10" xfId="32" applyNumberFormat="1" applyFont="1" applyFill="1" applyBorder="1"/>
    <xf numFmtId="166" fontId="49" fillId="39" borderId="9" xfId="32" applyNumberFormat="1" applyFont="1" applyFill="1" applyBorder="1"/>
    <xf numFmtId="166" fontId="49" fillId="39" borderId="13" xfId="32" applyNumberFormat="1" applyFont="1" applyFill="1" applyBorder="1"/>
    <xf numFmtId="0" fontId="6" fillId="40" borderId="13" xfId="0" applyFont="1" applyFill="1" applyBorder="1" applyAlignment="1">
      <alignment horizontal="right"/>
    </xf>
    <xf numFmtId="166" fontId="4" fillId="40" borderId="10" xfId="32" applyNumberFormat="1" applyFont="1" applyFill="1" applyBorder="1"/>
    <xf numFmtId="166" fontId="4" fillId="40" borderId="9" xfId="32" applyNumberFormat="1" applyFont="1" applyFill="1" applyBorder="1"/>
    <xf numFmtId="166" fontId="6" fillId="40" borderId="10" xfId="32" applyNumberFormat="1" applyFont="1" applyFill="1" applyBorder="1"/>
    <xf numFmtId="166" fontId="6" fillId="40" borderId="9" xfId="32" applyNumberFormat="1" applyFont="1" applyFill="1" applyBorder="1"/>
    <xf numFmtId="166" fontId="6" fillId="40" borderId="13" xfId="32" applyNumberFormat="1" applyFont="1" applyFill="1" applyBorder="1"/>
    <xf numFmtId="0" fontId="7" fillId="0" borderId="13" xfId="0" applyFont="1" applyBorder="1" applyAlignment="1">
      <alignment horizontal="right"/>
    </xf>
    <xf numFmtId="4" fontId="83" fillId="44" borderId="0" xfId="0" applyNumberFormat="1" applyFont="1" applyFill="1" applyAlignment="1">
      <alignment horizontal="right"/>
    </xf>
    <xf numFmtId="0" fontId="7" fillId="0" borderId="13" xfId="0" applyFont="1" applyBorder="1" applyAlignment="1">
      <alignment horizontal="left"/>
    </xf>
    <xf numFmtId="0" fontId="6" fillId="40" borderId="14" xfId="0" applyFont="1" applyFill="1" applyBorder="1" applyAlignment="1">
      <alignment horizontal="right"/>
    </xf>
    <xf numFmtId="0" fontId="2" fillId="0" borderId="13" xfId="0" applyFont="1" applyBorder="1" applyAlignment="1">
      <alignment horizontal="right"/>
    </xf>
    <xf numFmtId="0" fontId="2" fillId="2" borderId="13" xfId="0" applyFont="1" applyFill="1" applyBorder="1" applyAlignment="1">
      <alignment horizontal="right"/>
    </xf>
    <xf numFmtId="0" fontId="2" fillId="0" borderId="13" xfId="0" applyFont="1" applyBorder="1" applyAlignment="1">
      <alignment horizontal="right" vertical="center"/>
    </xf>
    <xf numFmtId="166" fontId="6" fillId="41" borderId="9" xfId="32" applyNumberFormat="1" applyFont="1" applyFill="1" applyBorder="1"/>
    <xf numFmtId="166" fontId="6" fillId="41" borderId="10" xfId="32" applyNumberFormat="1" applyFont="1" applyFill="1" applyBorder="1"/>
    <xf numFmtId="166" fontId="6" fillId="43" borderId="9" xfId="32" applyNumberFormat="1" applyFont="1" applyFill="1" applyBorder="1"/>
    <xf numFmtId="166" fontId="6" fillId="43" borderId="10" xfId="32" applyNumberFormat="1" applyFont="1" applyFill="1" applyBorder="1"/>
    <xf numFmtId="0" fontId="2" fillId="0" borderId="14" xfId="0" applyFont="1" applyBorder="1" applyAlignment="1">
      <alignment horizontal="right"/>
    </xf>
    <xf numFmtId="166" fontId="2" fillId="4" borderId="1" xfId="32" applyNumberFormat="1" applyFont="1" applyFill="1" applyBorder="1"/>
    <xf numFmtId="166" fontId="23" fillId="0" borderId="0" xfId="32" applyNumberFormat="1" applyFont="1"/>
    <xf numFmtId="0" fontId="2" fillId="40" borderId="17" xfId="0" applyFont="1" applyFill="1" applyBorder="1" applyAlignment="1">
      <alignment horizontal="right"/>
    </xf>
    <xf numFmtId="0" fontId="2" fillId="4" borderId="36" xfId="0" applyFont="1" applyFill="1" applyBorder="1"/>
    <xf numFmtId="0" fontId="2" fillId="4" borderId="37" xfId="0" applyFont="1" applyFill="1" applyBorder="1"/>
    <xf numFmtId="165" fontId="2" fillId="4" borderId="36" xfId="32" applyFont="1" applyFill="1" applyBorder="1"/>
    <xf numFmtId="166" fontId="2" fillId="2" borderId="36" xfId="32" applyNumberFormat="1" applyFont="1" applyFill="1" applyBorder="1"/>
    <xf numFmtId="166" fontId="2" fillId="2" borderId="37" xfId="32" applyNumberFormat="1" applyFont="1" applyFill="1" applyBorder="1"/>
    <xf numFmtId="0" fontId="2" fillId="4" borderId="21" xfId="0" applyFont="1" applyFill="1" applyBorder="1"/>
    <xf numFmtId="0" fontId="2" fillId="4" borderId="22" xfId="0" applyFont="1" applyFill="1" applyBorder="1"/>
    <xf numFmtId="165" fontId="2" fillId="4" borderId="21" xfId="32" applyFont="1" applyFill="1" applyBorder="1"/>
    <xf numFmtId="166" fontId="2" fillId="2" borderId="21" xfId="32" applyNumberFormat="1" applyFont="1" applyFill="1" applyBorder="1"/>
    <xf numFmtId="166" fontId="2" fillId="2" borderId="22" xfId="32" applyNumberFormat="1" applyFont="1" applyFill="1" applyBorder="1"/>
    <xf numFmtId="166" fontId="3" fillId="4" borderId="0" xfId="0" applyNumberFormat="1" applyFont="1" applyFill="1" applyAlignment="1">
      <alignment horizontal="center" vertical="center" wrapText="1"/>
    </xf>
    <xf numFmtId="166" fontId="3" fillId="4" borderId="10"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4" borderId="9" xfId="0" applyNumberFormat="1" applyFont="1" applyFill="1" applyBorder="1" applyAlignment="1">
      <alignment horizontal="center" vertical="center" wrapText="1"/>
    </xf>
    <xf numFmtId="0" fontId="7" fillId="4" borderId="31" xfId="0" applyFont="1" applyFill="1" applyBorder="1" applyAlignment="1">
      <alignment horizontal="center"/>
    </xf>
    <xf numFmtId="0" fontId="7" fillId="4" borderId="43" xfId="0" applyFont="1" applyFill="1" applyBorder="1" applyAlignment="1">
      <alignment horizontal="center"/>
    </xf>
    <xf numFmtId="0" fontId="7" fillId="0" borderId="44" xfId="0" applyFont="1" applyBorder="1" applyAlignment="1">
      <alignment horizontal="center"/>
    </xf>
    <xf numFmtId="0" fontId="7" fillId="0" borderId="43" xfId="0" applyFont="1" applyBorder="1" applyAlignment="1">
      <alignment horizontal="center"/>
    </xf>
    <xf numFmtId="0" fontId="7" fillId="4" borderId="44" xfId="0" applyFont="1" applyFill="1" applyBorder="1" applyAlignment="1">
      <alignment horizontal="center"/>
    </xf>
    <xf numFmtId="0" fontId="83" fillId="5" borderId="4" xfId="0" applyFont="1" applyFill="1" applyBorder="1" applyAlignment="1">
      <alignment horizontal="center"/>
    </xf>
    <xf numFmtId="0" fontId="43" fillId="39" borderId="25" xfId="0" applyFont="1" applyFill="1" applyBorder="1" applyAlignment="1">
      <alignment horizontal="left" indent="1"/>
    </xf>
    <xf numFmtId="166" fontId="43" fillId="39" borderId="47" xfId="32" applyNumberFormat="1" applyFont="1" applyFill="1" applyBorder="1"/>
    <xf numFmtId="0" fontId="15" fillId="2" borderId="0" xfId="0" applyFont="1" applyFill="1" applyAlignment="1">
      <alignment horizontal="right"/>
    </xf>
    <xf numFmtId="0" fontId="15" fillId="2" borderId="0" xfId="0" applyFont="1" applyFill="1" applyAlignment="1">
      <alignment horizontal="left" indent="1"/>
    </xf>
    <xf numFmtId="166" fontId="15" fillId="2" borderId="0" xfId="32" applyNumberFormat="1" applyFont="1" applyFill="1"/>
    <xf numFmtId="1" fontId="23" fillId="39" borderId="24" xfId="0" applyNumberFormat="1" applyFont="1" applyFill="1" applyBorder="1" applyAlignment="1">
      <alignment horizontal="center"/>
    </xf>
    <xf numFmtId="0" fontId="23" fillId="39" borderId="6" xfId="0" applyFont="1" applyFill="1" applyBorder="1" applyAlignment="1">
      <alignment horizontal="center"/>
    </xf>
    <xf numFmtId="0" fontId="23" fillId="39" borderId="17" xfId="0" applyFont="1" applyFill="1" applyBorder="1" applyAlignment="1">
      <alignment horizontal="left" indent="1"/>
    </xf>
    <xf numFmtId="0" fontId="23" fillId="39" borderId="17" xfId="0" applyFont="1" applyFill="1" applyBorder="1" applyAlignment="1">
      <alignment horizontal="center"/>
    </xf>
    <xf numFmtId="0" fontId="83" fillId="0" borderId="0" xfId="0" applyFont="1"/>
    <xf numFmtId="166" fontId="23" fillId="39" borderId="17" xfId="32" applyNumberFormat="1" applyFont="1" applyFill="1" applyBorder="1"/>
    <xf numFmtId="0" fontId="2" fillId="2" borderId="17" xfId="0" applyFont="1" applyFill="1" applyBorder="1" applyAlignment="1">
      <alignment horizontal="left" indent="1"/>
    </xf>
    <xf numFmtId="0" fontId="3" fillId="2" borderId="17" xfId="0" applyFont="1" applyFill="1" applyBorder="1" applyAlignment="1">
      <alignment horizontal="right"/>
    </xf>
    <xf numFmtId="166" fontId="3" fillId="2" borderId="17" xfId="32" applyNumberFormat="1" applyFont="1" applyFill="1" applyBorder="1"/>
    <xf numFmtId="166" fontId="23" fillId="39" borderId="17" xfId="32" applyNumberFormat="1" applyFont="1" applyFill="1" applyBorder="1" applyAlignment="1">
      <alignment horizontal="center"/>
    </xf>
    <xf numFmtId="0" fontId="2" fillId="2" borderId="17" xfId="0" applyFont="1" applyFill="1" applyBorder="1" applyAlignment="1">
      <alignment horizontal="right" indent="1"/>
    </xf>
    <xf numFmtId="0" fontId="2" fillId="2" borderId="17" xfId="0" applyFont="1" applyFill="1" applyBorder="1" applyAlignment="1">
      <alignment horizontal="left" wrapText="1" indent="1"/>
    </xf>
    <xf numFmtId="0" fontId="3" fillId="2" borderId="0" xfId="0" applyFont="1" applyFill="1" applyAlignment="1">
      <alignment horizontal="right"/>
    </xf>
    <xf numFmtId="166" fontId="3" fillId="2" borderId="0" xfId="32" applyNumberFormat="1" applyFont="1" applyFill="1"/>
    <xf numFmtId="1" fontId="18" fillId="39" borderId="4" xfId="0" applyNumberFormat="1" applyFont="1" applyFill="1" applyBorder="1" applyAlignment="1">
      <alignment horizontal="center"/>
    </xf>
    <xf numFmtId="0" fontId="18" fillId="39" borderId="4" xfId="0" applyFont="1" applyFill="1" applyBorder="1" applyAlignment="1">
      <alignment horizontal="center"/>
    </xf>
    <xf numFmtId="0" fontId="15" fillId="2" borderId="48" xfId="0" applyFont="1" applyFill="1" applyBorder="1" applyAlignment="1">
      <alignment horizontal="right"/>
    </xf>
    <xf numFmtId="166" fontId="15" fillId="2" borderId="49" xfId="32" applyNumberFormat="1" applyFont="1" applyFill="1" applyBorder="1" applyAlignment="1">
      <alignment horizontal="left" indent="1"/>
    </xf>
    <xf numFmtId="166" fontId="15" fillId="2" borderId="50" xfId="32" applyNumberFormat="1" applyFont="1" applyFill="1" applyBorder="1" applyAlignment="1">
      <alignment horizontal="left" indent="1"/>
    </xf>
    <xf numFmtId="0" fontId="15" fillId="2" borderId="51" xfId="0" applyFont="1" applyFill="1" applyBorder="1" applyAlignment="1">
      <alignment horizontal="right"/>
    </xf>
    <xf numFmtId="0" fontId="84" fillId="0" borderId="0" xfId="0" applyFont="1"/>
    <xf numFmtId="166" fontId="50" fillId="0" borderId="0" xfId="0" applyNumberFormat="1" applyFont="1"/>
    <xf numFmtId="0" fontId="11" fillId="2" borderId="13" xfId="0" applyFont="1" applyFill="1" applyBorder="1"/>
    <xf numFmtId="0" fontId="11" fillId="2" borderId="29" xfId="0" applyFont="1" applyFill="1" applyBorder="1"/>
    <xf numFmtId="9" fontId="15" fillId="2" borderId="17" xfId="49" applyFont="1" applyFill="1" applyBorder="1" applyAlignment="1">
      <alignment horizontal="center"/>
    </xf>
    <xf numFmtId="0" fontId="15" fillId="2" borderId="13" xfId="0" applyFont="1" applyFill="1" applyBorder="1" applyAlignment="1">
      <alignment horizontal="right"/>
    </xf>
    <xf numFmtId="166" fontId="15" fillId="2" borderId="29" xfId="32" applyNumberFormat="1" applyFont="1" applyFill="1" applyBorder="1"/>
    <xf numFmtId="0" fontId="24" fillId="39" borderId="53" xfId="0" applyFont="1" applyFill="1" applyBorder="1"/>
    <xf numFmtId="9" fontId="18" fillId="39" borderId="23" xfId="0" applyNumberFormat="1" applyFont="1" applyFill="1" applyBorder="1" applyAlignment="1">
      <alignment horizontal="center"/>
    </xf>
    <xf numFmtId="167" fontId="49" fillId="39" borderId="13" xfId="49" applyNumberFormat="1" applyFont="1" applyFill="1" applyBorder="1"/>
    <xf numFmtId="167" fontId="4" fillId="40" borderId="13" xfId="32" applyNumberFormat="1" applyFont="1" applyFill="1" applyBorder="1"/>
    <xf numFmtId="0" fontId="0" fillId="0" borderId="48" xfId="0" applyBorder="1" applyAlignment="1">
      <alignment horizontal="left"/>
    </xf>
    <xf numFmtId="0" fontId="0" fillId="0" borderId="17" xfId="0" applyBorder="1"/>
    <xf numFmtId="0" fontId="83" fillId="0" borderId="48" xfId="0" applyFont="1" applyBorder="1"/>
    <xf numFmtId="0" fontId="83" fillId="0" borderId="17" xfId="0" applyFont="1" applyBorder="1"/>
    <xf numFmtId="165" fontId="83" fillId="0" borderId="54" xfId="34" applyFont="1" applyBorder="1"/>
    <xf numFmtId="165" fontId="83" fillId="0" borderId="17" xfId="34" applyFont="1" applyBorder="1"/>
    <xf numFmtId="9" fontId="83" fillId="0" borderId="17" xfId="50" applyFont="1" applyBorder="1" applyAlignment="1">
      <alignment horizontal="center" vertical="center"/>
    </xf>
    <xf numFmtId="0" fontId="83" fillId="0" borderId="48" xfId="0" applyFont="1" applyBorder="1" applyAlignment="1">
      <alignment horizontal="left"/>
    </xf>
    <xf numFmtId="165" fontId="83" fillId="0" borderId="22" xfId="34" applyFont="1" applyBorder="1"/>
    <xf numFmtId="9" fontId="83" fillId="0" borderId="18" xfId="50" applyFont="1" applyBorder="1" applyAlignment="1">
      <alignment horizontal="center" vertical="center"/>
    </xf>
    <xf numFmtId="165" fontId="83" fillId="0" borderId="10" xfId="34" applyFont="1" applyBorder="1"/>
    <xf numFmtId="165" fontId="83" fillId="0" borderId="7" xfId="34" applyFont="1" applyBorder="1"/>
    <xf numFmtId="9" fontId="83" fillId="0" borderId="7" xfId="50" applyFont="1" applyBorder="1" applyAlignment="1">
      <alignment horizontal="center" vertical="center"/>
    </xf>
    <xf numFmtId="0" fontId="83" fillId="0" borderId="51" xfId="0" applyFont="1" applyBorder="1"/>
    <xf numFmtId="0" fontId="83" fillId="0" borderId="55" xfId="0" applyFont="1" applyBorder="1"/>
    <xf numFmtId="165" fontId="83" fillId="0" borderId="56" xfId="34" applyFont="1" applyBorder="1"/>
    <xf numFmtId="165" fontId="83" fillId="0" borderId="55" xfId="34" applyFont="1" applyBorder="1"/>
    <xf numFmtId="9" fontId="83" fillId="0" borderId="55" xfId="50" applyFont="1" applyBorder="1" applyAlignment="1">
      <alignment horizontal="center" vertical="center"/>
    </xf>
    <xf numFmtId="169" fontId="2" fillId="2" borderId="40" xfId="33" applyNumberFormat="1" applyFont="1" applyFill="1" applyBorder="1"/>
    <xf numFmtId="169" fontId="2" fillId="2" borderId="17" xfId="33" applyNumberFormat="1" applyFont="1" applyFill="1" applyBorder="1"/>
    <xf numFmtId="166" fontId="43" fillId="39" borderId="0" xfId="32" applyNumberFormat="1" applyFont="1" applyFill="1" applyAlignment="1">
      <alignment horizontal="center"/>
    </xf>
    <xf numFmtId="166" fontId="23" fillId="39" borderId="0" xfId="0" applyNumberFormat="1" applyFont="1" applyFill="1" applyAlignment="1">
      <alignment horizontal="center" vertical="center" wrapText="1"/>
    </xf>
    <xf numFmtId="0" fontId="43" fillId="39" borderId="0" xfId="0" applyFont="1" applyFill="1" applyAlignment="1">
      <alignment horizontal="center"/>
    </xf>
    <xf numFmtId="1" fontId="23" fillId="39" borderId="0" xfId="0" applyNumberFormat="1" applyFont="1" applyFill="1" applyAlignment="1">
      <alignment horizontal="center"/>
    </xf>
    <xf numFmtId="0" fontId="23" fillId="39" borderId="0" xfId="0" applyFont="1" applyFill="1" applyAlignment="1">
      <alignment horizontal="center"/>
    </xf>
    <xf numFmtId="0" fontId="60" fillId="39" borderId="0" xfId="0" applyFont="1" applyFill="1" applyAlignment="1">
      <alignment horizontal="center"/>
    </xf>
    <xf numFmtId="166" fontId="2" fillId="0" borderId="0" xfId="0" applyNumberFormat="1" applyFont="1" applyAlignment="1">
      <alignment horizontal="center"/>
    </xf>
    <xf numFmtId="0" fontId="2" fillId="4" borderId="0" xfId="0" applyFont="1" applyFill="1"/>
    <xf numFmtId="0" fontId="2" fillId="5" borderId="0" xfId="0" applyFont="1" applyFill="1"/>
    <xf numFmtId="166" fontId="4" fillId="2" borderId="0" xfId="32" applyNumberFormat="1" applyFont="1" applyFill="1"/>
    <xf numFmtId="166" fontId="3" fillId="45" borderId="17" xfId="34" applyNumberFormat="1" applyFont="1" applyFill="1" applyBorder="1"/>
    <xf numFmtId="9" fontId="8" fillId="2" borderId="0" xfId="49" applyFont="1" applyFill="1" applyAlignment="1">
      <alignment horizontal="center"/>
    </xf>
    <xf numFmtId="0" fontId="2" fillId="2" borderId="17" xfId="0" applyFont="1" applyFill="1" applyBorder="1" applyAlignment="1">
      <alignment horizontal="center" vertical="center"/>
    </xf>
    <xf numFmtId="165" fontId="85" fillId="46" borderId="3" xfId="34" applyFont="1" applyFill="1" applyBorder="1" applyAlignment="1">
      <alignment horizontal="center" vertical="center" wrapText="1"/>
    </xf>
    <xf numFmtId="0" fontId="85" fillId="46" borderId="19" xfId="0" applyFont="1" applyFill="1" applyBorder="1" applyAlignment="1">
      <alignment horizontal="center" vertical="center" wrapText="1"/>
    </xf>
    <xf numFmtId="0" fontId="86" fillId="0" borderId="0" xfId="0" applyFont="1"/>
    <xf numFmtId="0" fontId="76" fillId="0" borderId="0" xfId="0" applyFont="1"/>
    <xf numFmtId="167" fontId="44" fillId="39" borderId="17" xfId="49" applyNumberFormat="1" applyFont="1" applyFill="1" applyBorder="1" applyAlignment="1">
      <alignment horizontal="center"/>
    </xf>
    <xf numFmtId="167" fontId="59" fillId="39" borderId="47" xfId="49" applyNumberFormat="1" applyFont="1" applyFill="1" applyBorder="1" applyAlignment="1">
      <alignment horizontal="center"/>
    </xf>
    <xf numFmtId="167" fontId="2" fillId="0" borderId="0" xfId="0" applyNumberFormat="1" applyFont="1"/>
    <xf numFmtId="0" fontId="15" fillId="0" borderId="0" xfId="0" applyFont="1" applyAlignment="1">
      <alignment horizontal="left" indent="1"/>
    </xf>
    <xf numFmtId="167" fontId="8" fillId="40" borderId="14" xfId="49" applyNumberFormat="1" applyFont="1" applyFill="1" applyBorder="1"/>
    <xf numFmtId="167" fontId="2" fillId="2" borderId="13" xfId="50" applyNumberFormat="1" applyFont="1" applyFill="1" applyBorder="1"/>
    <xf numFmtId="166" fontId="3" fillId="40" borderId="60" xfId="32" applyNumberFormat="1" applyFont="1" applyFill="1" applyBorder="1"/>
    <xf numFmtId="166" fontId="3" fillId="40" borderId="57" xfId="32" applyNumberFormat="1" applyFont="1" applyFill="1" applyBorder="1"/>
    <xf numFmtId="167" fontId="2" fillId="2" borderId="17" xfId="50" applyNumberFormat="1" applyFont="1" applyFill="1" applyBorder="1"/>
    <xf numFmtId="166" fontId="81" fillId="39" borderId="13" xfId="32" applyNumberFormat="1" applyFont="1" applyFill="1" applyBorder="1"/>
    <xf numFmtId="166" fontId="3" fillId="39" borderId="13" xfId="32" applyNumberFormat="1" applyFont="1" applyFill="1" applyBorder="1"/>
    <xf numFmtId="166" fontId="81" fillId="39" borderId="13" xfId="32" applyNumberFormat="1" applyFont="1" applyFill="1" applyBorder="1" applyAlignment="1">
      <alignment horizontal="center"/>
    </xf>
    <xf numFmtId="166" fontId="6" fillId="42" borderId="13" xfId="32" applyNumberFormat="1" applyFont="1" applyFill="1" applyBorder="1"/>
    <xf numFmtId="166" fontId="81" fillId="39" borderId="14" xfId="32" applyNumberFormat="1" applyFont="1" applyFill="1" applyBorder="1"/>
    <xf numFmtId="166" fontId="81" fillId="39" borderId="57" xfId="32" applyNumberFormat="1" applyFont="1" applyFill="1" applyBorder="1"/>
    <xf numFmtId="166" fontId="2" fillId="0" borderId="8" xfId="0" applyNumberFormat="1" applyFont="1" applyBorder="1"/>
    <xf numFmtId="166" fontId="79" fillId="39" borderId="8" xfId="32" applyNumberFormat="1" applyFont="1" applyFill="1" applyBorder="1"/>
    <xf numFmtId="166" fontId="81" fillId="39" borderId="8" xfId="32" applyNumberFormat="1" applyFont="1" applyFill="1" applyBorder="1"/>
    <xf numFmtId="0" fontId="9" fillId="0" borderId="13" xfId="0" applyFont="1" applyBorder="1" applyAlignment="1">
      <alignment horizontal="right"/>
    </xf>
    <xf numFmtId="0" fontId="9" fillId="0" borderId="24" xfId="0" applyFont="1" applyBorder="1" applyAlignment="1">
      <alignment horizontal="right"/>
    </xf>
    <xf numFmtId="166" fontId="2" fillId="0" borderId="55" xfId="32" applyNumberFormat="1" applyFont="1" applyBorder="1"/>
    <xf numFmtId="0" fontId="2" fillId="0" borderId="55" xfId="0" applyFont="1" applyBorder="1"/>
    <xf numFmtId="166" fontId="2" fillId="0" borderId="55" xfId="0" applyNumberFormat="1" applyFont="1" applyBorder="1"/>
    <xf numFmtId="0" fontId="11" fillId="0" borderId="5" xfId="0" applyFont="1" applyBorder="1"/>
    <xf numFmtId="0" fontId="2" fillId="0" borderId="5" xfId="0" applyFont="1" applyBorder="1"/>
    <xf numFmtId="166" fontId="2" fillId="5" borderId="24" xfId="32" applyNumberFormat="1" applyFont="1" applyFill="1" applyBorder="1"/>
    <xf numFmtId="166" fontId="79" fillId="39" borderId="5" xfId="32" applyNumberFormat="1" applyFont="1" applyFill="1" applyBorder="1"/>
    <xf numFmtId="0" fontId="2" fillId="0" borderId="73" xfId="0" applyFont="1" applyBorder="1"/>
    <xf numFmtId="166" fontId="2" fillId="2" borderId="55" xfId="32" applyNumberFormat="1" applyFont="1" applyFill="1" applyBorder="1"/>
    <xf numFmtId="166" fontId="81" fillId="39" borderId="5" xfId="32" applyNumberFormat="1" applyFont="1" applyFill="1" applyBorder="1"/>
    <xf numFmtId="167" fontId="2" fillId="2" borderId="5" xfId="50" applyNumberFormat="1" applyFont="1" applyFill="1" applyBorder="1"/>
    <xf numFmtId="167" fontId="6" fillId="2" borderId="1" xfId="49" applyNumberFormat="1" applyFont="1" applyFill="1" applyBorder="1"/>
    <xf numFmtId="167" fontId="8" fillId="40" borderId="1" xfId="49" applyNumberFormat="1" applyFont="1" applyFill="1" applyBorder="1"/>
    <xf numFmtId="167" fontId="8" fillId="41" borderId="1" xfId="49" applyNumberFormat="1" applyFont="1" applyFill="1" applyBorder="1"/>
    <xf numFmtId="167" fontId="3" fillId="2" borderId="1" xfId="50" applyNumberFormat="1" applyFont="1" applyFill="1" applyBorder="1"/>
    <xf numFmtId="167" fontId="3" fillId="2" borderId="57" xfId="49" applyNumberFormat="1" applyFont="1" applyFill="1" applyBorder="1" applyAlignment="1">
      <alignment horizontal="center"/>
    </xf>
    <xf numFmtId="167" fontId="8" fillId="2" borderId="0" xfId="49" applyNumberFormat="1" applyFont="1" applyFill="1" applyAlignment="1">
      <alignment horizontal="center"/>
    </xf>
    <xf numFmtId="167" fontId="43" fillId="39" borderId="25" xfId="49" applyNumberFormat="1" applyFont="1" applyFill="1" applyBorder="1" applyAlignment="1">
      <alignment horizontal="center"/>
    </xf>
    <xf numFmtId="166" fontId="0" fillId="0" borderId="0" xfId="0" applyNumberFormat="1"/>
    <xf numFmtId="9" fontId="0" fillId="0" borderId="0" xfId="49" applyFont="1"/>
    <xf numFmtId="165" fontId="2" fillId="4" borderId="22" xfId="32" applyFont="1" applyFill="1" applyBorder="1"/>
    <xf numFmtId="165" fontId="2" fillId="2" borderId="22" xfId="32" applyFont="1" applyFill="1" applyBorder="1"/>
    <xf numFmtId="165" fontId="11" fillId="0" borderId="5" xfId="32" applyFont="1" applyBorder="1"/>
    <xf numFmtId="1" fontId="3" fillId="0" borderId="0" xfId="0" applyNumberFormat="1" applyFont="1" applyAlignment="1">
      <alignment horizontal="center"/>
    </xf>
    <xf numFmtId="0" fontId="3" fillId="0" borderId="0" xfId="0" applyFont="1" applyAlignment="1">
      <alignment horizontal="center"/>
    </xf>
    <xf numFmtId="166" fontId="49" fillId="39" borderId="0" xfId="32" applyNumberFormat="1" applyFont="1" applyFill="1" applyBorder="1"/>
    <xf numFmtId="166" fontId="4" fillId="40" borderId="0" xfId="32" applyNumberFormat="1" applyFont="1" applyFill="1" applyBorder="1"/>
    <xf numFmtId="166" fontId="77" fillId="40" borderId="0" xfId="32" applyNumberFormat="1" applyFont="1" applyFill="1" applyBorder="1"/>
    <xf numFmtId="166" fontId="6" fillId="40" borderId="0" xfId="32" applyNumberFormat="1" applyFont="1" applyFill="1" applyBorder="1"/>
    <xf numFmtId="166" fontId="2" fillId="0" borderId="0" xfId="32" applyNumberFormat="1" applyFont="1" applyBorder="1"/>
    <xf numFmtId="166" fontId="2" fillId="4" borderId="0" xfId="32" applyNumberFormat="1" applyFont="1" applyFill="1" applyBorder="1"/>
    <xf numFmtId="166" fontId="2" fillId="5" borderId="0" xfId="32" applyNumberFormat="1" applyFont="1" applyFill="1" applyBorder="1"/>
    <xf numFmtId="166" fontId="79" fillId="39" borderId="0" xfId="32" applyNumberFormat="1" applyFont="1" applyFill="1" applyBorder="1"/>
    <xf numFmtId="167" fontId="2" fillId="2" borderId="0" xfId="50" applyNumberFormat="1" applyFont="1" applyFill="1" applyBorder="1"/>
    <xf numFmtId="166" fontId="4" fillId="0" borderId="0" xfId="32" applyNumberFormat="1" applyFont="1" applyBorder="1"/>
    <xf numFmtId="166" fontId="4" fillId="4" borderId="0" xfId="32" applyNumberFormat="1" applyFont="1" applyFill="1" applyBorder="1"/>
    <xf numFmtId="167" fontId="2" fillId="2" borderId="0" xfId="49" applyNumberFormat="1" applyFont="1" applyFill="1" applyBorder="1"/>
    <xf numFmtId="167" fontId="2" fillId="2" borderId="0" xfId="32" applyNumberFormat="1" applyFont="1" applyFill="1" applyBorder="1"/>
    <xf numFmtId="166" fontId="77" fillId="39" borderId="0" xfId="32" applyNumberFormat="1" applyFont="1" applyFill="1" applyBorder="1"/>
    <xf numFmtId="167" fontId="4" fillId="2" borderId="0" xfId="32" applyNumberFormat="1" applyFont="1" applyFill="1" applyBorder="1"/>
    <xf numFmtId="166" fontId="4" fillId="39" borderId="0" xfId="32" applyNumberFormat="1" applyFont="1" applyFill="1" applyBorder="1"/>
    <xf numFmtId="166" fontId="7" fillId="0" borderId="0" xfId="32" applyNumberFormat="1" applyFont="1" applyBorder="1"/>
    <xf numFmtId="166" fontId="2" fillId="2" borderId="0" xfId="32" applyNumberFormat="1" applyFont="1" applyFill="1" applyBorder="1"/>
    <xf numFmtId="0" fontId="6" fillId="40" borderId="0" xfId="0" applyFont="1" applyFill="1" applyAlignment="1">
      <alignment horizontal="justify" vertical="justify" wrapText="1"/>
    </xf>
    <xf numFmtId="0" fontId="6" fillId="40" borderId="0" xfId="0" applyFont="1" applyFill="1"/>
    <xf numFmtId="167" fontId="8" fillId="40" borderId="0" xfId="49" applyNumberFormat="1" applyFont="1" applyFill="1" applyBorder="1"/>
    <xf numFmtId="166" fontId="2" fillId="0" borderId="0" xfId="32" applyNumberFormat="1" applyFont="1" applyBorder="1" applyAlignment="1">
      <alignment horizontal="center"/>
    </xf>
    <xf numFmtId="166" fontId="2" fillId="4" borderId="0" xfId="32" applyNumberFormat="1" applyFont="1" applyFill="1" applyBorder="1" applyAlignment="1">
      <alignment horizontal="center"/>
    </xf>
    <xf numFmtId="166" fontId="2" fillId="5" borderId="0" xfId="32" applyNumberFormat="1" applyFont="1" applyFill="1" applyBorder="1" applyAlignment="1">
      <alignment horizontal="center"/>
    </xf>
    <xf numFmtId="0" fontId="3" fillId="0" borderId="0" xfId="0" applyFont="1"/>
    <xf numFmtId="0" fontId="2" fillId="0" borderId="0" xfId="0" applyFont="1" applyAlignment="1">
      <alignment horizontal="justify" wrapText="1"/>
    </xf>
    <xf numFmtId="166" fontId="2" fillId="39" borderId="0" xfId="32" applyNumberFormat="1" applyFont="1" applyFill="1" applyBorder="1"/>
    <xf numFmtId="166" fontId="5" fillId="40" borderId="0" xfId="32" applyNumberFormat="1" applyFont="1" applyFill="1" applyBorder="1"/>
    <xf numFmtId="166" fontId="10" fillId="40" borderId="0" xfId="32" applyNumberFormat="1" applyFont="1" applyFill="1" applyBorder="1"/>
    <xf numFmtId="4" fontId="83" fillId="44" borderId="5" xfId="0" applyNumberFormat="1" applyFont="1" applyFill="1" applyBorder="1" applyAlignment="1">
      <alignment horizontal="right"/>
    </xf>
    <xf numFmtId="166" fontId="2" fillId="0" borderId="20" xfId="32" applyNumberFormat="1" applyFont="1" applyFill="1" applyBorder="1"/>
    <xf numFmtId="166" fontId="15" fillId="2" borderId="52" xfId="34" applyNumberFormat="1" applyFont="1" applyFill="1" applyBorder="1" applyAlignment="1">
      <alignment horizontal="left" indent="1"/>
    </xf>
    <xf numFmtId="0" fontId="0" fillId="50" borderId="17" xfId="0" applyFill="1" applyBorder="1" applyAlignment="1">
      <alignment vertical="top" wrapText="1"/>
    </xf>
    <xf numFmtId="0" fontId="0" fillId="0" borderId="0" xfId="0" applyAlignment="1">
      <alignment vertical="top"/>
    </xf>
    <xf numFmtId="4" fontId="0" fillId="0" borderId="0" xfId="0" applyNumberFormat="1" applyAlignment="1">
      <alignment horizontal="right" vertical="top"/>
    </xf>
    <xf numFmtId="0" fontId="94" fillId="0" borderId="0" xfId="0" applyFont="1" applyAlignment="1">
      <alignment horizontal="center"/>
    </xf>
    <xf numFmtId="165" fontId="2" fillId="0" borderId="0" xfId="32" applyFont="1" applyFill="1" applyBorder="1"/>
    <xf numFmtId="43" fontId="2" fillId="0" borderId="0" xfId="0" applyNumberFormat="1" applyFont="1"/>
    <xf numFmtId="0" fontId="0" fillId="51" borderId="17" xfId="0" applyFill="1" applyBorder="1" applyAlignment="1">
      <alignment vertical="top" wrapText="1"/>
    </xf>
    <xf numFmtId="165" fontId="2" fillId="0" borderId="0" xfId="32" applyFont="1" applyBorder="1"/>
    <xf numFmtId="165" fontId="94" fillId="0" borderId="0" xfId="32" applyFont="1" applyBorder="1" applyAlignment="1">
      <alignment horizontal="center" wrapText="1"/>
    </xf>
    <xf numFmtId="165" fontId="4" fillId="0" borderId="0" xfId="32" applyFont="1" applyFill="1" applyBorder="1"/>
    <xf numFmtId="165" fontId="6" fillId="0" borderId="0" xfId="32" applyFont="1" applyFill="1" applyBorder="1"/>
    <xf numFmtId="165" fontId="45" fillId="0" borderId="0" xfId="32" applyFont="1" applyBorder="1"/>
    <xf numFmtId="166" fontId="54" fillId="0" borderId="0" xfId="0" applyNumberFormat="1" applyFont="1"/>
    <xf numFmtId="0" fontId="0" fillId="50" borderId="17" xfId="0" applyFill="1" applyBorder="1" applyAlignment="1">
      <alignment vertical="top"/>
    </xf>
    <xf numFmtId="0" fontId="0" fillId="51" borderId="17" xfId="0" applyFill="1" applyBorder="1" applyAlignment="1">
      <alignment vertical="top"/>
    </xf>
    <xf numFmtId="4" fontId="0" fillId="0" borderId="0" xfId="0" applyNumberFormat="1" applyAlignment="1">
      <alignment horizontal="right"/>
    </xf>
    <xf numFmtId="10" fontId="3" fillId="2" borderId="29" xfId="50" applyNumberFormat="1" applyFont="1" applyFill="1" applyBorder="1"/>
    <xf numFmtId="10" fontId="3" fillId="2" borderId="38" xfId="50" applyNumberFormat="1" applyFont="1" applyFill="1" applyBorder="1"/>
    <xf numFmtId="10" fontId="2" fillId="2" borderId="29" xfId="32" applyNumberFormat="1" applyFont="1" applyFill="1" applyBorder="1"/>
    <xf numFmtId="10" fontId="3" fillId="2" borderId="6" xfId="50" applyNumberFormat="1" applyFont="1" applyFill="1" applyBorder="1"/>
    <xf numFmtId="10" fontId="2" fillId="0" borderId="8" xfId="0" applyNumberFormat="1" applyFont="1" applyBorder="1"/>
    <xf numFmtId="10" fontId="2" fillId="0" borderId="0" xfId="0" applyNumberFormat="1" applyFont="1"/>
    <xf numFmtId="10" fontId="2" fillId="0" borderId="29" xfId="0" applyNumberFormat="1" applyFont="1" applyBorder="1"/>
    <xf numFmtId="10" fontId="3" fillId="2" borderId="19" xfId="49" applyNumberFormat="1" applyFont="1" applyFill="1" applyBorder="1"/>
    <xf numFmtId="10" fontId="3" fillId="2" borderId="34" xfId="49" applyNumberFormat="1" applyFont="1" applyFill="1" applyBorder="1"/>
    <xf numFmtId="10" fontId="2" fillId="0" borderId="4" xfId="0" applyNumberFormat="1" applyFont="1" applyBorder="1"/>
    <xf numFmtId="10" fontId="3" fillId="2" borderId="17" xfId="50" applyNumberFormat="1" applyFont="1" applyFill="1" applyBorder="1"/>
    <xf numFmtId="10" fontId="2" fillId="0" borderId="0" xfId="49" applyNumberFormat="1" applyFont="1"/>
    <xf numFmtId="167" fontId="23" fillId="39" borderId="17" xfId="49" applyNumberFormat="1" applyFont="1" applyFill="1" applyBorder="1" applyAlignment="1">
      <alignment horizontal="right"/>
    </xf>
    <xf numFmtId="167" fontId="2" fillId="2" borderId="17" xfId="49" applyNumberFormat="1" applyFont="1" applyFill="1" applyBorder="1" applyAlignment="1">
      <alignment horizontal="right"/>
    </xf>
    <xf numFmtId="167" fontId="3" fillId="2" borderId="17" xfId="49" applyNumberFormat="1" applyFont="1" applyFill="1" applyBorder="1" applyAlignment="1">
      <alignment horizontal="right"/>
    </xf>
    <xf numFmtId="167" fontId="2" fillId="2" borderId="17" xfId="32" applyNumberFormat="1" applyFont="1" applyFill="1" applyBorder="1" applyAlignment="1">
      <alignment horizontal="right"/>
    </xf>
    <xf numFmtId="167" fontId="8" fillId="2" borderId="0" xfId="49" applyNumberFormat="1" applyFont="1" applyFill="1" applyAlignment="1">
      <alignment horizontal="right"/>
    </xf>
    <xf numFmtId="167" fontId="51" fillId="39" borderId="25" xfId="49" applyNumberFormat="1" applyFont="1" applyFill="1" applyBorder="1" applyAlignment="1">
      <alignment horizontal="right"/>
    </xf>
    <xf numFmtId="0" fontId="14" fillId="52" borderId="0" xfId="0" applyFont="1" applyFill="1"/>
    <xf numFmtId="4" fontId="14" fillId="52" borderId="0" xfId="0" applyNumberFormat="1" applyFont="1" applyFill="1" applyAlignment="1">
      <alignment horizontal="right"/>
    </xf>
    <xf numFmtId="4" fontId="14" fillId="52" borderId="0" xfId="0" applyNumberFormat="1" applyFont="1" applyFill="1" applyAlignment="1">
      <alignment horizontal="left" wrapText="1"/>
    </xf>
    <xf numFmtId="0" fontId="9" fillId="0" borderId="0" xfId="0" applyFont="1"/>
    <xf numFmtId="0" fontId="14" fillId="53" borderId="0" xfId="0" applyFont="1" applyFill="1"/>
    <xf numFmtId="4" fontId="14" fillId="53" borderId="0" xfId="0" applyNumberFormat="1" applyFont="1" applyFill="1" applyAlignment="1">
      <alignment horizontal="right"/>
    </xf>
    <xf numFmtId="4" fontId="14" fillId="53" borderId="0" xfId="0" applyNumberFormat="1" applyFont="1" applyFill="1" applyAlignment="1">
      <alignment horizontal="left" wrapText="1"/>
    </xf>
    <xf numFmtId="4" fontId="9" fillId="0" borderId="0" xfId="0" applyNumberFormat="1" applyFont="1" applyAlignment="1">
      <alignment horizontal="right"/>
    </xf>
    <xf numFmtId="4" fontId="9" fillId="0" borderId="0" xfId="0" applyNumberFormat="1" applyFont="1" applyAlignment="1">
      <alignment horizontal="left" wrapText="1"/>
    </xf>
    <xf numFmtId="10" fontId="96" fillId="56" borderId="75" xfId="50" applyNumberFormat="1" applyFont="1" applyFill="1" applyBorder="1"/>
    <xf numFmtId="165" fontId="2" fillId="0" borderId="0" xfId="34" applyFont="1"/>
    <xf numFmtId="166" fontId="78" fillId="57" borderId="0" xfId="32" applyNumberFormat="1" applyFont="1" applyFill="1" applyBorder="1"/>
    <xf numFmtId="166" fontId="78" fillId="57" borderId="15" xfId="32" applyNumberFormat="1" applyFont="1" applyFill="1" applyBorder="1"/>
    <xf numFmtId="0" fontId="78" fillId="57" borderId="13" xfId="0" applyFont="1" applyFill="1" applyBorder="1" applyAlignment="1">
      <alignment horizontal="right"/>
    </xf>
    <xf numFmtId="0" fontId="78" fillId="57" borderId="1" xfId="0" applyFont="1" applyFill="1" applyBorder="1" applyAlignment="1">
      <alignment horizontal="justify" vertical="justify" wrapText="1"/>
    </xf>
    <xf numFmtId="166" fontId="78" fillId="57" borderId="1" xfId="32" applyNumberFormat="1" applyFont="1" applyFill="1" applyBorder="1"/>
    <xf numFmtId="1" fontId="78" fillId="57" borderId="1" xfId="0" applyNumberFormat="1" applyFont="1" applyFill="1" applyBorder="1"/>
    <xf numFmtId="166" fontId="78" fillId="57" borderId="16" xfId="32" applyNumberFormat="1" applyFont="1" applyFill="1" applyBorder="1"/>
    <xf numFmtId="166" fontId="78" fillId="57" borderId="12" xfId="32" applyNumberFormat="1" applyFont="1" applyFill="1" applyBorder="1"/>
    <xf numFmtId="166" fontId="78" fillId="57" borderId="11" xfId="32" applyNumberFormat="1" applyFont="1" applyFill="1" applyBorder="1"/>
    <xf numFmtId="166" fontId="78" fillId="57" borderId="14" xfId="32" applyNumberFormat="1" applyFont="1" applyFill="1" applyBorder="1"/>
    <xf numFmtId="167" fontId="78" fillId="57" borderId="50" xfId="49" applyNumberFormat="1" applyFont="1" applyFill="1" applyBorder="1"/>
    <xf numFmtId="10" fontId="80" fillId="56" borderId="75" xfId="50" applyNumberFormat="1" applyFont="1" applyFill="1" applyBorder="1"/>
    <xf numFmtId="0" fontId="79" fillId="0" borderId="0" xfId="0" applyFont="1"/>
    <xf numFmtId="4" fontId="63" fillId="0" borderId="0" xfId="0" applyNumberFormat="1" applyFont="1" applyAlignment="1">
      <alignment horizontal="right" vertical="top"/>
    </xf>
    <xf numFmtId="43" fontId="79" fillId="0" borderId="0" xfId="0" applyNumberFormat="1" applyFont="1"/>
    <xf numFmtId="0" fontId="77" fillId="0" borderId="0" xfId="0" applyFont="1"/>
    <xf numFmtId="0" fontId="2" fillId="2" borderId="0" xfId="0" applyFont="1" applyFill="1" applyAlignment="1">
      <alignment wrapText="1"/>
    </xf>
    <xf numFmtId="0" fontId="3" fillId="0" borderId="27" xfId="0" applyFont="1" applyBorder="1" applyAlignment="1">
      <alignment horizontal="center" wrapText="1"/>
    </xf>
    <xf numFmtId="0" fontId="2" fillId="0" borderId="0" xfId="0" applyFont="1" applyAlignment="1">
      <alignment horizontal="left" wrapText="1"/>
    </xf>
    <xf numFmtId="0" fontId="2" fillId="0" borderId="5" xfId="0" applyFont="1" applyBorder="1" applyAlignment="1">
      <alignment horizontal="left" wrapText="1"/>
    </xf>
    <xf numFmtId="0" fontId="2" fillId="40" borderId="3" xfId="0" applyFont="1" applyFill="1" applyBorder="1" applyAlignment="1">
      <alignment horizontal="left" wrapText="1"/>
    </xf>
    <xf numFmtId="0" fontId="2" fillId="40" borderId="32" xfId="0" applyFont="1" applyFill="1" applyBorder="1" applyAlignment="1">
      <alignment horizontal="left" wrapText="1"/>
    </xf>
    <xf numFmtId="0" fontId="43" fillId="40" borderId="31" xfId="0" applyFont="1" applyFill="1" applyBorder="1" applyAlignment="1">
      <alignment wrapText="1"/>
    </xf>
    <xf numFmtId="0" fontId="43" fillId="0" borderId="0" xfId="0" applyFont="1" applyAlignment="1">
      <alignment wrapText="1"/>
    </xf>
    <xf numFmtId="0" fontId="2" fillId="40" borderId="17" xfId="0" applyFont="1" applyFill="1" applyBorder="1" applyAlignment="1">
      <alignment horizontal="left" wrapText="1"/>
    </xf>
    <xf numFmtId="0" fontId="2" fillId="0" borderId="0" xfId="0" applyFont="1" applyAlignment="1">
      <alignment wrapText="1"/>
    </xf>
    <xf numFmtId="49" fontId="97" fillId="58" borderId="20" xfId="0" applyNumberFormat="1" applyFont="1" applyFill="1" applyBorder="1"/>
    <xf numFmtId="0" fontId="98" fillId="58" borderId="35" xfId="0" applyFont="1" applyFill="1" applyBorder="1" applyAlignment="1">
      <alignment wrapText="1"/>
    </xf>
    <xf numFmtId="166" fontId="79" fillId="58" borderId="35" xfId="0" applyNumberFormat="1" applyFont="1" applyFill="1" applyBorder="1" applyAlignment="1">
      <alignment horizontal="center"/>
    </xf>
    <xf numFmtId="0" fontId="79" fillId="58" borderId="35" xfId="0" applyFont="1" applyFill="1" applyBorder="1"/>
    <xf numFmtId="1" fontId="79" fillId="58" borderId="35" xfId="0" applyNumberFormat="1" applyFont="1" applyFill="1" applyBorder="1"/>
    <xf numFmtId="166" fontId="79" fillId="58" borderId="19" xfId="0" applyNumberFormat="1" applyFont="1" applyFill="1" applyBorder="1"/>
    <xf numFmtId="0" fontId="99" fillId="58" borderId="35" xfId="0" applyFont="1" applyFill="1" applyBorder="1"/>
    <xf numFmtId="0" fontId="99" fillId="58" borderId="37" xfId="0" applyFont="1" applyFill="1" applyBorder="1"/>
    <xf numFmtId="0" fontId="79" fillId="58" borderId="36" xfId="0" applyFont="1" applyFill="1" applyBorder="1"/>
    <xf numFmtId="0" fontId="79" fillId="58" borderId="37" xfId="0" applyFont="1" applyFill="1" applyBorder="1"/>
    <xf numFmtId="0" fontId="79" fillId="58" borderId="20" xfId="0" applyFont="1" applyFill="1" applyBorder="1"/>
    <xf numFmtId="0" fontId="79" fillId="58" borderId="19" xfId="0" applyFont="1" applyFill="1" applyBorder="1"/>
    <xf numFmtId="0" fontId="81" fillId="58" borderId="19" xfId="0" applyFont="1" applyFill="1" applyBorder="1"/>
    <xf numFmtId="167" fontId="79" fillId="58" borderId="20" xfId="50" applyNumberFormat="1" applyFont="1" applyFill="1" applyBorder="1"/>
    <xf numFmtId="0" fontId="49" fillId="39" borderId="0" xfId="0" applyFont="1" applyFill="1" applyAlignment="1">
      <alignment horizontal="left" wrapText="1"/>
    </xf>
    <xf numFmtId="1" fontId="49" fillId="39" borderId="0" xfId="0" applyNumberFormat="1" applyFont="1" applyFill="1"/>
    <xf numFmtId="0" fontId="6" fillId="40" borderId="0" xfId="0" applyFont="1" applyFill="1" applyAlignment="1">
      <alignment horizontal="left" wrapText="1"/>
    </xf>
    <xf numFmtId="1" fontId="6" fillId="40" borderId="0" xfId="0" applyNumberFormat="1" applyFont="1" applyFill="1"/>
    <xf numFmtId="0" fontId="7" fillId="0" borderId="0" xfId="0" applyFont="1" applyAlignment="1">
      <alignment horizontal="justify" vertical="justify" wrapText="1"/>
    </xf>
    <xf numFmtId="1" fontId="4" fillId="0" borderId="0" xfId="0" applyNumberFormat="1" applyFont="1"/>
    <xf numFmtId="1" fontId="6" fillId="0" borderId="0" xfId="0" applyNumberFormat="1" applyFont="1"/>
    <xf numFmtId="1" fontId="3" fillId="0" borderId="0" xfId="0" applyNumberFormat="1" applyFont="1"/>
    <xf numFmtId="0" fontId="2" fillId="0" borderId="0" xfId="0" applyFont="1" applyAlignment="1">
      <alignment horizontal="justify" vertical="justify" wrapText="1"/>
    </xf>
    <xf numFmtId="0" fontId="2" fillId="2" borderId="0" xfId="0" applyFont="1" applyFill="1" applyAlignment="1">
      <alignment horizontal="justify" vertical="justify" wrapText="1"/>
    </xf>
    <xf numFmtId="0" fontId="2" fillId="0" borderId="0" xfId="0" applyFont="1" applyAlignment="1">
      <alignment horizontal="left" vertical="center" wrapText="1"/>
    </xf>
    <xf numFmtId="1" fontId="3" fillId="40" borderId="0" xfId="0" applyNumberFormat="1" applyFont="1" applyFill="1"/>
    <xf numFmtId="166" fontId="81" fillId="50" borderId="17" xfId="32" applyNumberFormat="1" applyFont="1" applyFill="1" applyBorder="1"/>
    <xf numFmtId="166" fontId="81" fillId="50" borderId="4" xfId="0" applyNumberFormat="1" applyFont="1" applyFill="1" applyBorder="1"/>
    <xf numFmtId="166" fontId="81" fillId="50" borderId="26" xfId="0" applyNumberFormat="1" applyFont="1" applyFill="1" applyBorder="1"/>
    <xf numFmtId="166" fontId="81" fillId="50" borderId="24" xfId="32" applyNumberFormat="1" applyFont="1" applyFill="1" applyBorder="1"/>
    <xf numFmtId="10" fontId="81" fillId="50" borderId="17" xfId="50" applyNumberFormat="1" applyFont="1" applyFill="1" applyBorder="1"/>
    <xf numFmtId="0" fontId="81" fillId="50" borderId="17" xfId="0" applyFont="1" applyFill="1" applyBorder="1" applyAlignment="1">
      <alignment horizontal="left"/>
    </xf>
    <xf numFmtId="0" fontId="81" fillId="50" borderId="17" xfId="0" applyFont="1" applyFill="1" applyBorder="1" applyAlignment="1">
      <alignment wrapText="1"/>
    </xf>
    <xf numFmtId="0" fontId="81" fillId="50" borderId="0" xfId="0" applyFont="1" applyFill="1"/>
    <xf numFmtId="166" fontId="81" fillId="50" borderId="26" xfId="32" applyNumberFormat="1" applyFont="1" applyFill="1" applyBorder="1"/>
    <xf numFmtId="169" fontId="81" fillId="50" borderId="40" xfId="33" applyNumberFormat="1" applyFont="1" applyFill="1" applyBorder="1"/>
    <xf numFmtId="167" fontId="81" fillId="50" borderId="17" xfId="50" applyNumberFormat="1" applyFont="1" applyFill="1" applyBorder="1"/>
    <xf numFmtId="165" fontId="3" fillId="0" borderId="0" xfId="32" applyFont="1" applyBorder="1"/>
    <xf numFmtId="43" fontId="3" fillId="0" borderId="0" xfId="0" applyNumberFormat="1" applyFont="1"/>
    <xf numFmtId="0" fontId="81" fillId="39" borderId="20" xfId="0" applyFont="1" applyFill="1" applyBorder="1" applyAlignment="1">
      <alignment horizontal="center" wrapText="1"/>
    </xf>
    <xf numFmtId="0" fontId="81" fillId="39" borderId="35" xfId="0" applyFont="1" applyFill="1" applyBorder="1" applyAlignment="1">
      <alignment horizontal="center" wrapText="1"/>
    </xf>
    <xf numFmtId="0" fontId="81" fillId="39" borderId="3" xfId="0" applyFont="1" applyFill="1" applyBorder="1" applyAlignment="1">
      <alignment horizontal="center" wrapText="1"/>
    </xf>
    <xf numFmtId="0" fontId="28" fillId="0" borderId="0" xfId="0" applyFont="1" applyAlignment="1">
      <alignment horizontal="left"/>
    </xf>
    <xf numFmtId="0" fontId="87" fillId="39" borderId="30" xfId="0" applyFont="1" applyFill="1" applyBorder="1" applyAlignment="1">
      <alignment horizontal="center" wrapText="1"/>
    </xf>
    <xf numFmtId="0" fontId="87" fillId="39" borderId="39" xfId="0" applyFont="1" applyFill="1" applyBorder="1" applyAlignment="1">
      <alignment horizontal="center" wrapText="1"/>
    </xf>
    <xf numFmtId="0" fontId="87" fillId="39" borderId="31" xfId="0" applyFont="1" applyFill="1" applyBorder="1" applyAlignment="1">
      <alignment horizontal="center" wrapText="1"/>
    </xf>
    <xf numFmtId="0" fontId="3" fillId="0" borderId="60" xfId="0" applyFont="1" applyBorder="1" applyAlignment="1">
      <alignment horizontal="center"/>
    </xf>
    <xf numFmtId="0" fontId="3" fillId="0" borderId="28" xfId="0" applyFont="1" applyBorder="1" applyAlignment="1">
      <alignment horizontal="center"/>
    </xf>
    <xf numFmtId="166" fontId="3" fillId="0" borderId="19"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0" fontId="3" fillId="0" borderId="58" xfId="0" applyFont="1" applyBorder="1" applyAlignment="1">
      <alignment horizontal="center"/>
    </xf>
    <xf numFmtId="0" fontId="3" fillId="0" borderId="59" xfId="0" applyFont="1" applyBorder="1" applyAlignment="1">
      <alignment horizontal="center"/>
    </xf>
    <xf numFmtId="166" fontId="3" fillId="0" borderId="15"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166" fontId="3" fillId="0" borderId="26" xfId="0" applyNumberFormat="1" applyFont="1" applyBorder="1" applyAlignment="1">
      <alignment horizontal="center" vertical="center" wrapText="1"/>
    </xf>
    <xf numFmtId="166" fontId="23" fillId="39" borderId="19" xfId="0" applyNumberFormat="1" applyFont="1" applyFill="1" applyBorder="1" applyAlignment="1">
      <alignment horizontal="center" vertical="center" wrapText="1"/>
    </xf>
    <xf numFmtId="166" fontId="23" fillId="39" borderId="15" xfId="0" applyNumberFormat="1" applyFont="1" applyFill="1" applyBorder="1" applyAlignment="1">
      <alignment horizontal="center" vertical="center" wrapText="1"/>
    </xf>
    <xf numFmtId="166" fontId="43" fillId="39" borderId="26" xfId="0" applyNumberFormat="1" applyFont="1" applyFill="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3" fillId="4" borderId="22" xfId="0" applyNumberFormat="1" applyFont="1" applyFill="1" applyBorder="1" applyAlignment="1">
      <alignment horizontal="center" vertical="center" wrapText="1"/>
    </xf>
    <xf numFmtId="166" fontId="23" fillId="39" borderId="26" xfId="0" applyNumberFormat="1" applyFont="1" applyFill="1" applyBorder="1" applyAlignment="1">
      <alignment horizontal="center" vertical="center" wrapText="1"/>
    </xf>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3" fillId="0" borderId="21"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4" borderId="2" xfId="0" applyNumberFormat="1" applyFont="1" applyFill="1" applyBorder="1" applyAlignment="1">
      <alignment horizontal="center" vertical="center" wrapText="1"/>
    </xf>
    <xf numFmtId="166" fontId="3" fillId="0" borderId="46" xfId="0" applyNumberFormat="1" applyFont="1" applyBorder="1" applyAlignment="1">
      <alignment horizontal="center" vertical="center" wrapText="1"/>
    </xf>
    <xf numFmtId="166" fontId="3" fillId="0" borderId="45" xfId="0" applyNumberFormat="1" applyFont="1" applyBorder="1" applyAlignment="1">
      <alignment horizontal="center" vertical="center" wrapText="1"/>
    </xf>
    <xf numFmtId="166" fontId="3" fillId="47" borderId="36" xfId="0" applyNumberFormat="1" applyFont="1" applyFill="1" applyBorder="1" applyAlignment="1">
      <alignment horizontal="center" vertical="center" wrapText="1"/>
    </xf>
    <xf numFmtId="166" fontId="3" fillId="47" borderId="37" xfId="0" applyNumberFormat="1" applyFont="1" applyFill="1" applyBorder="1" applyAlignment="1">
      <alignment horizontal="center" vertical="center" wrapText="1"/>
    </xf>
    <xf numFmtId="166" fontId="3" fillId="0" borderId="36" xfId="0" applyNumberFormat="1" applyFont="1" applyBorder="1" applyAlignment="1">
      <alignment horizontal="center" vertical="center" wrapText="1"/>
    </xf>
    <xf numFmtId="166" fontId="3" fillId="0" borderId="37" xfId="0" applyNumberFormat="1" applyFont="1" applyBorder="1" applyAlignment="1">
      <alignment horizontal="center" vertical="center" wrapText="1"/>
    </xf>
    <xf numFmtId="166" fontId="3" fillId="4" borderId="36" xfId="0" applyNumberFormat="1" applyFont="1" applyFill="1" applyBorder="1" applyAlignment="1">
      <alignment horizontal="center" vertical="center" wrapText="1"/>
    </xf>
    <xf numFmtId="166" fontId="3" fillId="4" borderId="37" xfId="0" applyNumberFormat="1" applyFont="1" applyFill="1" applyBorder="1" applyAlignment="1">
      <alignment horizontal="center" vertical="center" wrapText="1"/>
    </xf>
    <xf numFmtId="166" fontId="81" fillId="54" borderId="35" xfId="0" applyNumberFormat="1" applyFont="1" applyFill="1" applyBorder="1" applyAlignment="1">
      <alignment horizontal="center" vertical="center" wrapText="1"/>
    </xf>
    <xf numFmtId="166" fontId="79" fillId="54" borderId="0" xfId="0" applyNumberFormat="1" applyFont="1" applyFill="1" applyAlignment="1">
      <alignment horizontal="center" vertical="center" wrapText="1"/>
    </xf>
    <xf numFmtId="10" fontId="3" fillId="0" borderId="19"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10" fontId="2" fillId="0" borderId="26" xfId="0" applyNumberFormat="1" applyFont="1" applyBorder="1" applyAlignment="1">
      <alignment horizontal="center" vertical="center" wrapText="1"/>
    </xf>
    <xf numFmtId="0" fontId="87" fillId="39" borderId="20" xfId="0" applyFont="1" applyFill="1" applyBorder="1" applyAlignment="1">
      <alignment horizontal="center"/>
    </xf>
    <xf numFmtId="0" fontId="87" fillId="39" borderId="35" xfId="0" applyFont="1" applyFill="1" applyBorder="1" applyAlignment="1">
      <alignment horizontal="center"/>
    </xf>
    <xf numFmtId="0" fontId="87" fillId="39" borderId="3" xfId="0" applyFont="1" applyFill="1" applyBorder="1" applyAlignment="1">
      <alignment horizontal="center"/>
    </xf>
    <xf numFmtId="0" fontId="87" fillId="39" borderId="13" xfId="0" applyFont="1" applyFill="1" applyBorder="1" applyAlignment="1">
      <alignment horizontal="center"/>
    </xf>
    <xf numFmtId="0" fontId="87" fillId="39" borderId="0" xfId="0" applyFont="1" applyFill="1" applyAlignment="1">
      <alignment horizontal="center"/>
    </xf>
    <xf numFmtId="0" fontId="87" fillId="39" borderId="29" xfId="0" applyFont="1" applyFill="1" applyBorder="1" applyAlignment="1">
      <alignment horizontal="center"/>
    </xf>
    <xf numFmtId="0" fontId="87" fillId="39" borderId="13" xfId="0" quotePrefix="1" applyFont="1" applyFill="1" applyBorder="1" applyAlignment="1">
      <alignment horizontal="center"/>
    </xf>
    <xf numFmtId="0" fontId="87" fillId="39" borderId="0" xfId="0" quotePrefix="1" applyFont="1" applyFill="1" applyAlignment="1">
      <alignment horizontal="center"/>
    </xf>
    <xf numFmtId="0" fontId="87" fillId="39" borderId="29" xfId="0" quotePrefix="1" applyFont="1" applyFill="1" applyBorder="1" applyAlignment="1">
      <alignment horizontal="center"/>
    </xf>
    <xf numFmtId="15" fontId="95" fillId="55" borderId="24" xfId="0" applyNumberFormat="1" applyFont="1" applyFill="1" applyBorder="1" applyAlignment="1">
      <alignment horizontal="center"/>
    </xf>
    <xf numFmtId="15" fontId="95" fillId="55" borderId="5" xfId="0" applyNumberFormat="1" applyFont="1" applyFill="1" applyBorder="1" applyAlignment="1">
      <alignment horizontal="center"/>
    </xf>
    <xf numFmtId="15" fontId="95" fillId="55" borderId="6" xfId="0" applyNumberFormat="1" applyFont="1" applyFill="1" applyBorder="1" applyAlignment="1">
      <alignment horizontal="center"/>
    </xf>
    <xf numFmtId="166" fontId="43" fillId="39" borderId="15" xfId="0" applyNumberFormat="1" applyFont="1" applyFill="1" applyBorder="1" applyAlignment="1">
      <alignment horizontal="center" vertical="center" wrapText="1"/>
    </xf>
    <xf numFmtId="166" fontId="3" fillId="4" borderId="35" xfId="0" applyNumberFormat="1" applyFont="1" applyFill="1" applyBorder="1" applyAlignment="1">
      <alignment horizontal="center" vertical="center" wrapText="1"/>
    </xf>
    <xf numFmtId="0" fontId="23" fillId="39" borderId="20" xfId="0" applyFont="1" applyFill="1" applyBorder="1" applyAlignment="1">
      <alignment horizontal="center"/>
    </xf>
    <xf numFmtId="0" fontId="23" fillId="39" borderId="3" xfId="0" applyFont="1" applyFill="1" applyBorder="1" applyAlignment="1">
      <alignment horizontal="center"/>
    </xf>
    <xf numFmtId="0" fontId="23" fillId="39" borderId="0" xfId="0" applyFont="1" applyFill="1" applyAlignment="1">
      <alignment horizontal="center"/>
    </xf>
    <xf numFmtId="166" fontId="23" fillId="39" borderId="0" xfId="0" applyNumberFormat="1" applyFont="1" applyFill="1" applyAlignment="1">
      <alignment horizontal="center" vertical="center" wrapText="1"/>
    </xf>
    <xf numFmtId="166" fontId="43" fillId="39" borderId="0" xfId="0" applyNumberFormat="1" applyFont="1" applyFill="1" applyAlignment="1">
      <alignment horizontal="center" vertical="center" wrapText="1"/>
    </xf>
    <xf numFmtId="166" fontId="18" fillId="39" borderId="19" xfId="0" applyNumberFormat="1" applyFont="1" applyFill="1" applyBorder="1" applyAlignment="1">
      <alignment horizontal="center" vertical="center" wrapText="1"/>
    </xf>
    <xf numFmtId="166" fontId="24" fillId="39" borderId="26" xfId="0" applyNumberFormat="1" applyFont="1" applyFill="1" applyBorder="1" applyAlignment="1">
      <alignment horizontal="center" vertical="center" wrapText="1"/>
    </xf>
    <xf numFmtId="0" fontId="42" fillId="39" borderId="20" xfId="0" applyFont="1" applyFill="1" applyBorder="1" applyAlignment="1">
      <alignment horizontal="center"/>
    </xf>
    <xf numFmtId="0" fontId="42" fillId="39" borderId="35" xfId="0" applyFont="1" applyFill="1" applyBorder="1" applyAlignment="1">
      <alignment horizontal="center"/>
    </xf>
    <xf numFmtId="0" fontId="42" fillId="39" borderId="3" xfId="0" applyFont="1" applyFill="1" applyBorder="1" applyAlignment="1">
      <alignment horizontal="center"/>
    </xf>
    <xf numFmtId="0" fontId="42" fillId="39" borderId="13" xfId="0" applyFont="1" applyFill="1" applyBorder="1" applyAlignment="1">
      <alignment horizontal="center"/>
    </xf>
    <xf numFmtId="0" fontId="42" fillId="39" borderId="0" xfId="0" applyFont="1" applyFill="1" applyAlignment="1">
      <alignment horizontal="center"/>
    </xf>
    <xf numFmtId="0" fontId="42" fillId="39" borderId="29" xfId="0" applyFont="1" applyFill="1" applyBorder="1" applyAlignment="1">
      <alignment horizontal="center"/>
    </xf>
    <xf numFmtId="0" fontId="42" fillId="39" borderId="13" xfId="0" quotePrefix="1" applyFont="1" applyFill="1" applyBorder="1" applyAlignment="1">
      <alignment horizontal="center"/>
    </xf>
    <xf numFmtId="0" fontId="42" fillId="39" borderId="0" xfId="0" quotePrefix="1" applyFont="1" applyFill="1" applyAlignment="1">
      <alignment horizontal="center"/>
    </xf>
    <xf numFmtId="0" fontId="42" fillId="39" borderId="29" xfId="0" quotePrefix="1" applyFont="1" applyFill="1" applyBorder="1" applyAlignment="1">
      <alignment horizontal="center"/>
    </xf>
    <xf numFmtId="49" fontId="23" fillId="39" borderId="24" xfId="0" applyNumberFormat="1" applyFont="1" applyFill="1" applyBorder="1" applyAlignment="1">
      <alignment horizontal="center"/>
    </xf>
    <xf numFmtId="0" fontId="42" fillId="39" borderId="5" xfId="0" applyFont="1" applyFill="1" applyBorder="1" applyAlignment="1">
      <alignment horizontal="center"/>
    </xf>
    <xf numFmtId="0" fontId="42" fillId="39" borderId="6" xfId="0" applyFont="1" applyFill="1" applyBorder="1" applyAlignment="1">
      <alignment horizontal="center"/>
    </xf>
    <xf numFmtId="0" fontId="51" fillId="39" borderId="20" xfId="0" applyFont="1" applyFill="1" applyBorder="1" applyAlignment="1">
      <alignment horizontal="center"/>
    </xf>
    <xf numFmtId="0" fontId="51" fillId="39" borderId="35" xfId="0" applyFont="1" applyFill="1" applyBorder="1" applyAlignment="1">
      <alignment horizontal="center"/>
    </xf>
    <xf numFmtId="0" fontId="51" fillId="39" borderId="3" xfId="0" applyFont="1" applyFill="1" applyBorder="1" applyAlignment="1">
      <alignment horizontal="center"/>
    </xf>
    <xf numFmtId="0" fontId="51" fillId="39" borderId="13" xfId="0" applyFont="1" applyFill="1" applyBorder="1" applyAlignment="1">
      <alignment horizontal="center"/>
    </xf>
    <xf numFmtId="0" fontId="51" fillId="39" borderId="0" xfId="0" applyFont="1" applyFill="1" applyAlignment="1">
      <alignment horizontal="center"/>
    </xf>
    <xf numFmtId="0" fontId="51" fillId="39" borderId="29" xfId="0" applyFont="1" applyFill="1" applyBorder="1" applyAlignment="1">
      <alignment horizontal="center"/>
    </xf>
    <xf numFmtId="0" fontId="51" fillId="39" borderId="13" xfId="0" quotePrefix="1" applyFont="1" applyFill="1" applyBorder="1" applyAlignment="1">
      <alignment horizontal="center"/>
    </xf>
    <xf numFmtId="0" fontId="51" fillId="39" borderId="0" xfId="0" quotePrefix="1" applyFont="1" applyFill="1" applyAlignment="1">
      <alignment horizontal="center"/>
    </xf>
    <xf numFmtId="0" fontId="51" fillId="39" borderId="29" xfId="0" quotePrefix="1" applyFont="1" applyFill="1" applyBorder="1" applyAlignment="1">
      <alignment horizontal="center"/>
    </xf>
    <xf numFmtId="49" fontId="51" fillId="39" borderId="24" xfId="0" applyNumberFormat="1" applyFont="1" applyFill="1" applyBorder="1" applyAlignment="1">
      <alignment horizontal="center"/>
    </xf>
    <xf numFmtId="0" fontId="51" fillId="39" borderId="5" xfId="0" applyFont="1" applyFill="1" applyBorder="1" applyAlignment="1">
      <alignment horizontal="center"/>
    </xf>
    <xf numFmtId="0" fontId="51" fillId="39" borderId="6" xfId="0" applyFont="1" applyFill="1" applyBorder="1" applyAlignment="1">
      <alignment horizontal="center"/>
    </xf>
    <xf numFmtId="0" fontId="52" fillId="6" borderId="61"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5" fillId="0" borderId="35" xfId="43" applyFont="1" applyBorder="1" applyAlignment="1">
      <alignment horizontal="left" vertical="center" wrapText="1" shrinkToFit="1"/>
    </xf>
    <xf numFmtId="0" fontId="15" fillId="0" borderId="0" xfId="43" applyFont="1" applyAlignment="1">
      <alignment horizontal="left" vertical="center" wrapText="1" shrinkToFit="1"/>
    </xf>
    <xf numFmtId="0" fontId="15" fillId="0" borderId="0" xfId="43" applyFont="1" applyAlignment="1">
      <alignment horizontal="left"/>
    </xf>
    <xf numFmtId="0" fontId="15" fillId="0" borderId="0" xfId="43" applyFont="1" applyAlignment="1">
      <alignment horizontal="center"/>
    </xf>
    <xf numFmtId="0" fontId="11" fillId="0" borderId="0" xfId="43" applyFont="1" applyAlignment="1">
      <alignment horizontal="center"/>
    </xf>
    <xf numFmtId="0" fontId="23" fillId="6" borderId="61" xfId="43" applyFont="1" applyFill="1" applyBorder="1" applyAlignment="1">
      <alignment horizontal="center"/>
    </xf>
    <xf numFmtId="0" fontId="23" fillId="6" borderId="0" xfId="43" applyFont="1" applyFill="1" applyAlignment="1">
      <alignment horizontal="center"/>
    </xf>
    <xf numFmtId="0" fontId="16" fillId="0" borderId="0" xfId="43" applyFont="1" applyAlignment="1">
      <alignment horizontal="left" vertical="center" wrapText="1"/>
    </xf>
    <xf numFmtId="0" fontId="18" fillId="6" borderId="0" xfId="43" applyFont="1" applyFill="1" applyAlignment="1">
      <alignment horizontal="center" vertical="center"/>
    </xf>
    <xf numFmtId="0" fontId="0" fillId="0" borderId="0" xfId="0" applyAlignment="1">
      <alignment horizontal="center" vertical="center"/>
    </xf>
    <xf numFmtId="0" fontId="53" fillId="0" borderId="35" xfId="0" applyFont="1" applyBorder="1"/>
    <xf numFmtId="0" fontId="41" fillId="0" borderId="0" xfId="0" applyFont="1" applyAlignment="1">
      <alignment horizontal="center"/>
    </xf>
    <xf numFmtId="0" fontId="39" fillId="7" borderId="0" xfId="0" applyFont="1" applyFill="1" applyAlignment="1">
      <alignment horizontal="center"/>
    </xf>
    <xf numFmtId="0" fontId="42" fillId="7" borderId="24" xfId="0" applyFont="1" applyFill="1" applyBorder="1" applyAlignment="1">
      <alignment horizontal="center"/>
    </xf>
    <xf numFmtId="166" fontId="42" fillId="39" borderId="19" xfId="0" applyNumberFormat="1" applyFont="1" applyFill="1" applyBorder="1" applyAlignment="1">
      <alignment horizontal="center" vertical="center" wrapText="1"/>
    </xf>
    <xf numFmtId="166" fontId="42" fillId="8" borderId="19" xfId="0" applyNumberFormat="1" applyFont="1" applyFill="1" applyBorder="1" applyAlignment="1">
      <alignment horizontal="center" vertical="center" wrapText="1"/>
    </xf>
    <xf numFmtId="166" fontId="43" fillId="8" borderId="26" xfId="0" applyNumberFormat="1" applyFont="1" applyFill="1" applyBorder="1" applyAlignment="1">
      <alignment horizontal="center" vertical="center" wrapText="1"/>
    </xf>
    <xf numFmtId="0" fontId="18" fillId="39" borderId="13" xfId="0" applyFont="1" applyFill="1" applyBorder="1" applyAlignment="1">
      <alignment horizontal="center"/>
    </xf>
    <xf numFmtId="0" fontId="18" fillId="39" borderId="0" xfId="0" applyFont="1" applyFill="1" applyAlignment="1">
      <alignment horizontal="center"/>
    </xf>
    <xf numFmtId="0" fontId="85" fillId="0" borderId="62" xfId="0" applyFont="1" applyBorder="1" applyAlignment="1">
      <alignment horizontal="center" vertical="center"/>
    </xf>
    <xf numFmtId="0" fontId="85" fillId="0" borderId="40" xfId="0" applyFont="1" applyBorder="1" applyAlignment="1">
      <alignment horizontal="center" vertical="center"/>
    </xf>
    <xf numFmtId="0" fontId="85" fillId="0" borderId="48" xfId="0" applyFont="1" applyBorder="1" applyAlignment="1">
      <alignment horizontal="center" vertical="center"/>
    </xf>
    <xf numFmtId="0" fontId="85" fillId="0" borderId="17" xfId="0" applyFont="1" applyBorder="1" applyAlignment="1">
      <alignment horizontal="center" vertical="center"/>
    </xf>
    <xf numFmtId="0" fontId="85" fillId="0" borderId="63" xfId="0" applyFont="1" applyBorder="1" applyAlignment="1">
      <alignment horizontal="center" vertical="center"/>
    </xf>
    <xf numFmtId="0" fontId="85" fillId="0" borderId="18" xfId="0" applyFont="1" applyBorder="1" applyAlignment="1">
      <alignment horizontal="center" vertical="center"/>
    </xf>
    <xf numFmtId="0" fontId="85" fillId="48" borderId="28" xfId="0" applyFont="1" applyFill="1" applyBorder="1" applyAlignment="1">
      <alignment horizontal="center"/>
    </xf>
    <xf numFmtId="0" fontId="85" fillId="48" borderId="64" xfId="0" applyFont="1" applyFill="1" applyBorder="1" applyAlignment="1">
      <alignment horizontal="center"/>
    </xf>
    <xf numFmtId="49" fontId="85" fillId="48" borderId="5" xfId="34" applyNumberFormat="1" applyFont="1" applyFill="1" applyBorder="1" applyAlignment="1">
      <alignment horizontal="center"/>
    </xf>
    <xf numFmtId="49" fontId="85" fillId="48" borderId="6" xfId="34" applyNumberFormat="1" applyFont="1" applyFill="1" applyBorder="1" applyAlignment="1">
      <alignment horizontal="center"/>
    </xf>
    <xf numFmtId="0" fontId="86" fillId="0" borderId="5" xfId="0" applyFont="1" applyBorder="1" applyAlignment="1">
      <alignment horizontal="center"/>
    </xf>
    <xf numFmtId="0" fontId="76" fillId="0" borderId="0" xfId="0" applyFont="1" applyAlignment="1">
      <alignment horizontal="center"/>
    </xf>
  </cellXfs>
  <cellStyles count="84">
    <cellStyle name="20% - Énfasis1" xfId="69" builtinId="30" customBuiltin="1"/>
    <cellStyle name="20% - Énfasis1 2" xfId="1" xr:uid="{00000000-0005-0000-0000-000001000000}"/>
    <cellStyle name="20% - Énfasis2" xfId="70" builtinId="34" customBuiltin="1"/>
    <cellStyle name="20% - Énfasis2 2" xfId="2" xr:uid="{00000000-0005-0000-0000-000003000000}"/>
    <cellStyle name="20% - Énfasis3" xfId="71" builtinId="38" customBuiltin="1"/>
    <cellStyle name="20% - Énfasis3 2" xfId="3" xr:uid="{00000000-0005-0000-0000-000005000000}"/>
    <cellStyle name="20% - Énfasis4" xfId="74" builtinId="42" customBuiltin="1"/>
    <cellStyle name="20% - Énfasis4 2" xfId="4" xr:uid="{00000000-0005-0000-0000-000007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72" builtinId="39" customBuiltin="1"/>
    <cellStyle name="40% - Énfasis3 2" xfId="9" xr:uid="{00000000-0005-0000-0000-00000D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80" xr:uid="{00000000-0005-0000-0000-000012000000}"/>
    <cellStyle name="60% - Énfasis2" xfId="14" builtinId="36" customBuiltin="1"/>
    <cellStyle name="60% - Énfasis2 2" xfId="81" xr:uid="{00000000-0005-0000-0000-000014000000}"/>
    <cellStyle name="60% - Énfasis3" xfId="73" builtinId="40" customBuiltin="1"/>
    <cellStyle name="60% - Énfasis3 2" xfId="15" xr:uid="{00000000-0005-0000-0000-000016000000}"/>
    <cellStyle name="60% - Énfasis4" xfId="75" builtinId="44" customBuiltin="1"/>
    <cellStyle name="60% - Énfasis4 2" xfId="16" xr:uid="{00000000-0005-0000-0000-000018000000}"/>
    <cellStyle name="60% - Énfasis5" xfId="17" builtinId="48" customBuiltin="1"/>
    <cellStyle name="60% - Énfasis5 2" xfId="82" xr:uid="{00000000-0005-0000-0000-00001A000000}"/>
    <cellStyle name="60% - Énfasis6" xfId="76" builtinId="52" customBuiltin="1"/>
    <cellStyle name="60% - Énfasis6 2" xfId="18" xr:uid="{00000000-0005-0000-0000-00001C000000}"/>
    <cellStyle name="Bueno" xfId="67" builtinId="26" customBuiltin="1"/>
    <cellStyle name="Cálculo" xfId="19" builtinId="22" customBuiltin="1"/>
    <cellStyle name="Celda de comprobación" xfId="20" builtinId="23" customBuiltin="1"/>
    <cellStyle name="Celda vinculada" xfId="21" builtinId="24" customBuiltin="1"/>
    <cellStyle name="Encabezado 1" xfId="66"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2A000000}"/>
    <cellStyle name="Incorrecto" xfId="31" builtinId="27" customBuiltin="1"/>
    <cellStyle name="Millares" xfId="32" builtinId="3"/>
    <cellStyle name="Millares [0]" xfId="33" builtinId="6"/>
    <cellStyle name="Millares [0] 2" xfId="61" xr:uid="{00000000-0005-0000-0000-00002E000000}"/>
    <cellStyle name="Millares 2" xfId="34" xr:uid="{00000000-0005-0000-0000-00002F000000}"/>
    <cellStyle name="Millares 2 2" xfId="35" xr:uid="{00000000-0005-0000-0000-000030000000}"/>
    <cellStyle name="Millares 2 2 2" xfId="63" xr:uid="{00000000-0005-0000-0000-000031000000}"/>
    <cellStyle name="Millares 2 3" xfId="36" xr:uid="{00000000-0005-0000-0000-000032000000}"/>
    <cellStyle name="Millares 2 3 2" xfId="64" xr:uid="{00000000-0005-0000-0000-000033000000}"/>
    <cellStyle name="Millares 2 4" xfId="62" xr:uid="{00000000-0005-0000-0000-000034000000}"/>
    <cellStyle name="Millares 3" xfId="37" xr:uid="{00000000-0005-0000-0000-000035000000}"/>
    <cellStyle name="Millares 3 2" xfId="38" xr:uid="{00000000-0005-0000-0000-000036000000}"/>
    <cellStyle name="Millares 3 2 2" xfId="65" xr:uid="{00000000-0005-0000-0000-000037000000}"/>
    <cellStyle name="Millares 4" xfId="60" xr:uid="{00000000-0005-0000-0000-000038000000}"/>
    <cellStyle name="Millares 5" xfId="59" xr:uid="{00000000-0005-0000-0000-000039000000}"/>
    <cellStyle name="Neutral" xfId="39" builtinId="28" customBuiltin="1"/>
    <cellStyle name="Neutral 2" xfId="79" xr:uid="{00000000-0005-0000-0000-00003B000000}"/>
    <cellStyle name="Normal" xfId="0" builtinId="0"/>
    <cellStyle name="Normal 2" xfId="40" xr:uid="{00000000-0005-0000-0000-00003D000000}"/>
    <cellStyle name="Normal 2 2" xfId="41" xr:uid="{00000000-0005-0000-0000-00003E000000}"/>
    <cellStyle name="Normal 2 3" xfId="42" xr:uid="{00000000-0005-0000-0000-00003F000000}"/>
    <cellStyle name="Normal 3" xfId="43" xr:uid="{00000000-0005-0000-0000-000040000000}"/>
    <cellStyle name="Normal 3 2" xfId="44" xr:uid="{00000000-0005-0000-0000-000041000000}"/>
    <cellStyle name="Normal 4" xfId="45" xr:uid="{00000000-0005-0000-0000-000042000000}"/>
    <cellStyle name="Normal 4 2" xfId="46" xr:uid="{00000000-0005-0000-0000-000043000000}"/>
    <cellStyle name="Normal 4 3" xfId="47" xr:uid="{00000000-0005-0000-0000-000044000000}"/>
    <cellStyle name="Normal 5" xfId="77" xr:uid="{00000000-0005-0000-0000-000045000000}"/>
    <cellStyle name="Normal 6" xfId="83" xr:uid="{F8EDDD85-D51C-42E9-908F-77BA4A5E228B}"/>
    <cellStyle name="Notas" xfId="68" builtinId="10" customBuiltin="1"/>
    <cellStyle name="Notas 2" xfId="48" xr:uid="{00000000-0005-0000-0000-000047000000}"/>
    <cellStyle name="Porcentaje" xfId="49" builtinId="5"/>
    <cellStyle name="Porcentaje 2" xfId="50" xr:uid="{00000000-0005-0000-0000-000049000000}"/>
    <cellStyle name="Porcentaje 3" xfId="51" xr:uid="{00000000-0005-0000-0000-00004A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ítulo 4" xfId="78" xr:uid="{00000000-0005-0000-0000-000051000000}"/>
    <cellStyle name="Total" xfId="58" builtinId="25" customBuiltin="1"/>
  </cellStyles>
  <dxfs count="48">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ABRIL DE 2024</a:t>
            </a:r>
          </a:p>
        </c:rich>
      </c:tx>
      <c:layout>
        <c:manualLayout>
          <c:xMode val="edge"/>
          <c:yMode val="edge"/>
          <c:x val="0.18025396375479535"/>
          <c:y val="5.5540144726525416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8041915956157653"/>
          <c:y val="0.33444867404819428"/>
          <c:w val="0.65982988539476062"/>
          <c:h val="0.59177776618982225"/>
        </c:manualLayout>
      </c:layout>
      <c:bar3DChart>
        <c:barDir val="col"/>
        <c:grouping val="clustered"/>
        <c:varyColors val="0"/>
        <c:ser>
          <c:idx val="0"/>
          <c:order val="0"/>
          <c:tx>
            <c:strRef>
              <c:f>RESUMENxPartida!$B$11</c:f>
              <c:strCache>
                <c:ptCount val="1"/>
                <c:pt idx="0">
                  <c:v>REMUNERACIONES</c:v>
                </c:pt>
              </c:strCache>
            </c:strRef>
          </c:tx>
          <c:spPr>
            <a:solidFill>
              <a:srgbClr val="002060"/>
            </a:solidFill>
            <a:ln>
              <a:solidFill>
                <a:srgbClr val="002060"/>
              </a:solidFill>
            </a:ln>
          </c:spPr>
          <c:invertIfNegative val="0"/>
          <c:cat>
            <c:strRef>
              <c:f>RESUMENxPartida!$V$7:$W$8</c:f>
              <c:strCache>
                <c:ptCount val="2"/>
                <c:pt idx="0">
                  <c:v> AUTORIZADO        </c:v>
                </c:pt>
                <c:pt idx="1">
                  <c:v> DEVENGADO </c:v>
                </c:pt>
              </c:strCache>
            </c:strRef>
          </c:cat>
          <c:val>
            <c:numRef>
              <c:f>RESUMENxPartida!$C$11:$W$11</c:f>
              <c:numCache>
                <c:formatCode>_(* #\ ##0_);_(* \(#\ ##0\);_(* "-"??_);_(@_)</c:formatCode>
                <c:ptCount val="2"/>
                <c:pt idx="0">
                  <c:v>1703607167</c:v>
                </c:pt>
                <c:pt idx="1">
                  <c:v>518174314.58000004</c:v>
                </c:pt>
              </c:numCache>
            </c:numRef>
          </c:val>
          <c:extLst>
            <c:ext xmlns:c16="http://schemas.microsoft.com/office/drawing/2014/chart" uri="{C3380CC4-5D6E-409C-BE32-E72D297353CC}">
              <c16:uniqueId val="{00000000-FBC7-4414-994F-CA8432DC10A5}"/>
            </c:ext>
          </c:extLst>
        </c:ser>
        <c:ser>
          <c:idx val="1"/>
          <c:order val="1"/>
          <c:tx>
            <c:strRef>
              <c:f>RESUMENxPartida!$B$12</c:f>
              <c:strCache>
                <c:ptCount val="1"/>
                <c:pt idx="0">
                  <c:v>SERVICIOS </c:v>
                </c:pt>
              </c:strCache>
            </c:strRef>
          </c:tx>
          <c:spPr>
            <a:solidFill>
              <a:srgbClr val="FF0000"/>
            </a:solidFill>
          </c:spPr>
          <c:invertIfNegative val="0"/>
          <c:cat>
            <c:strRef>
              <c:f>RESUMENxPartida!$V$7:$W$8</c:f>
              <c:strCache>
                <c:ptCount val="2"/>
                <c:pt idx="0">
                  <c:v> AUTORIZADO        </c:v>
                </c:pt>
                <c:pt idx="1">
                  <c:v> DEVENGADO </c:v>
                </c:pt>
              </c:strCache>
            </c:strRef>
          </c:cat>
          <c:val>
            <c:numRef>
              <c:f>RESUMENxPartida!$C$12:$W$12</c:f>
              <c:numCache>
                <c:formatCode>_(* #\ ##0_);_(* \(#\ ##0\);_(* "-"??_);_(@_)</c:formatCode>
                <c:ptCount val="2"/>
                <c:pt idx="0">
                  <c:v>162782491</c:v>
                </c:pt>
                <c:pt idx="1">
                  <c:v>9679607.2300000004</c:v>
                </c:pt>
              </c:numCache>
            </c:numRef>
          </c:val>
          <c:extLst>
            <c:ext xmlns:c16="http://schemas.microsoft.com/office/drawing/2014/chart" uri="{C3380CC4-5D6E-409C-BE32-E72D297353CC}">
              <c16:uniqueId val="{00000001-FBC7-4414-994F-CA8432DC10A5}"/>
            </c:ext>
          </c:extLst>
        </c:ser>
        <c:ser>
          <c:idx val="2"/>
          <c:order val="2"/>
          <c:tx>
            <c:strRef>
              <c:f>RESUMENxPartida!$B$13</c:f>
              <c:strCache>
                <c:ptCount val="1"/>
                <c:pt idx="0">
                  <c:v>MATERIALES Y SUMINISTROS</c:v>
                </c:pt>
              </c:strCache>
            </c:strRef>
          </c:tx>
          <c:spPr>
            <a:solidFill>
              <a:schemeClr val="accent5">
                <a:lumMod val="20000"/>
                <a:lumOff val="80000"/>
              </a:schemeClr>
            </a:solidFill>
          </c:spPr>
          <c:invertIfNegative val="0"/>
          <c:cat>
            <c:strRef>
              <c:f>RESUMENxPartida!$V$7:$W$8</c:f>
              <c:strCache>
                <c:ptCount val="2"/>
                <c:pt idx="0">
                  <c:v> AUTORIZADO        </c:v>
                </c:pt>
                <c:pt idx="1">
                  <c:v> DEVENGADO </c:v>
                </c:pt>
              </c:strCache>
            </c:strRef>
          </c:cat>
          <c:val>
            <c:numRef>
              <c:f>RESUMENxPartida!$C$13:$W$13</c:f>
              <c:numCache>
                <c:formatCode>_(* #\ ##0_);_(* \(#\ ##0\);_(* "-"??_);_(@_)</c:formatCode>
                <c:ptCount val="2"/>
                <c:pt idx="0">
                  <c:v>4500000</c:v>
                </c:pt>
                <c:pt idx="1">
                  <c:v>291617</c:v>
                </c:pt>
              </c:numCache>
            </c:numRef>
          </c:val>
          <c:extLst>
            <c:ext xmlns:c16="http://schemas.microsoft.com/office/drawing/2014/chart" uri="{C3380CC4-5D6E-409C-BE32-E72D297353CC}">
              <c16:uniqueId val="{00000002-FBC7-4414-994F-CA8432DC10A5}"/>
            </c:ext>
          </c:extLst>
        </c:ser>
        <c:ser>
          <c:idx val="3"/>
          <c:order val="3"/>
          <c:tx>
            <c:strRef>
              <c:f>RESUMENxPartida!$B$14</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3-FBC7-4414-994F-CA8432DC10A5}"/>
            </c:ext>
          </c:extLst>
        </c:ser>
        <c:ser>
          <c:idx val="4"/>
          <c:order val="4"/>
          <c:tx>
            <c:strRef>
              <c:f>RESUMENxPartida!$B$15</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4-FBC7-4414-994F-CA8432DC10A5}"/>
            </c:ext>
          </c:extLst>
        </c:ser>
        <c:ser>
          <c:idx val="5"/>
          <c:order val="5"/>
          <c:tx>
            <c:strRef>
              <c:f>RESUMENxPartida!$B$16</c:f>
              <c:strCache>
                <c:ptCount val="1"/>
                <c:pt idx="0">
                  <c:v>BIENES DURADEROS</c:v>
                </c:pt>
              </c:strCache>
            </c:strRef>
          </c:tx>
          <c:spPr>
            <a:solidFill>
              <a:srgbClr val="7030A0"/>
            </a:solidFill>
          </c:spPr>
          <c:invertIfNegative val="0"/>
          <c:cat>
            <c:strRef>
              <c:f>RESUMENxPartida!$V$7:$W$8</c:f>
              <c:strCache>
                <c:ptCount val="2"/>
                <c:pt idx="0">
                  <c:v> AUTORIZADO        </c:v>
                </c:pt>
                <c:pt idx="1">
                  <c:v> DEVENGADO </c:v>
                </c:pt>
              </c:strCache>
            </c:strRef>
          </c:cat>
          <c:val>
            <c:numRef>
              <c:f>RESUMENxPartida!$C$16:$W$16</c:f>
              <c:numCache>
                <c:formatCode>_(* #\ ##0_);_(* \(#\ ##0\);_(* "-"??_);_(@_)</c:formatCode>
                <c:ptCount val="2"/>
                <c:pt idx="0">
                  <c:v>0</c:v>
                </c:pt>
                <c:pt idx="1">
                  <c:v>0</c:v>
                </c:pt>
              </c:numCache>
            </c:numRef>
          </c:val>
          <c:extLst>
            <c:ext xmlns:c16="http://schemas.microsoft.com/office/drawing/2014/chart" uri="{C3380CC4-5D6E-409C-BE32-E72D297353CC}">
              <c16:uniqueId val="{00000005-FBC7-4414-994F-CA8432DC10A5}"/>
            </c:ext>
          </c:extLst>
        </c:ser>
        <c:ser>
          <c:idx val="6"/>
          <c:order val="6"/>
          <c:tx>
            <c:strRef>
              <c:f>RESUMENxPartida!$B$17</c:f>
              <c:strCache>
                <c:ptCount val="1"/>
                <c:pt idx="0">
                  <c:v>TRANSF. CORRIENTES</c:v>
                </c:pt>
              </c:strCache>
            </c:strRef>
          </c:tx>
          <c:spPr>
            <a:solidFill>
              <a:schemeClr val="accent6">
                <a:lumMod val="20000"/>
                <a:lumOff val="80000"/>
              </a:schemeClr>
            </a:solidFill>
          </c:spPr>
          <c:invertIfNegative val="0"/>
          <c:cat>
            <c:strRef>
              <c:f>RESUMENxPartida!$V$7:$W$8</c:f>
              <c:strCache>
                <c:ptCount val="2"/>
                <c:pt idx="0">
                  <c:v> AUTORIZADO        </c:v>
                </c:pt>
                <c:pt idx="1">
                  <c:v> DEVENGADO </c:v>
                </c:pt>
              </c:strCache>
            </c:strRef>
          </c:cat>
          <c:val>
            <c:numRef>
              <c:f>RESUMENxPartida!$C$17:$W$17</c:f>
              <c:numCache>
                <c:formatCode>_(* #\ ##0_);_(* \(#\ ##0\);_(* "-"??_);_(@_)</c:formatCode>
                <c:ptCount val="2"/>
                <c:pt idx="0">
                  <c:v>127579355</c:v>
                </c:pt>
                <c:pt idx="1">
                  <c:v>75222895.079999998</c:v>
                </c:pt>
              </c:numCache>
            </c:numRef>
          </c:val>
          <c:extLst>
            <c:ext xmlns:c16="http://schemas.microsoft.com/office/drawing/2014/chart" uri="{C3380CC4-5D6E-409C-BE32-E72D297353CC}">
              <c16:uniqueId val="{00000006-FBC7-4414-994F-CA8432DC10A5}"/>
            </c:ext>
          </c:extLst>
        </c:ser>
        <c:dLbls>
          <c:showLegendKey val="0"/>
          <c:showVal val="0"/>
          <c:showCatName val="0"/>
          <c:showSerName val="0"/>
          <c:showPercent val="0"/>
          <c:showBubbleSize val="0"/>
        </c:dLbls>
        <c:gapWidth val="150"/>
        <c:shape val="box"/>
        <c:axId val="224557312"/>
        <c:axId val="224557704"/>
        <c:axId val="0"/>
      </c:bar3DChart>
      <c:catAx>
        <c:axId val="2245573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24557704"/>
        <c:crosses val="autoZero"/>
        <c:auto val="1"/>
        <c:lblAlgn val="ctr"/>
        <c:lblOffset val="100"/>
        <c:noMultiLvlLbl val="0"/>
      </c:catAx>
      <c:valAx>
        <c:axId val="224557704"/>
        <c:scaling>
          <c:orientation val="minMax"/>
        </c:scaling>
        <c:delete val="0"/>
        <c:axPos val="l"/>
        <c:majorGridlines/>
        <c:numFmt formatCode="_(* #\ ##0_);_(* \(#\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24557312"/>
        <c:crosses val="autoZero"/>
        <c:crossBetween val="between"/>
      </c:valAx>
      <c:spPr>
        <a:noFill/>
        <a:ln w="25400">
          <a:noFill/>
        </a:ln>
      </c:spPr>
    </c:plotArea>
    <c:legend>
      <c:legendPos val="r"/>
      <c:layout>
        <c:manualLayout>
          <c:xMode val="edge"/>
          <c:yMode val="edge"/>
          <c:x val="0.83473503525340742"/>
          <c:y val="0.54089779448615094"/>
          <c:w val="0.15826352178462255"/>
          <c:h val="0.27968373763674148"/>
        </c:manualLayout>
      </c:layout>
      <c:overlay val="0"/>
      <c:txPr>
        <a:bodyPr/>
        <a:lstStyle/>
        <a:p>
          <a:pPr>
            <a:defRPr sz="55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784C-4396-897B-F5C43F5E830C}"/>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784C-4396-897B-F5C43F5E830C}"/>
            </c:ext>
          </c:extLst>
        </c:ser>
        <c:dLbls>
          <c:showLegendKey val="0"/>
          <c:showVal val="0"/>
          <c:showCatName val="0"/>
          <c:showSerName val="0"/>
          <c:showPercent val="0"/>
          <c:showBubbleSize val="0"/>
        </c:dLbls>
        <c:gapWidth val="150"/>
        <c:shape val="box"/>
        <c:axId val="170040992"/>
        <c:axId val="170041776"/>
        <c:axId val="0"/>
      </c:bar3DChart>
      <c:catAx>
        <c:axId val="17004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70041776"/>
        <c:crosses val="autoZero"/>
        <c:auto val="1"/>
        <c:lblAlgn val="ctr"/>
        <c:lblOffset val="100"/>
        <c:noMultiLvlLbl val="0"/>
      </c:catAx>
      <c:valAx>
        <c:axId val="170041776"/>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40992"/>
        <c:crosses val="autoZero"/>
        <c:crossBetween val="between"/>
      </c:valAx>
      <c:spPr>
        <a:noFill/>
        <a:ln w="25400">
          <a:noFill/>
        </a:ln>
      </c:spPr>
    </c:plotArea>
    <c:legend>
      <c:legendPos val="r"/>
      <c:layout>
        <c:manualLayout>
          <c:xMode val="edge"/>
          <c:yMode val="edge"/>
          <c:x val="0.95000193278388012"/>
          <c:y val="0.58054711246200608"/>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9FFB-485B-B465-289FFD71CFD7}"/>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9FFB-485B-B465-289FFD71CFD7}"/>
            </c:ext>
          </c:extLst>
        </c:ser>
        <c:dLbls>
          <c:showLegendKey val="0"/>
          <c:showVal val="0"/>
          <c:showCatName val="0"/>
          <c:showSerName val="0"/>
          <c:showPercent val="0"/>
          <c:showBubbleSize val="0"/>
        </c:dLbls>
        <c:gapWidth val="150"/>
        <c:shape val="box"/>
        <c:axId val="170039816"/>
        <c:axId val="170041384"/>
        <c:axId val="0"/>
      </c:bar3DChart>
      <c:catAx>
        <c:axId val="17003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170041384"/>
        <c:crosses val="autoZero"/>
        <c:auto val="1"/>
        <c:lblAlgn val="ctr"/>
        <c:lblOffset val="100"/>
        <c:noMultiLvlLbl val="0"/>
      </c:catAx>
      <c:valAx>
        <c:axId val="1700413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39816"/>
        <c:crosses val="autoZero"/>
        <c:crossBetween val="between"/>
      </c:valAx>
      <c:spPr>
        <a:noFill/>
        <a:ln w="25400">
          <a:noFill/>
        </a:ln>
      </c:spPr>
    </c:plotArea>
    <c:legend>
      <c:legendPos val="r"/>
      <c:layout>
        <c:manualLayout>
          <c:xMode val="edge"/>
          <c:yMode val="edge"/>
          <c:x val="0.95000193278388012"/>
          <c:y val="0.57750759878419455"/>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C51C-4E12-9E54-39069A703174}"/>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C51C-4E12-9E54-39069A703174}"/>
            </c:ext>
          </c:extLst>
        </c:ser>
        <c:dLbls>
          <c:showLegendKey val="0"/>
          <c:showVal val="0"/>
          <c:showCatName val="0"/>
          <c:showSerName val="0"/>
          <c:showPercent val="0"/>
          <c:showBubbleSize val="0"/>
        </c:dLbls>
        <c:gapWidth val="150"/>
        <c:shape val="box"/>
        <c:axId val="170040208"/>
        <c:axId val="215314568"/>
        <c:axId val="0"/>
      </c:bar3DChart>
      <c:catAx>
        <c:axId val="170040208"/>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15314568"/>
        <c:crosses val="autoZero"/>
        <c:auto val="1"/>
        <c:lblAlgn val="ctr"/>
        <c:lblOffset val="100"/>
        <c:noMultiLvlLbl val="0"/>
      </c:catAx>
      <c:valAx>
        <c:axId val="21531456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70040208"/>
        <c:crosses val="autoZero"/>
        <c:crossBetween val="between"/>
      </c:valAx>
      <c:spPr>
        <a:noFill/>
        <a:ln w="25400">
          <a:noFill/>
        </a:ln>
      </c:spPr>
    </c:plotArea>
    <c:legend>
      <c:legendPos val="r"/>
      <c:layout>
        <c:manualLayout>
          <c:xMode val="edge"/>
          <c:yMode val="edge"/>
          <c:x val="0.94661285875422985"/>
          <c:y val="0.57750759878419455"/>
          <c:w val="3.4907632535405436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EJERCICIO ECONÓMICO 2024</a:t>
            </a:r>
          </a:p>
        </c:rich>
      </c:tx>
      <c:overlay val="1"/>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MES'!$A$19</c:f>
              <c:strCache>
                <c:ptCount val="1"/>
                <c:pt idx="0">
                  <c:v>DEVENGADO </c:v>
                </c:pt>
              </c:strCache>
            </c:strRef>
          </c:tx>
          <c:spPr>
            <a:ln>
              <a:solidFill>
                <a:srgbClr val="FF0000"/>
              </a:solidFill>
            </a:ln>
          </c:spPr>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MES'!$B$19:$M$19</c:f>
              <c:numCache>
                <c:formatCode>0%</c:formatCode>
                <c:ptCount val="12"/>
                <c:pt idx="0">
                  <c:v>9.3204462280046377E-2</c:v>
                </c:pt>
                <c:pt idx="1">
                  <c:v>0.1896432865031368</c:v>
                </c:pt>
                <c:pt idx="2">
                  <c:v>0.24477245203100881</c:v>
                </c:pt>
                <c:pt idx="3">
                  <c:v>0.30191533116855995</c:v>
                </c:pt>
              </c:numCache>
            </c:numRef>
          </c:val>
          <c:smooth val="0"/>
          <c:extLst>
            <c:ext xmlns:c16="http://schemas.microsoft.com/office/drawing/2014/chart" uri="{C3380CC4-5D6E-409C-BE32-E72D297353CC}">
              <c16:uniqueId val="{00000000-06B3-4954-9723-39713B3EB7E8}"/>
            </c:ext>
          </c:extLst>
        </c:ser>
        <c:ser>
          <c:idx val="1"/>
          <c:order val="1"/>
          <c:tx>
            <c:strRef>
              <c:f>'RESUMEN X MES'!$A$20</c:f>
              <c:strCache>
                <c:ptCount val="1"/>
                <c:pt idx="0">
                  <c:v>COMPROMETIDO</c:v>
                </c:pt>
              </c:strCache>
            </c:strRef>
          </c:tx>
          <c:spPr>
            <a:ln>
              <a:solidFill>
                <a:srgbClr val="002060"/>
              </a:solidFill>
            </a:ln>
          </c:spPr>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MES'!$B$20:$M$20</c:f>
              <c:numCache>
                <c:formatCode>0%</c:formatCode>
                <c:ptCount val="12"/>
                <c:pt idx="0">
                  <c:v>0.16365907371214267</c:v>
                </c:pt>
                <c:pt idx="1">
                  <c:v>0.10638498541983649</c:v>
                </c:pt>
                <c:pt idx="2">
                  <c:v>9.7143837656290949E-2</c:v>
                </c:pt>
                <c:pt idx="3">
                  <c:v>9.3364175314335995E-2</c:v>
                </c:pt>
              </c:numCache>
            </c:numRef>
          </c:val>
          <c:smooth val="0"/>
          <c:extLst>
            <c:ext xmlns:c16="http://schemas.microsoft.com/office/drawing/2014/chart" uri="{C3380CC4-5D6E-409C-BE32-E72D297353CC}">
              <c16:uniqueId val="{00000001-06B3-4954-9723-39713B3EB7E8}"/>
            </c:ext>
          </c:extLst>
        </c:ser>
        <c:ser>
          <c:idx val="2"/>
          <c:order val="2"/>
          <c:tx>
            <c:strRef>
              <c:f>'RESUMEN X MES'!$A$21</c:f>
              <c:strCache>
                <c:ptCount val="1"/>
                <c:pt idx="0">
                  <c:v>DISPONIBLE</c:v>
                </c:pt>
              </c:strCache>
            </c:strRef>
          </c:tx>
          <c:spPr>
            <a:ln>
              <a:solidFill>
                <a:srgbClr val="FFFF00"/>
              </a:solidFill>
            </a:ln>
          </c:spPr>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MES'!$B$21:$M$21</c:f>
              <c:numCache>
                <c:formatCode>0%</c:formatCode>
                <c:ptCount val="12"/>
                <c:pt idx="0">
                  <c:v>0.74313646400781097</c:v>
                </c:pt>
                <c:pt idx="1">
                  <c:v>0.70397172807702668</c:v>
                </c:pt>
                <c:pt idx="2">
                  <c:v>0.6580837103127003</c:v>
                </c:pt>
                <c:pt idx="3">
                  <c:v>0.60472049351710411</c:v>
                </c:pt>
              </c:numCache>
            </c:numRef>
          </c:val>
          <c:smooth val="0"/>
          <c:extLst>
            <c:ext xmlns:c16="http://schemas.microsoft.com/office/drawing/2014/chart" uri="{C3380CC4-5D6E-409C-BE32-E72D297353CC}">
              <c16:uniqueId val="{00000002-06B3-4954-9723-39713B3EB7E8}"/>
            </c:ext>
          </c:extLst>
        </c:ser>
        <c:dLbls>
          <c:showLegendKey val="0"/>
          <c:showVal val="0"/>
          <c:showCatName val="0"/>
          <c:showSerName val="0"/>
          <c:showPercent val="0"/>
          <c:showBubbleSize val="0"/>
        </c:dLbls>
        <c:marker val="1"/>
        <c:smooth val="0"/>
        <c:axId val="215313392"/>
        <c:axId val="215316920"/>
      </c:lineChart>
      <c:catAx>
        <c:axId val="2153133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215316920"/>
        <c:crosses val="autoZero"/>
        <c:auto val="1"/>
        <c:lblAlgn val="ctr"/>
        <c:lblOffset val="100"/>
        <c:noMultiLvlLbl val="0"/>
      </c:catAx>
      <c:valAx>
        <c:axId val="215316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15313392"/>
        <c:crosses val="autoZero"/>
        <c:crossBetween val="between"/>
      </c:valAx>
    </c:plotArea>
    <c:legend>
      <c:legendPos val="r"/>
      <c:layout>
        <c:manualLayout>
          <c:xMode val="edge"/>
          <c:yMode val="edge"/>
          <c:x val="0.87089011039532283"/>
          <c:y val="0.37735819292018552"/>
          <c:w val="0.10969857856529988"/>
          <c:h val="0.25814042674717474"/>
        </c:manualLayout>
      </c:layout>
      <c:overlay val="0"/>
      <c:txPr>
        <a:bodyPr/>
        <a:lstStyle/>
        <a:p>
          <a:pPr>
            <a:defRPr sz="735"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4829032" name="Line 4">
          <a:extLst>
            <a:ext uri="{FF2B5EF4-FFF2-40B4-BE49-F238E27FC236}">
              <a16:creationId xmlns:a16="http://schemas.microsoft.com/office/drawing/2014/main" id="{00000000-0008-0000-0000-000068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4829033" name="Line 12">
          <a:extLst>
            <a:ext uri="{FF2B5EF4-FFF2-40B4-BE49-F238E27FC236}">
              <a16:creationId xmlns:a16="http://schemas.microsoft.com/office/drawing/2014/main" id="{00000000-0008-0000-0000-000069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4" name="Line 13">
          <a:extLst>
            <a:ext uri="{FF2B5EF4-FFF2-40B4-BE49-F238E27FC236}">
              <a16:creationId xmlns:a16="http://schemas.microsoft.com/office/drawing/2014/main" id="{00000000-0008-0000-0000-00006A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5" name="Line 14">
          <a:extLst>
            <a:ext uri="{FF2B5EF4-FFF2-40B4-BE49-F238E27FC236}">
              <a16:creationId xmlns:a16="http://schemas.microsoft.com/office/drawing/2014/main" id="{00000000-0008-0000-0000-00006B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6" name="Line 15">
          <a:extLst>
            <a:ext uri="{FF2B5EF4-FFF2-40B4-BE49-F238E27FC236}">
              <a16:creationId xmlns:a16="http://schemas.microsoft.com/office/drawing/2014/main" id="{00000000-0008-0000-0000-00006C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37" name="Text Box 16">
          <a:extLst>
            <a:ext uri="{FF2B5EF4-FFF2-40B4-BE49-F238E27FC236}">
              <a16:creationId xmlns:a16="http://schemas.microsoft.com/office/drawing/2014/main" id="{00000000-0008-0000-0000-00006D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38" name="Text Box 17">
          <a:extLst>
            <a:ext uri="{FF2B5EF4-FFF2-40B4-BE49-F238E27FC236}">
              <a16:creationId xmlns:a16="http://schemas.microsoft.com/office/drawing/2014/main" id="{00000000-0008-0000-0000-00006E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39" name="Line 18">
          <a:extLst>
            <a:ext uri="{FF2B5EF4-FFF2-40B4-BE49-F238E27FC236}">
              <a16:creationId xmlns:a16="http://schemas.microsoft.com/office/drawing/2014/main" id="{00000000-0008-0000-0000-00006F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40" name="Line 19">
          <a:extLst>
            <a:ext uri="{FF2B5EF4-FFF2-40B4-BE49-F238E27FC236}">
              <a16:creationId xmlns:a16="http://schemas.microsoft.com/office/drawing/2014/main" id="{00000000-0008-0000-0000-000070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4829041" name="Line 20">
          <a:extLst>
            <a:ext uri="{FF2B5EF4-FFF2-40B4-BE49-F238E27FC236}">
              <a16:creationId xmlns:a16="http://schemas.microsoft.com/office/drawing/2014/main" id="{00000000-0008-0000-0000-000071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42" name="Text Box 21">
          <a:extLst>
            <a:ext uri="{FF2B5EF4-FFF2-40B4-BE49-F238E27FC236}">
              <a16:creationId xmlns:a16="http://schemas.microsoft.com/office/drawing/2014/main" id="{00000000-0008-0000-0000-000072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4829043" name="Text Box 22">
          <a:extLst>
            <a:ext uri="{FF2B5EF4-FFF2-40B4-BE49-F238E27FC236}">
              <a16:creationId xmlns:a16="http://schemas.microsoft.com/office/drawing/2014/main" id="{00000000-0008-0000-0000-000073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44" name="Text Box 2087">
          <a:extLst>
            <a:ext uri="{FF2B5EF4-FFF2-40B4-BE49-F238E27FC236}">
              <a16:creationId xmlns:a16="http://schemas.microsoft.com/office/drawing/2014/main" id="{00000000-0008-0000-0000-000074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45" name="Text Box 2088">
          <a:extLst>
            <a:ext uri="{FF2B5EF4-FFF2-40B4-BE49-F238E27FC236}">
              <a16:creationId xmlns:a16="http://schemas.microsoft.com/office/drawing/2014/main" id="{00000000-0008-0000-0000-000075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46" name="Text Box 2089">
          <a:extLst>
            <a:ext uri="{FF2B5EF4-FFF2-40B4-BE49-F238E27FC236}">
              <a16:creationId xmlns:a16="http://schemas.microsoft.com/office/drawing/2014/main" id="{00000000-0008-0000-0000-000076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47" name="Text Box 2090">
          <a:extLst>
            <a:ext uri="{FF2B5EF4-FFF2-40B4-BE49-F238E27FC236}">
              <a16:creationId xmlns:a16="http://schemas.microsoft.com/office/drawing/2014/main" id="{00000000-0008-0000-0000-000077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48" name="Text Box 2091">
          <a:extLst>
            <a:ext uri="{FF2B5EF4-FFF2-40B4-BE49-F238E27FC236}">
              <a16:creationId xmlns:a16="http://schemas.microsoft.com/office/drawing/2014/main" id="{00000000-0008-0000-0000-000078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49" name="Text Box 2092">
          <a:extLst>
            <a:ext uri="{FF2B5EF4-FFF2-40B4-BE49-F238E27FC236}">
              <a16:creationId xmlns:a16="http://schemas.microsoft.com/office/drawing/2014/main" id="{00000000-0008-0000-0000-000079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50" name="Text Box 2093">
          <a:extLst>
            <a:ext uri="{FF2B5EF4-FFF2-40B4-BE49-F238E27FC236}">
              <a16:creationId xmlns:a16="http://schemas.microsoft.com/office/drawing/2014/main" id="{00000000-0008-0000-0000-00007A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4829051" name="Text Box 2094">
          <a:extLst>
            <a:ext uri="{FF2B5EF4-FFF2-40B4-BE49-F238E27FC236}">
              <a16:creationId xmlns:a16="http://schemas.microsoft.com/office/drawing/2014/main" id="{00000000-0008-0000-0000-00007B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22</xdr:row>
      <xdr:rowOff>28575</xdr:rowOff>
    </xdr:from>
    <xdr:to>
      <xdr:col>26</xdr:col>
      <xdr:colOff>533400</xdr:colOff>
      <xdr:row>45</xdr:row>
      <xdr:rowOff>133350</xdr:rowOff>
    </xdr:to>
    <xdr:graphicFrame macro="">
      <xdr:nvGraphicFramePr>
        <xdr:cNvPr id="3021" name="1 Gráfico">
          <a:extLst>
            <a:ext uri="{FF2B5EF4-FFF2-40B4-BE49-F238E27FC236}">
              <a16:creationId xmlns:a16="http://schemas.microsoft.com/office/drawing/2014/main" id="{00000000-0008-0000-0100-0000CD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026822" name="1 Gráfico">
          <a:extLst>
            <a:ext uri="{FF2B5EF4-FFF2-40B4-BE49-F238E27FC236}">
              <a16:creationId xmlns:a16="http://schemas.microsoft.com/office/drawing/2014/main" id="{00000000-0008-0000-0400-000006B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028870" name="1 Gráfico">
          <a:extLst>
            <a:ext uri="{FF2B5EF4-FFF2-40B4-BE49-F238E27FC236}">
              <a16:creationId xmlns:a16="http://schemas.microsoft.com/office/drawing/2014/main" id="{00000000-0008-0000-0500-000006BC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030923" name="Line 7">
          <a:extLst>
            <a:ext uri="{FF2B5EF4-FFF2-40B4-BE49-F238E27FC236}">
              <a16:creationId xmlns:a16="http://schemas.microsoft.com/office/drawing/2014/main" id="{00000000-0008-0000-0600-00000BC44C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030924" name="2 Gráfico">
          <a:extLst>
            <a:ext uri="{FF2B5EF4-FFF2-40B4-BE49-F238E27FC236}">
              <a16:creationId xmlns:a16="http://schemas.microsoft.com/office/drawing/2014/main" id="{00000000-0008-0000-0600-00000CC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4987918" name="Imagen 24">
          <a:extLst>
            <a:ext uri="{FF2B5EF4-FFF2-40B4-BE49-F238E27FC236}">
              <a16:creationId xmlns:a16="http://schemas.microsoft.com/office/drawing/2014/main" id="{00000000-0008-0000-0700-00000E1C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104776</xdr:colOff>
      <xdr:row>25</xdr:row>
      <xdr:rowOff>104775</xdr:rowOff>
    </xdr:from>
    <xdr:to>
      <xdr:col>12</xdr:col>
      <xdr:colOff>781051</xdr:colOff>
      <xdr:row>45</xdr:row>
      <xdr:rowOff>161925</xdr:rowOff>
    </xdr:to>
    <xdr:graphicFrame macro="">
      <xdr:nvGraphicFramePr>
        <xdr:cNvPr id="729933" name="1 Gráfico">
          <a:extLst>
            <a:ext uri="{FF2B5EF4-FFF2-40B4-BE49-F238E27FC236}">
              <a16:creationId xmlns:a16="http://schemas.microsoft.com/office/drawing/2014/main" id="{00000000-0008-0000-0A00-00004D23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W325"/>
  <sheetViews>
    <sheetView showGridLines="0" tabSelected="1" zoomScale="90" zoomScaleNormal="90" zoomScaleSheetLayoutView="85" zoomScalePageLayoutView="80" workbookViewId="0">
      <selection activeCell="C30" sqref="C30"/>
    </sheetView>
  </sheetViews>
  <sheetFormatPr baseColWidth="10" defaultColWidth="11.44140625" defaultRowHeight="11.4" outlineLevelRow="1" outlineLevelCol="1" x14ac:dyDescent="0.2"/>
  <cols>
    <col min="1" max="1" width="16.77734375" style="1" customWidth="1"/>
    <col min="2" max="2" width="45.77734375" style="496" customWidth="1"/>
    <col min="3" max="3" width="18.21875" style="3" customWidth="1"/>
    <col min="4" max="4" width="17.33203125" style="3" hidden="1" customWidth="1" outlineLevel="1"/>
    <col min="5" max="8" width="18.33203125" style="1" hidden="1" customWidth="1" outlineLevel="1"/>
    <col min="9" max="9" width="18.88671875" style="2" hidden="1" customWidth="1" outlineLevel="1"/>
    <col min="10" max="10" width="12.6640625" style="26" hidden="1" customWidth="1" outlineLevel="1"/>
    <col min="11" max="11" width="13.5546875" style="26" hidden="1" customWidth="1" outlineLevel="1"/>
    <col min="12" max="12" width="15.33203125" style="1" hidden="1" customWidth="1" outlineLevel="1"/>
    <col min="13" max="14" width="15.5546875" style="1" hidden="1" customWidth="1" outlineLevel="1"/>
    <col min="15" max="15" width="14.109375" style="1" hidden="1" customWidth="1" outlineLevel="1"/>
    <col min="16" max="17" width="15.33203125" style="1" hidden="1" customWidth="1" outlineLevel="1"/>
    <col min="18" max="18" width="18.5546875" style="1" hidden="1" customWidth="1" outlineLevel="1"/>
    <col min="19" max="19" width="18.44140625" style="1" hidden="1" customWidth="1" outlineLevel="1"/>
    <col min="20" max="20" width="18.88671875" style="1" hidden="1" customWidth="1" outlineLevel="1"/>
    <col min="21" max="21" width="16.33203125" style="1" hidden="1" customWidth="1" outlineLevel="1"/>
    <col min="22" max="22" width="15.6640625" style="1" hidden="1" customWidth="1" outlineLevel="1"/>
    <col min="23" max="27" width="20" style="1" hidden="1" customWidth="1" outlineLevel="1"/>
    <col min="28" max="28" width="13.44140625" style="1" hidden="1" customWidth="1" outlineLevel="1"/>
    <col min="29" max="29" width="13.6640625" style="1" hidden="1" customWidth="1" outlineLevel="1"/>
    <col min="30" max="30" width="17.88671875" style="1" customWidth="1" collapsed="1"/>
    <col min="31" max="31" width="21.33203125" style="1" customWidth="1"/>
    <col min="32" max="35" width="18.77734375" style="1" customWidth="1"/>
    <col min="36" max="36" width="14.77734375" style="1" customWidth="1"/>
    <col min="37" max="37" width="18.77734375" style="1" customWidth="1"/>
    <col min="38" max="38" width="14.77734375" style="1" customWidth="1"/>
    <col min="39" max="39" width="6" style="1" customWidth="1"/>
    <col min="40" max="40" width="14.6640625" style="433" hidden="1" customWidth="1" outlineLevel="1"/>
    <col min="41" max="41" width="15.88671875" style="1" hidden="1" customWidth="1" outlineLevel="1"/>
    <col min="42" max="42" width="11.5546875" style="1" bestFit="1" customWidth="1" collapsed="1"/>
    <col min="43" max="43" width="10.88671875" style="1" customWidth="1"/>
    <col min="44" max="16384" width="11.44140625" style="1"/>
  </cols>
  <sheetData>
    <row r="1" spans="1:49" ht="13.2" x14ac:dyDescent="0.25">
      <c r="A1" s="576" t="s">
        <v>453</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8"/>
    </row>
    <row r="2" spans="1:49" ht="13.2" x14ac:dyDescent="0.25">
      <c r="A2" s="579" t="s">
        <v>656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1"/>
    </row>
    <row r="3" spans="1:49" ht="13.2" x14ac:dyDescent="0.25">
      <c r="A3" s="582" t="s">
        <v>2</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4"/>
    </row>
    <row r="4" spans="1:49" ht="13.2" x14ac:dyDescent="0.25">
      <c r="A4" s="579" t="s">
        <v>452</v>
      </c>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1"/>
      <c r="AN4" s="430"/>
    </row>
    <row r="5" spans="1:49" ht="13.2" x14ac:dyDescent="0.25">
      <c r="A5" s="579" t="s">
        <v>454</v>
      </c>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1"/>
      <c r="AN5" s="430"/>
    </row>
    <row r="6" spans="1:49" ht="16.2" thickBot="1" x14ac:dyDescent="0.35">
      <c r="A6" s="585" t="s">
        <v>658</v>
      </c>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7"/>
      <c r="AN6" s="430"/>
    </row>
    <row r="7" spans="1:49" ht="12" thickBot="1" x14ac:dyDescent="0.25">
      <c r="A7" s="8"/>
      <c r="B7" s="487"/>
      <c r="C7" s="6"/>
      <c r="D7" s="6"/>
      <c r="E7" s="45">
        <v>0</v>
      </c>
      <c r="F7" s="45">
        <v>0</v>
      </c>
      <c r="G7" s="45">
        <v>0</v>
      </c>
      <c r="H7" s="45">
        <v>0</v>
      </c>
      <c r="I7" s="31"/>
      <c r="J7" s="30"/>
      <c r="K7" s="30"/>
      <c r="L7" s="8"/>
      <c r="M7" s="8" t="s">
        <v>0</v>
      </c>
      <c r="N7" s="8"/>
      <c r="O7" s="8"/>
      <c r="P7" s="8"/>
      <c r="Q7" s="8"/>
      <c r="R7" s="8"/>
      <c r="S7" s="8"/>
      <c r="T7" s="8"/>
      <c r="U7" s="8"/>
      <c r="V7" s="8"/>
      <c r="W7" s="8"/>
      <c r="X7" s="8"/>
      <c r="Y7" s="8"/>
      <c r="Z7" s="8"/>
      <c r="AA7" s="8"/>
      <c r="AB7" s="8"/>
      <c r="AC7" s="31" t="s">
        <v>0</v>
      </c>
      <c r="AD7" s="8"/>
      <c r="AE7" s="31"/>
      <c r="AF7" s="8"/>
      <c r="AG7" s="8"/>
      <c r="AH7" s="8"/>
      <c r="AI7" s="8"/>
      <c r="AJ7" s="8"/>
      <c r="AK7" s="8"/>
      <c r="AN7" s="430"/>
      <c r="AP7" s="453"/>
    </row>
    <row r="8" spans="1:49" ht="12.6" thickBot="1" x14ac:dyDescent="0.3">
      <c r="A8" s="547" t="s">
        <v>4</v>
      </c>
      <c r="B8" s="548"/>
      <c r="C8" s="545" t="s">
        <v>310</v>
      </c>
      <c r="D8" s="133"/>
      <c r="E8" s="543" t="s">
        <v>421</v>
      </c>
      <c r="F8" s="544"/>
      <c r="G8" s="544"/>
      <c r="H8" s="544"/>
      <c r="I8" s="545" t="s">
        <v>418</v>
      </c>
      <c r="J8" s="589" t="s">
        <v>659</v>
      </c>
      <c r="K8" s="570"/>
      <c r="L8" s="563" t="s">
        <v>660</v>
      </c>
      <c r="M8" s="564"/>
      <c r="N8" s="565"/>
      <c r="O8" s="566"/>
      <c r="P8" s="567"/>
      <c r="Q8" s="568"/>
      <c r="R8" s="569"/>
      <c r="S8" s="570"/>
      <c r="T8" s="567"/>
      <c r="U8" s="568"/>
      <c r="V8" s="569"/>
      <c r="W8" s="570"/>
      <c r="X8" s="567"/>
      <c r="Y8" s="568"/>
      <c r="Z8" s="569"/>
      <c r="AA8" s="570"/>
      <c r="AB8" s="558" t="s">
        <v>303</v>
      </c>
      <c r="AC8" s="559"/>
      <c r="AD8" s="571" t="s">
        <v>311</v>
      </c>
      <c r="AE8" s="552" t="s">
        <v>315</v>
      </c>
      <c r="AF8" s="545" t="s">
        <v>312</v>
      </c>
      <c r="AG8" s="545" t="s">
        <v>663</v>
      </c>
      <c r="AH8" s="545" t="s">
        <v>628</v>
      </c>
      <c r="AI8" s="552" t="s">
        <v>313</v>
      </c>
      <c r="AJ8" s="545" t="s">
        <v>427</v>
      </c>
      <c r="AK8" s="545" t="s">
        <v>653</v>
      </c>
      <c r="AL8" s="545" t="s">
        <v>433</v>
      </c>
      <c r="AN8" s="430" t="s">
        <v>0</v>
      </c>
    </row>
    <row r="9" spans="1:49" ht="24" thickBot="1" x14ac:dyDescent="0.3">
      <c r="A9" s="126" t="s">
        <v>6</v>
      </c>
      <c r="B9" s="488" t="s">
        <v>7</v>
      </c>
      <c r="C9" s="546"/>
      <c r="D9" s="127" t="s">
        <v>3</v>
      </c>
      <c r="E9" s="128" t="s">
        <v>9</v>
      </c>
      <c r="F9" s="392" t="s">
        <v>10</v>
      </c>
      <c r="G9" s="392" t="s">
        <v>422</v>
      </c>
      <c r="H9" s="393" t="s">
        <v>423</v>
      </c>
      <c r="I9" s="546"/>
      <c r="J9" s="223" t="s">
        <v>301</v>
      </c>
      <c r="K9" s="224" t="s">
        <v>302</v>
      </c>
      <c r="L9" s="225" t="s">
        <v>301</v>
      </c>
      <c r="M9" s="226" t="s">
        <v>302</v>
      </c>
      <c r="N9" s="227" t="s">
        <v>301</v>
      </c>
      <c r="O9" s="224" t="s">
        <v>302</v>
      </c>
      <c r="P9" s="225" t="s">
        <v>301</v>
      </c>
      <c r="Q9" s="226" t="s">
        <v>302</v>
      </c>
      <c r="R9" s="227" t="s">
        <v>301</v>
      </c>
      <c r="S9" s="224" t="s">
        <v>302</v>
      </c>
      <c r="T9" s="225" t="s">
        <v>630</v>
      </c>
      <c r="U9" s="226" t="s">
        <v>302</v>
      </c>
      <c r="V9" s="227" t="s">
        <v>630</v>
      </c>
      <c r="W9" s="224" t="s">
        <v>302</v>
      </c>
      <c r="X9" s="225" t="s">
        <v>630</v>
      </c>
      <c r="Y9" s="226" t="s">
        <v>302</v>
      </c>
      <c r="Z9" s="227" t="s">
        <v>630</v>
      </c>
      <c r="AA9" s="224" t="s">
        <v>302</v>
      </c>
      <c r="AB9" s="228" t="s">
        <v>301</v>
      </c>
      <c r="AC9" s="228" t="s">
        <v>302</v>
      </c>
      <c r="AD9" s="572"/>
      <c r="AE9" s="588"/>
      <c r="AF9" s="546"/>
      <c r="AG9" s="546"/>
      <c r="AH9" s="546"/>
      <c r="AI9" s="553"/>
      <c r="AJ9" s="546"/>
      <c r="AK9" s="546"/>
      <c r="AL9" s="546"/>
      <c r="AN9" s="434" t="s">
        <v>647</v>
      </c>
      <c r="AO9" s="429" t="s">
        <v>648</v>
      </c>
    </row>
    <row r="10" spans="1:49" ht="12" x14ac:dyDescent="0.25">
      <c r="A10" s="497"/>
      <c r="B10" s="498"/>
      <c r="C10" s="499">
        <v>0</v>
      </c>
      <c r="D10" s="500"/>
      <c r="E10" s="501"/>
      <c r="F10" s="501"/>
      <c r="G10" s="501"/>
      <c r="H10" s="500"/>
      <c r="I10" s="502"/>
      <c r="J10" s="503"/>
      <c r="K10" s="504"/>
      <c r="L10" s="505"/>
      <c r="M10" s="506"/>
      <c r="N10" s="505"/>
      <c r="O10" s="506"/>
      <c r="P10" s="505"/>
      <c r="Q10" s="506"/>
      <c r="R10" s="505"/>
      <c r="S10" s="506"/>
      <c r="T10" s="505"/>
      <c r="U10" s="506"/>
      <c r="V10" s="505"/>
      <c r="W10" s="506"/>
      <c r="X10" s="505"/>
      <c r="Y10" s="506"/>
      <c r="Z10" s="505"/>
      <c r="AA10" s="506"/>
      <c r="AB10" s="507"/>
      <c r="AC10" s="500"/>
      <c r="AD10" s="502"/>
      <c r="AE10" s="500"/>
      <c r="AF10" s="508"/>
      <c r="AG10" s="508"/>
      <c r="AH10" s="508"/>
      <c r="AI10" s="509"/>
      <c r="AJ10" s="510"/>
      <c r="AK10" s="508"/>
      <c r="AL10" s="508"/>
      <c r="AN10" s="59"/>
      <c r="AO10" s="1" t="s">
        <v>0</v>
      </c>
      <c r="AU10" s="470"/>
      <c r="AV10" s="470"/>
      <c r="AW10" s="470"/>
    </row>
    <row r="11" spans="1:49" s="33" customFormat="1" ht="15.6" x14ac:dyDescent="0.55000000000000004">
      <c r="A11" s="229"/>
      <c r="B11" s="511" t="s">
        <v>11</v>
      </c>
      <c r="C11" s="394">
        <f t="shared" ref="C11:I11" si="0">+C13+C47+C111+C148+C172+C194+C223+C261+C282+C297</f>
        <v>1998469013</v>
      </c>
      <c r="D11" s="394">
        <f t="shared" si="0"/>
        <v>0</v>
      </c>
      <c r="E11" s="512">
        <f t="shared" si="0"/>
        <v>0</v>
      </c>
      <c r="F11" s="512"/>
      <c r="G11" s="512"/>
      <c r="H11" s="512">
        <f t="shared" si="0"/>
        <v>0</v>
      </c>
      <c r="I11" s="230">
        <f t="shared" si="0"/>
        <v>1998469013</v>
      </c>
      <c r="J11" s="394">
        <f>+J13+J47+J111+J148+J172+J194+J223+J261+J282+J297</f>
        <v>0</v>
      </c>
      <c r="K11" s="231">
        <f t="shared" ref="K11:S11" si="1">+K13+K47+K111+K148+K172+K194+K223+K261+K282+K297</f>
        <v>0</v>
      </c>
      <c r="L11" s="232">
        <f t="shared" si="1"/>
        <v>1740816</v>
      </c>
      <c r="M11" s="231">
        <f t="shared" si="1"/>
        <v>1740816</v>
      </c>
      <c r="N11" s="232">
        <f>+N13+N47+N111+N148+N172+N194+N223+N261+N282+N297</f>
        <v>0</v>
      </c>
      <c r="O11" s="231">
        <f>+O13+O47+O111+O148+O172+O194+O223+O261+O282+O297</f>
        <v>0</v>
      </c>
      <c r="P11" s="232">
        <f t="shared" si="1"/>
        <v>0</v>
      </c>
      <c r="Q11" s="231">
        <f t="shared" si="1"/>
        <v>0</v>
      </c>
      <c r="R11" s="232">
        <f t="shared" si="1"/>
        <v>0</v>
      </c>
      <c r="S11" s="231">
        <f t="shared" si="1"/>
        <v>0</v>
      </c>
      <c r="T11" s="232">
        <f t="shared" ref="T11:AH11" si="2">+T13+T47+T111+T148+T172+T194+T223+T261+T282+T297</f>
        <v>0</v>
      </c>
      <c r="U11" s="231">
        <f t="shared" si="2"/>
        <v>0</v>
      </c>
      <c r="V11" s="232">
        <f t="shared" si="2"/>
        <v>0</v>
      </c>
      <c r="W11" s="231">
        <f t="shared" si="2"/>
        <v>0</v>
      </c>
      <c r="X11" s="232"/>
      <c r="Y11" s="231"/>
      <c r="Z11" s="232"/>
      <c r="AA11" s="231"/>
      <c r="AB11" s="233">
        <f>+AB13+AB47+AB111+AB148+AB172+AB194+AB223+AB261+AB282+AB297</f>
        <v>1740816</v>
      </c>
      <c r="AC11" s="233">
        <f>+AC13+AC47+AC111+AC148+AC172+AC194+AC223+AC261+AC282+AC297</f>
        <v>1740816</v>
      </c>
      <c r="AD11" s="230">
        <f t="shared" si="2"/>
        <v>1998469013</v>
      </c>
      <c r="AE11" s="230">
        <f t="shared" si="2"/>
        <v>603368433.8900001</v>
      </c>
      <c r="AF11" s="230">
        <f t="shared" si="2"/>
        <v>186585411.29000002</v>
      </c>
      <c r="AG11" s="230">
        <f t="shared" si="2"/>
        <v>0</v>
      </c>
      <c r="AH11" s="230">
        <f t="shared" si="2"/>
        <v>1208515167.8199999</v>
      </c>
      <c r="AI11" s="230">
        <f>+AI13+AI47+AI111+AI148+AI172+AI194+AI223+AI261+AI282+AI297</f>
        <v>1208515167.8199999</v>
      </c>
      <c r="AJ11" s="310">
        <f>(AD11-AI11)/AD11</f>
        <v>0.39527950648289589</v>
      </c>
      <c r="AK11" s="230">
        <f>+AK13+AK47+AK111+AK148+AK172+AK194+AK223+AK261+AK282+AK297</f>
        <v>1160357447.8199999</v>
      </c>
      <c r="AL11" s="469">
        <f>AE11/AD11</f>
        <v>0.30191533116855995</v>
      </c>
      <c r="AN11" s="428">
        <v>859933930.85000002</v>
      </c>
      <c r="AO11" s="431">
        <f>+AI11-AN11</f>
        <v>348581236.96999991</v>
      </c>
      <c r="AP11" s="1"/>
      <c r="AQ11" s="1"/>
    </row>
    <row r="12" spans="1:49" s="4" customFormat="1" ht="15.6" x14ac:dyDescent="0.55000000000000004">
      <c r="A12" s="234"/>
      <c r="B12" s="513"/>
      <c r="C12" s="395"/>
      <c r="D12" s="395"/>
      <c r="E12" s="514"/>
      <c r="F12" s="514"/>
      <c r="G12" s="514"/>
      <c r="H12" s="514"/>
      <c r="I12" s="174"/>
      <c r="J12" s="395"/>
      <c r="K12" s="235"/>
      <c r="L12" s="236"/>
      <c r="M12" s="235"/>
      <c r="N12" s="236"/>
      <c r="O12" s="235"/>
      <c r="P12" s="236"/>
      <c r="Q12" s="235"/>
      <c r="R12" s="236"/>
      <c r="S12" s="235"/>
      <c r="T12" s="236"/>
      <c r="U12" s="235"/>
      <c r="V12" s="236"/>
      <c r="W12" s="235"/>
      <c r="X12" s="236"/>
      <c r="Y12" s="235"/>
      <c r="Z12" s="236"/>
      <c r="AA12" s="235"/>
      <c r="AB12" s="182" t="s">
        <v>0</v>
      </c>
      <c r="AC12" s="395"/>
      <c r="AD12" s="174"/>
      <c r="AE12" s="396"/>
      <c r="AF12" s="180"/>
      <c r="AG12" s="180"/>
      <c r="AH12" s="180"/>
      <c r="AI12" s="181"/>
      <c r="AJ12" s="311"/>
      <c r="AK12" s="180"/>
      <c r="AL12" s="469"/>
      <c r="AN12" s="435"/>
      <c r="AO12" s="431">
        <f t="shared" ref="AO12:AO75" si="3">+AI12-AN12</f>
        <v>0</v>
      </c>
      <c r="AP12" s="1"/>
      <c r="AQ12" s="1"/>
    </row>
    <row r="13" spans="1:49" s="25" customFormat="1" ht="15.6" x14ac:dyDescent="0.55000000000000004">
      <c r="A13" s="234">
        <v>0</v>
      </c>
      <c r="B13" s="513" t="s">
        <v>12</v>
      </c>
      <c r="C13" s="397">
        <f>C14+C20+C26+C32++C38+C44</f>
        <v>1703607167</v>
      </c>
      <c r="D13" s="397">
        <f>D14+D20+D26+D32++D38+D44</f>
        <v>0</v>
      </c>
      <c r="E13" s="514">
        <f>E14+E20+E26+E32++E38+E44</f>
        <v>0</v>
      </c>
      <c r="F13" s="514"/>
      <c r="G13" s="514"/>
      <c r="H13" s="514">
        <f>H14+H20+H26+H32++H38+H44</f>
        <v>0</v>
      </c>
      <c r="I13" s="177">
        <f>SUM(C13:D13)</f>
        <v>1703607167</v>
      </c>
      <c r="J13" s="397">
        <f>J14+J20+J26+J32++J38+J44</f>
        <v>0</v>
      </c>
      <c r="K13" s="237">
        <f t="shared" ref="K13:V13" si="4">K14+K20+K26+K32++K38+K44</f>
        <v>0</v>
      </c>
      <c r="L13" s="238">
        <f t="shared" si="4"/>
        <v>1740816</v>
      </c>
      <c r="M13" s="237">
        <f t="shared" si="4"/>
        <v>1740816</v>
      </c>
      <c r="N13" s="238">
        <f t="shared" si="4"/>
        <v>0</v>
      </c>
      <c r="O13" s="237">
        <f t="shared" si="4"/>
        <v>0</v>
      </c>
      <c r="P13" s="238">
        <f t="shared" si="4"/>
        <v>0</v>
      </c>
      <c r="Q13" s="237">
        <f t="shared" si="4"/>
        <v>0</v>
      </c>
      <c r="R13" s="238">
        <f t="shared" si="4"/>
        <v>0</v>
      </c>
      <c r="S13" s="237">
        <f t="shared" si="4"/>
        <v>0</v>
      </c>
      <c r="T13" s="238">
        <f>T14+T20+T26+T32++T38+T44</f>
        <v>0</v>
      </c>
      <c r="U13" s="237">
        <f>U14+U20+U26+U32++U38+U44</f>
        <v>0</v>
      </c>
      <c r="V13" s="238">
        <f t="shared" si="4"/>
        <v>0</v>
      </c>
      <c r="W13" s="237">
        <f t="shared" ref="W13:AG13" si="5">W14+W20+W26+W32++W38+W44</f>
        <v>0</v>
      </c>
      <c r="X13" s="238"/>
      <c r="Y13" s="237"/>
      <c r="Z13" s="238"/>
      <c r="AA13" s="237"/>
      <c r="AB13" s="239">
        <f>AB14+AB20+AB26+AB32++AB38+AB44</f>
        <v>1740816</v>
      </c>
      <c r="AC13" s="397">
        <f>AC14+AC20+AC26+AC32++AC38+AC44</f>
        <v>1740816</v>
      </c>
      <c r="AD13" s="177">
        <f>AD14+AD20+AD26+AD32++AD38+AD44</f>
        <v>1703607167</v>
      </c>
      <c r="AE13" s="397">
        <f>AE14+AE20+AE26+AE32++AE38+AE44</f>
        <v>518174314.58000004</v>
      </c>
      <c r="AF13" s="177">
        <f t="shared" si="5"/>
        <v>139422518</v>
      </c>
      <c r="AG13" s="177">
        <f t="shared" si="5"/>
        <v>0</v>
      </c>
      <c r="AH13" s="177">
        <f>+AI13+AG13</f>
        <v>1046010334.42</v>
      </c>
      <c r="AI13" s="177">
        <f>AI14+AI20+AI26+AI32++AI38+AI44</f>
        <v>1046010334.42</v>
      </c>
      <c r="AJ13" s="353">
        <f>(AD13-AI13)/AD13</f>
        <v>0.38600262156563236</v>
      </c>
      <c r="AK13" s="177">
        <f t="shared" ref="AK13" si="6">AK14+AK20+AK26+AK32++AK38+AK44</f>
        <v>1046010334.42</v>
      </c>
      <c r="AL13" s="469">
        <f>AE13/AD13</f>
        <v>0.30416302808380946</v>
      </c>
      <c r="AN13" s="428">
        <v>798404751.03999996</v>
      </c>
      <c r="AO13" s="431">
        <f t="shared" si="3"/>
        <v>247605583.38</v>
      </c>
      <c r="AP13" s="1"/>
      <c r="AQ13" s="1"/>
    </row>
    <row r="14" spans="1:49" s="486" customFormat="1" ht="15.6" x14ac:dyDescent="0.55000000000000004">
      <c r="A14" s="473">
        <v>1</v>
      </c>
      <c r="B14" s="474" t="s">
        <v>13</v>
      </c>
      <c r="C14" s="475">
        <f>SUM(C15:C19)</f>
        <v>1219950188</v>
      </c>
      <c r="D14" s="475">
        <f>SUM(D15:D19)</f>
        <v>0</v>
      </c>
      <c r="E14" s="476">
        <f>SUM(E15:E19)</f>
        <v>0</v>
      </c>
      <c r="F14" s="476"/>
      <c r="G14" s="476"/>
      <c r="H14" s="476">
        <f>SUM(H15:H19)</f>
        <v>0</v>
      </c>
      <c r="I14" s="477">
        <f>SUM(C14:D14)</f>
        <v>1219950188</v>
      </c>
      <c r="J14" s="475">
        <f>SUM(J15:J19)</f>
        <v>0</v>
      </c>
      <c r="K14" s="478">
        <f t="shared" ref="K14:V14" si="7">SUM(K15:K19)</f>
        <v>0</v>
      </c>
      <c r="L14" s="479">
        <f t="shared" si="7"/>
        <v>0</v>
      </c>
      <c r="M14" s="479">
        <f t="shared" si="7"/>
        <v>1740816</v>
      </c>
      <c r="N14" s="479">
        <f t="shared" si="7"/>
        <v>0</v>
      </c>
      <c r="O14" s="478">
        <f t="shared" si="7"/>
        <v>0</v>
      </c>
      <c r="P14" s="479">
        <f t="shared" si="7"/>
        <v>0</v>
      </c>
      <c r="Q14" s="478">
        <f t="shared" si="7"/>
        <v>0</v>
      </c>
      <c r="R14" s="479">
        <f t="shared" si="7"/>
        <v>0</v>
      </c>
      <c r="S14" s="478">
        <f t="shared" si="7"/>
        <v>0</v>
      </c>
      <c r="T14" s="479">
        <f>SUM(T15:T19)</f>
        <v>0</v>
      </c>
      <c r="U14" s="478">
        <f>SUM(U15:U19)</f>
        <v>0</v>
      </c>
      <c r="V14" s="479">
        <f t="shared" si="7"/>
        <v>0</v>
      </c>
      <c r="W14" s="478">
        <f t="shared" ref="W14:AF14" si="8">SUM(W15:W19)</f>
        <v>0</v>
      </c>
      <c r="X14" s="479"/>
      <c r="Y14" s="478"/>
      <c r="Z14" s="479"/>
      <c r="AA14" s="478"/>
      <c r="AB14" s="480">
        <f t="shared" si="8"/>
        <v>0</v>
      </c>
      <c r="AC14" s="475">
        <f>SUM(AC15:AC19)</f>
        <v>1740816</v>
      </c>
      <c r="AD14" s="472">
        <f>SUM(AD15:AD19)</f>
        <v>1218209372</v>
      </c>
      <c r="AE14" s="471">
        <f>SUM(AE15:AE19)</f>
        <v>352749158.73000002</v>
      </c>
      <c r="AF14" s="472">
        <f t="shared" si="8"/>
        <v>0</v>
      </c>
      <c r="AG14" s="472">
        <f>SUM(AG15:AG19)</f>
        <v>0</v>
      </c>
      <c r="AH14" s="472">
        <f>+AI14+AG14</f>
        <v>865460213.26999998</v>
      </c>
      <c r="AI14" s="472">
        <f t="shared" ref="AI14:AI19" si="9">AD14-AE14-AF14</f>
        <v>865460213.26999998</v>
      </c>
      <c r="AJ14" s="481">
        <f>(AD14-AI14)/AD14</f>
        <v>0.28956365534347572</v>
      </c>
      <c r="AK14" s="472">
        <f t="shared" ref="AK14" si="10">SUM(AK15:AK19)</f>
        <v>865460213.26999998</v>
      </c>
      <c r="AL14" s="482">
        <f>AE14/AD14</f>
        <v>0.28956365534347572</v>
      </c>
      <c r="AM14" s="483"/>
      <c r="AN14" s="484">
        <v>642295521.13</v>
      </c>
      <c r="AO14" s="485">
        <f t="shared" si="3"/>
        <v>223164692.13999999</v>
      </c>
      <c r="AP14" s="483"/>
      <c r="AQ14" s="483"/>
    </row>
    <row r="15" spans="1:49" ht="15.6" x14ac:dyDescent="0.55000000000000004">
      <c r="A15" s="244" t="s">
        <v>474</v>
      </c>
      <c r="B15" s="519" t="s">
        <v>14</v>
      </c>
      <c r="C15" s="398">
        <v>1219950188</v>
      </c>
      <c r="D15" s="398">
        <v>0</v>
      </c>
      <c r="E15" s="418">
        <v>0</v>
      </c>
      <c r="F15" s="418"/>
      <c r="G15" s="418"/>
      <c r="H15" s="418"/>
      <c r="I15" s="28">
        <f>SUM(C15:D15)</f>
        <v>1219950188</v>
      </c>
      <c r="J15" s="399">
        <v>0</v>
      </c>
      <c r="K15" s="22"/>
      <c r="L15" s="15">
        <v>0</v>
      </c>
      <c r="M15" s="16">
        <v>1740816</v>
      </c>
      <c r="N15" s="21">
        <v>0</v>
      </c>
      <c r="O15" s="22"/>
      <c r="P15" s="15">
        <v>0</v>
      </c>
      <c r="Q15" s="16"/>
      <c r="R15" s="21"/>
      <c r="S15" s="22"/>
      <c r="T15" s="15">
        <v>0</v>
      </c>
      <c r="U15" s="16"/>
      <c r="V15" s="21"/>
      <c r="W15" s="22">
        <v>0</v>
      </c>
      <c r="X15" s="15"/>
      <c r="Y15" s="16"/>
      <c r="Z15" s="21"/>
      <c r="AA15" s="22"/>
      <c r="AB15" s="27">
        <f>J15+L15+N15+P15+R15+T15+V15+X15+Z15</f>
        <v>0</v>
      </c>
      <c r="AC15" s="400">
        <f>K15+M15+O15+Q15+S15+U15+W15+Y15+AA15</f>
        <v>1740816</v>
      </c>
      <c r="AD15" s="218">
        <f>C15+AB15-AC15</f>
        <v>1218209372</v>
      </c>
      <c r="AE15" s="401">
        <f>IFERROR(+VLOOKUP(A15,'Base de Datos'!$A$1:$H$75,7,0),0)</f>
        <v>352749158.73000002</v>
      </c>
      <c r="AF15" s="29">
        <f>IFERROR(+VLOOKUP(A15,'Base de Datos'!$A$1:$H$75,6,0),0)</f>
        <v>0</v>
      </c>
      <c r="AG15" s="29">
        <f>IFERROR(+VLOOKUP(A15,'Base de Datos'!$A$1:$H$75,8,0),0)</f>
        <v>0</v>
      </c>
      <c r="AH15" s="32">
        <f>+AI15+AG15</f>
        <v>865460213.26999998</v>
      </c>
      <c r="AI15" s="358">
        <f>AD15-AE15-AF15</f>
        <v>865460213.26999998</v>
      </c>
      <c r="AJ15" s="406">
        <f t="shared" ref="AJ15:AJ19" si="11">IFERROR(((AD15-AI15)/AD15),0)</f>
        <v>0.28956365534347572</v>
      </c>
      <c r="AK15" s="29">
        <f>IFERROR(+VLOOKUP(A15,'Base de Datos'!$A$1:$K$75,11,0),0)</f>
        <v>865460213.26999998</v>
      </c>
      <c r="AL15" s="469">
        <f t="shared" ref="AL15:AL21" si="12">IFERROR(+(AE15/AD15),0)</f>
        <v>0.28956365534347572</v>
      </c>
      <c r="AN15" s="430">
        <v>642295521.13</v>
      </c>
      <c r="AO15" s="431">
        <f t="shared" si="3"/>
        <v>223164692.13999999</v>
      </c>
    </row>
    <row r="16" spans="1:49" s="4" customFormat="1" ht="15.6" hidden="1" x14ac:dyDescent="0.55000000000000004">
      <c r="A16" s="240">
        <v>102</v>
      </c>
      <c r="B16" s="515" t="s">
        <v>15</v>
      </c>
      <c r="C16" s="398">
        <v>0</v>
      </c>
      <c r="D16" s="398"/>
      <c r="E16" s="516"/>
      <c r="F16" s="516"/>
      <c r="G16" s="516"/>
      <c r="H16" s="516"/>
      <c r="I16" s="28">
        <f t="shared" ref="I16:I79" si="13">SUM(C16:D16)</f>
        <v>0</v>
      </c>
      <c r="J16" s="399"/>
      <c r="K16" s="22"/>
      <c r="L16" s="15"/>
      <c r="M16" s="16"/>
      <c r="N16" s="21"/>
      <c r="O16" s="22"/>
      <c r="P16" s="15"/>
      <c r="Q16" s="16"/>
      <c r="R16" s="21"/>
      <c r="S16" s="22"/>
      <c r="T16" s="15"/>
      <c r="U16" s="16"/>
      <c r="V16" s="21">
        <v>0</v>
      </c>
      <c r="W16" s="22"/>
      <c r="X16" s="15"/>
      <c r="Y16" s="16"/>
      <c r="Z16" s="21"/>
      <c r="AA16" s="22"/>
      <c r="AB16" s="27">
        <f>J16+L16+N16+P16+R16+W16</f>
        <v>0</v>
      </c>
      <c r="AC16" s="400">
        <f>K16+M16+O16+Q16+S16+V16</f>
        <v>0</v>
      </c>
      <c r="AD16" s="29">
        <f>I16+AB16-AC16</f>
        <v>0</v>
      </c>
      <c r="AE16" s="401">
        <v>0</v>
      </c>
      <c r="AF16" s="29">
        <v>0</v>
      </c>
      <c r="AG16" s="29"/>
      <c r="AH16" s="32">
        <f t="shared" ref="AH16:AH36" si="14">+AI16-AG16</f>
        <v>0</v>
      </c>
      <c r="AI16" s="161">
        <f t="shared" si="9"/>
        <v>0</v>
      </c>
      <c r="AJ16" s="354">
        <f t="shared" si="11"/>
        <v>0</v>
      </c>
      <c r="AK16" s="29">
        <v>0</v>
      </c>
      <c r="AL16" s="469">
        <f t="shared" si="12"/>
        <v>0</v>
      </c>
      <c r="AM16" s="1"/>
      <c r="AN16" s="435"/>
      <c r="AO16" s="431">
        <f t="shared" si="3"/>
        <v>0</v>
      </c>
      <c r="AP16" s="1"/>
      <c r="AQ16" s="1"/>
    </row>
    <row r="17" spans="1:43" s="4" customFormat="1" ht="15.6" hidden="1" x14ac:dyDescent="0.55000000000000004">
      <c r="A17" s="240">
        <v>103</v>
      </c>
      <c r="B17" s="515" t="s">
        <v>16</v>
      </c>
      <c r="C17" s="398"/>
      <c r="D17" s="398"/>
      <c r="E17" s="516"/>
      <c r="F17" s="516"/>
      <c r="G17" s="516"/>
      <c r="H17" s="516"/>
      <c r="I17" s="28">
        <f t="shared" si="13"/>
        <v>0</v>
      </c>
      <c r="J17" s="399"/>
      <c r="K17" s="22"/>
      <c r="L17" s="15"/>
      <c r="M17" s="16"/>
      <c r="N17" s="21"/>
      <c r="O17" s="22"/>
      <c r="P17" s="15"/>
      <c r="Q17" s="16"/>
      <c r="R17" s="21"/>
      <c r="S17" s="22"/>
      <c r="T17" s="15"/>
      <c r="U17" s="16"/>
      <c r="V17" s="21">
        <v>0</v>
      </c>
      <c r="W17" s="22"/>
      <c r="X17" s="15"/>
      <c r="Y17" s="16"/>
      <c r="Z17" s="21"/>
      <c r="AA17" s="22"/>
      <c r="AB17" s="27">
        <f>J17+L17+N17+P17+R17+W17</f>
        <v>0</v>
      </c>
      <c r="AC17" s="400">
        <f>K17+M17+O17+Q17+S17+V17</f>
        <v>0</v>
      </c>
      <c r="AD17" s="29">
        <f>I17+AB17-AC17</f>
        <v>0</v>
      </c>
      <c r="AE17" s="401">
        <v>0</v>
      </c>
      <c r="AF17" s="29">
        <v>0</v>
      </c>
      <c r="AG17" s="29"/>
      <c r="AH17" s="32">
        <f t="shared" si="14"/>
        <v>0</v>
      </c>
      <c r="AI17" s="161">
        <f t="shared" si="9"/>
        <v>0</v>
      </c>
      <c r="AJ17" s="354">
        <f t="shared" si="11"/>
        <v>0</v>
      </c>
      <c r="AK17" s="29">
        <v>0</v>
      </c>
      <c r="AL17" s="469">
        <f t="shared" si="12"/>
        <v>0</v>
      </c>
      <c r="AM17" s="1"/>
      <c r="AN17" s="435"/>
      <c r="AO17" s="431">
        <f t="shared" si="3"/>
        <v>0</v>
      </c>
      <c r="AP17" s="1"/>
      <c r="AQ17" s="1"/>
    </row>
    <row r="18" spans="1:43" s="4" customFormat="1" ht="15.6" hidden="1" x14ac:dyDescent="0.55000000000000004">
      <c r="A18" s="240">
        <v>104</v>
      </c>
      <c r="B18" s="515" t="s">
        <v>17</v>
      </c>
      <c r="C18" s="398">
        <v>0</v>
      </c>
      <c r="D18" s="398">
        <v>0</v>
      </c>
      <c r="E18" s="516">
        <v>0</v>
      </c>
      <c r="F18" s="516"/>
      <c r="G18" s="516"/>
      <c r="H18" s="516"/>
      <c r="I18" s="28">
        <f t="shared" si="13"/>
        <v>0</v>
      </c>
      <c r="J18" s="399">
        <v>0</v>
      </c>
      <c r="K18" s="22">
        <v>0</v>
      </c>
      <c r="L18" s="15">
        <v>0</v>
      </c>
      <c r="M18" s="16">
        <v>0</v>
      </c>
      <c r="N18" s="21">
        <v>0</v>
      </c>
      <c r="O18" s="22">
        <v>0</v>
      </c>
      <c r="P18" s="15">
        <v>0</v>
      </c>
      <c r="Q18" s="16">
        <v>0</v>
      </c>
      <c r="R18" s="21">
        <v>0</v>
      </c>
      <c r="S18" s="22">
        <v>0</v>
      </c>
      <c r="T18" s="15">
        <v>0</v>
      </c>
      <c r="U18" s="16">
        <v>0</v>
      </c>
      <c r="V18" s="21">
        <v>0</v>
      </c>
      <c r="W18" s="22">
        <v>0</v>
      </c>
      <c r="X18" s="15"/>
      <c r="Y18" s="16"/>
      <c r="Z18" s="21"/>
      <c r="AA18" s="22"/>
      <c r="AB18" s="27">
        <f>J18+L18+N18+P18+R18+W18</f>
        <v>0</v>
      </c>
      <c r="AC18" s="400">
        <f>K18+M18+O18+Q18+S18+V18</f>
        <v>0</v>
      </c>
      <c r="AD18" s="29">
        <f>I18+AB18-AC18</f>
        <v>0</v>
      </c>
      <c r="AE18" s="401">
        <v>0</v>
      </c>
      <c r="AF18" s="29">
        <v>0</v>
      </c>
      <c r="AG18" s="29"/>
      <c r="AH18" s="32">
        <f t="shared" si="14"/>
        <v>0</v>
      </c>
      <c r="AI18" s="161">
        <f t="shared" si="9"/>
        <v>0</v>
      </c>
      <c r="AJ18" s="354">
        <f t="shared" si="11"/>
        <v>0</v>
      </c>
      <c r="AK18" s="29">
        <v>0</v>
      </c>
      <c r="AL18" s="469">
        <f t="shared" si="12"/>
        <v>0</v>
      </c>
      <c r="AM18" s="1"/>
      <c r="AN18" s="435"/>
      <c r="AO18" s="431">
        <f t="shared" si="3"/>
        <v>0</v>
      </c>
      <c r="AP18" s="1"/>
      <c r="AQ18" s="1"/>
    </row>
    <row r="19" spans="1:43" s="4" customFormat="1" ht="15.6" hidden="1" x14ac:dyDescent="0.55000000000000004">
      <c r="A19" s="240" t="s">
        <v>636</v>
      </c>
      <c r="B19" s="515" t="s">
        <v>18</v>
      </c>
      <c r="C19" s="398">
        <v>0</v>
      </c>
      <c r="D19" s="398"/>
      <c r="E19" s="5"/>
      <c r="F19" s="5"/>
      <c r="G19" s="5"/>
      <c r="H19" s="5"/>
      <c r="I19" s="28">
        <f t="shared" si="13"/>
        <v>0</v>
      </c>
      <c r="J19" s="399"/>
      <c r="K19" s="22"/>
      <c r="L19" s="15"/>
      <c r="M19" s="16"/>
      <c r="N19" s="21">
        <v>0</v>
      </c>
      <c r="O19" s="22"/>
      <c r="P19" s="15"/>
      <c r="Q19" s="16"/>
      <c r="R19" s="21"/>
      <c r="S19" s="22"/>
      <c r="T19" s="15"/>
      <c r="U19" s="16"/>
      <c r="V19" s="21"/>
      <c r="W19" s="22"/>
      <c r="X19" s="15"/>
      <c r="Y19" s="16"/>
      <c r="Z19" s="21"/>
      <c r="AA19" s="22"/>
      <c r="AB19" s="27">
        <v>0</v>
      </c>
      <c r="AC19" s="400">
        <f>K19+M19+O19+Q19+S19+V19</f>
        <v>0</v>
      </c>
      <c r="AD19" s="218">
        <f>C19+AB19-AC19</f>
        <v>0</v>
      </c>
      <c r="AE19" s="401">
        <v>0</v>
      </c>
      <c r="AF19" s="29">
        <v>0</v>
      </c>
      <c r="AG19" s="29"/>
      <c r="AH19" s="32">
        <f t="shared" si="14"/>
        <v>0</v>
      </c>
      <c r="AI19" s="161">
        <f t="shared" si="9"/>
        <v>0</v>
      </c>
      <c r="AJ19" s="354">
        <f t="shared" si="11"/>
        <v>0</v>
      </c>
      <c r="AK19" s="29">
        <v>0</v>
      </c>
      <c r="AL19" s="469">
        <f t="shared" si="12"/>
        <v>0</v>
      </c>
      <c r="AM19" s="1"/>
      <c r="AN19" s="435"/>
      <c r="AO19" s="431">
        <f t="shared" si="3"/>
        <v>0</v>
      </c>
      <c r="AP19" s="1"/>
      <c r="AQ19" s="1"/>
    </row>
    <row r="20" spans="1:43" s="486" customFormat="1" ht="15.6" hidden="1" outlineLevel="1" x14ac:dyDescent="0.55000000000000004">
      <c r="A20" s="473">
        <v>2</v>
      </c>
      <c r="B20" s="474" t="s">
        <v>19</v>
      </c>
      <c r="C20" s="475">
        <f>SUM(C21:C25)</f>
        <v>0</v>
      </c>
      <c r="D20" s="475">
        <f>SUM(D21:D25)</f>
        <v>0</v>
      </c>
      <c r="E20" s="476">
        <f>SUM(E21:E25)</f>
        <v>0</v>
      </c>
      <c r="F20" s="476"/>
      <c r="G20" s="476"/>
      <c r="H20" s="476">
        <f>SUM(H21:H25)</f>
        <v>0</v>
      </c>
      <c r="I20" s="477">
        <f t="shared" si="13"/>
        <v>0</v>
      </c>
      <c r="J20" s="475">
        <f>SUM(J21:J25)</f>
        <v>0</v>
      </c>
      <c r="K20" s="478">
        <f>SUM(K21:K25)</f>
        <v>0</v>
      </c>
      <c r="L20" s="479">
        <f t="shared" ref="L20:W20" si="15">SUM(L21:L25)</f>
        <v>0</v>
      </c>
      <c r="M20" s="479">
        <f t="shared" si="15"/>
        <v>0</v>
      </c>
      <c r="N20" s="479">
        <f t="shared" si="15"/>
        <v>0</v>
      </c>
      <c r="O20" s="478">
        <f t="shared" si="15"/>
        <v>0</v>
      </c>
      <c r="P20" s="479">
        <f t="shared" si="15"/>
        <v>0</v>
      </c>
      <c r="Q20" s="478">
        <f t="shared" si="15"/>
        <v>0</v>
      </c>
      <c r="R20" s="479">
        <f t="shared" si="15"/>
        <v>0</v>
      </c>
      <c r="S20" s="478">
        <f t="shared" si="15"/>
        <v>0</v>
      </c>
      <c r="T20" s="479">
        <f>SUM(T21:T25)</f>
        <v>0</v>
      </c>
      <c r="U20" s="478">
        <f>SUM(U21:U25)</f>
        <v>0</v>
      </c>
      <c r="V20" s="479">
        <f t="shared" si="15"/>
        <v>0</v>
      </c>
      <c r="W20" s="478">
        <f t="shared" si="15"/>
        <v>0</v>
      </c>
      <c r="X20" s="479"/>
      <c r="Y20" s="478"/>
      <c r="Z20" s="479"/>
      <c r="AA20" s="478"/>
      <c r="AB20" s="480">
        <f t="shared" ref="AB20:AI20" si="16">SUM(AB21:AB25)</f>
        <v>0</v>
      </c>
      <c r="AC20" s="475">
        <f t="shared" si="16"/>
        <v>0</v>
      </c>
      <c r="AD20" s="472">
        <f>SUM(AD21:AD25)</f>
        <v>0</v>
      </c>
      <c r="AE20" s="471">
        <f>SUM(AE21:AE25)</f>
        <v>0</v>
      </c>
      <c r="AF20" s="472">
        <f t="shared" si="16"/>
        <v>0</v>
      </c>
      <c r="AG20" s="472">
        <f t="shared" si="16"/>
        <v>0</v>
      </c>
      <c r="AH20" s="472">
        <f>+AI20+AG20</f>
        <v>0</v>
      </c>
      <c r="AI20" s="472">
        <f t="shared" si="16"/>
        <v>0</v>
      </c>
      <c r="AJ20" s="481" t="e">
        <f>(AD20-AI20)/AD20</f>
        <v>#DIV/0!</v>
      </c>
      <c r="AK20" s="472">
        <f t="shared" ref="AK20" si="17">SUM(AK21:AK25)</f>
        <v>0</v>
      </c>
      <c r="AL20" s="482" t="e">
        <f>AE20/AD20</f>
        <v>#DIV/0!</v>
      </c>
      <c r="AM20" s="483"/>
      <c r="AN20" s="484"/>
      <c r="AO20" s="485">
        <f t="shared" si="3"/>
        <v>0</v>
      </c>
      <c r="AP20" s="483"/>
      <c r="AQ20" s="483"/>
    </row>
    <row r="21" spans="1:43" s="4" customFormat="1" ht="15.6" hidden="1" outlineLevel="1" x14ac:dyDescent="0.55000000000000004">
      <c r="A21" s="240" t="s">
        <v>475</v>
      </c>
      <c r="B21" s="515" t="s">
        <v>20</v>
      </c>
      <c r="C21" s="241"/>
      <c r="D21" s="398">
        <v>0</v>
      </c>
      <c r="E21" s="517"/>
      <c r="F21" s="517"/>
      <c r="G21" s="517"/>
      <c r="H21" s="517"/>
      <c r="I21" s="28">
        <f>SUM(C21:D21)</f>
        <v>0</v>
      </c>
      <c r="J21" s="399">
        <v>0</v>
      </c>
      <c r="K21" s="22">
        <v>0</v>
      </c>
      <c r="L21" s="15">
        <v>0</v>
      </c>
      <c r="M21" s="16">
        <v>0</v>
      </c>
      <c r="N21" s="21">
        <v>0</v>
      </c>
      <c r="O21" s="22">
        <v>0</v>
      </c>
      <c r="P21" s="15">
        <v>0</v>
      </c>
      <c r="Q21" s="16">
        <v>0</v>
      </c>
      <c r="R21" s="21">
        <v>0</v>
      </c>
      <c r="S21" s="22"/>
      <c r="T21" s="15">
        <v>0</v>
      </c>
      <c r="U21" s="16"/>
      <c r="V21" s="21">
        <v>0</v>
      </c>
      <c r="W21" s="22">
        <v>0</v>
      </c>
      <c r="X21" s="15"/>
      <c r="Y21" s="16"/>
      <c r="Z21" s="21"/>
      <c r="AA21" s="22"/>
      <c r="AB21" s="27">
        <f>J21+L21+N21+P21+R21+T21+W21</f>
        <v>0</v>
      </c>
      <c r="AC21" s="400">
        <f>K21+M21+O21+Q21+S21+U21+V21</f>
        <v>0</v>
      </c>
      <c r="AD21" s="194">
        <f>C21+AB21-AC21</f>
        <v>0</v>
      </c>
      <c r="AE21" s="401">
        <f>IFERROR(+VLOOKUP(A21,'Base de Datos'!$A$1:$H$75,7,0),0)</f>
        <v>0</v>
      </c>
      <c r="AF21" s="29">
        <f>IFERROR(+VLOOKUP(A21,'Base de Datos'!$A$1:$H$75,6,0),0)</f>
        <v>0</v>
      </c>
      <c r="AG21" s="29">
        <f>IFERROR(+VLOOKUP(A21,'Base de Datos'!$A$1:$H$75,8,0),0)</f>
        <v>0</v>
      </c>
      <c r="AH21" s="32">
        <f>+AI21+AG21</f>
        <v>0</v>
      </c>
      <c r="AI21" s="358">
        <f>AD21-AE21-AF21</f>
        <v>0</v>
      </c>
      <c r="AJ21" s="402">
        <f>IFERROR(((AD21-AI21)/AD21),0)</f>
        <v>0</v>
      </c>
      <c r="AK21" s="29">
        <f>IFERROR(+VLOOKUP(#REF!,'Base de Datos'!$A$1:$H$75,6,0),0)</f>
        <v>0</v>
      </c>
      <c r="AL21" s="469">
        <f t="shared" si="12"/>
        <v>0</v>
      </c>
      <c r="AM21" s="1"/>
      <c r="AN21" s="435"/>
      <c r="AO21" s="431">
        <f t="shared" si="3"/>
        <v>0</v>
      </c>
      <c r="AP21" s="1"/>
      <c r="AQ21" s="1"/>
    </row>
    <row r="22" spans="1:43" s="4" customFormat="1" ht="15.6" hidden="1" outlineLevel="1" x14ac:dyDescent="0.55000000000000004">
      <c r="A22" s="240">
        <v>202</v>
      </c>
      <c r="B22" s="515" t="s">
        <v>21</v>
      </c>
      <c r="C22" s="398">
        <v>0</v>
      </c>
      <c r="D22" s="403"/>
      <c r="E22" s="517"/>
      <c r="F22" s="517"/>
      <c r="G22" s="517"/>
      <c r="H22" s="517"/>
      <c r="I22" s="28">
        <f>SUM(C22:D22)</f>
        <v>0</v>
      </c>
      <c r="J22" s="404">
        <v>0</v>
      </c>
      <c r="K22" s="20"/>
      <c r="L22" s="13"/>
      <c r="M22" s="14"/>
      <c r="N22" s="19">
        <v>0</v>
      </c>
      <c r="O22" s="20">
        <v>0</v>
      </c>
      <c r="P22" s="13"/>
      <c r="Q22" s="14"/>
      <c r="R22" s="19"/>
      <c r="S22" s="20"/>
      <c r="T22" s="13"/>
      <c r="U22" s="14"/>
      <c r="V22" s="19"/>
      <c r="W22" s="20"/>
      <c r="X22" s="13"/>
      <c r="Y22" s="14"/>
      <c r="Z22" s="19"/>
      <c r="AA22" s="20"/>
      <c r="AB22" s="27">
        <f>J22+L22+N22+P22+R22+W22</f>
        <v>0</v>
      </c>
      <c r="AC22" s="400">
        <f>K22+M22+O22+Q22+S22+V22</f>
        <v>0</v>
      </c>
      <c r="AD22" s="194">
        <f>C22+AB22-AC22</f>
        <v>0</v>
      </c>
      <c r="AE22" s="401">
        <v>0</v>
      </c>
      <c r="AF22" s="129"/>
      <c r="AG22" s="129"/>
      <c r="AH22" s="32">
        <f t="shared" si="14"/>
        <v>0</v>
      </c>
      <c r="AI22" s="358">
        <f t="shared" ref="AI22:AI46" si="18">AD22-AE22-AF22</f>
        <v>0</v>
      </c>
      <c r="AJ22" s="402">
        <f t="shared" ref="AJ22:AJ25" si="19">IFERROR(((AD22-AI22)/AD22),0)</f>
        <v>0</v>
      </c>
      <c r="AK22" s="129"/>
      <c r="AL22" s="469">
        <v>0</v>
      </c>
      <c r="AM22" s="1"/>
      <c r="AN22" s="435"/>
      <c r="AO22" s="431">
        <f t="shared" si="3"/>
        <v>0</v>
      </c>
      <c r="AP22" s="1"/>
      <c r="AQ22" s="1"/>
    </row>
    <row r="23" spans="1:43" ht="15.6" hidden="1" outlineLevel="1" x14ac:dyDescent="0.55000000000000004">
      <c r="A23" s="240">
        <v>203</v>
      </c>
      <c r="B23" s="515" t="s">
        <v>22</v>
      </c>
      <c r="C23" s="398">
        <v>0</v>
      </c>
      <c r="D23" s="398">
        <v>0</v>
      </c>
      <c r="E23" s="518"/>
      <c r="F23" s="518"/>
      <c r="G23" s="518"/>
      <c r="H23" s="518"/>
      <c r="I23" s="28">
        <f t="shared" si="13"/>
        <v>0</v>
      </c>
      <c r="J23" s="399">
        <v>0</v>
      </c>
      <c r="K23" s="22">
        <v>0</v>
      </c>
      <c r="L23" s="15">
        <v>0</v>
      </c>
      <c r="M23" s="16">
        <v>0</v>
      </c>
      <c r="N23" s="21">
        <v>0</v>
      </c>
      <c r="O23" s="22">
        <v>0</v>
      </c>
      <c r="P23" s="15">
        <v>0</v>
      </c>
      <c r="Q23" s="16">
        <v>0</v>
      </c>
      <c r="R23" s="21">
        <v>0</v>
      </c>
      <c r="S23" s="22">
        <v>0</v>
      </c>
      <c r="T23" s="15">
        <v>0</v>
      </c>
      <c r="U23" s="16">
        <v>0</v>
      </c>
      <c r="V23" s="21">
        <v>0</v>
      </c>
      <c r="W23" s="22">
        <v>0</v>
      </c>
      <c r="X23" s="15"/>
      <c r="Y23" s="16"/>
      <c r="Z23" s="21"/>
      <c r="AA23" s="22"/>
      <c r="AB23" s="27">
        <f>J23+L23+N23+P23+R23+W23</f>
        <v>0</v>
      </c>
      <c r="AC23" s="400">
        <f>K23+M23+O23+Q23+S23+V23</f>
        <v>0</v>
      </c>
      <c r="AD23" s="194">
        <f>C23+AB23-AC23</f>
        <v>0</v>
      </c>
      <c r="AE23" s="401">
        <v>0</v>
      </c>
      <c r="AF23" s="29">
        <v>0</v>
      </c>
      <c r="AG23" s="29"/>
      <c r="AH23" s="32">
        <f t="shared" si="14"/>
        <v>0</v>
      </c>
      <c r="AI23" s="358">
        <f t="shared" si="18"/>
        <v>0</v>
      </c>
      <c r="AJ23" s="402">
        <f t="shared" si="19"/>
        <v>0</v>
      </c>
      <c r="AK23" s="29">
        <v>0</v>
      </c>
      <c r="AL23" s="469" t="s">
        <v>0</v>
      </c>
      <c r="AN23" s="435"/>
      <c r="AO23" s="431">
        <f t="shared" si="3"/>
        <v>0</v>
      </c>
    </row>
    <row r="24" spans="1:43" s="4" customFormat="1" ht="15.6" hidden="1" outlineLevel="1" x14ac:dyDescent="0.55000000000000004">
      <c r="A24" s="240">
        <v>204</v>
      </c>
      <c r="B24" s="515" t="s">
        <v>23</v>
      </c>
      <c r="C24" s="403"/>
      <c r="D24" s="403"/>
      <c r="E24" s="517"/>
      <c r="F24" s="517"/>
      <c r="G24" s="517"/>
      <c r="H24" s="517"/>
      <c r="I24" s="28">
        <f t="shared" si="13"/>
        <v>0</v>
      </c>
      <c r="J24" s="404"/>
      <c r="K24" s="20"/>
      <c r="L24" s="13"/>
      <c r="M24" s="14"/>
      <c r="N24" s="19"/>
      <c r="O24" s="20"/>
      <c r="P24" s="13"/>
      <c r="Q24" s="14"/>
      <c r="R24" s="19"/>
      <c r="S24" s="20"/>
      <c r="T24" s="13"/>
      <c r="U24" s="14"/>
      <c r="V24" s="19"/>
      <c r="W24" s="20"/>
      <c r="X24" s="13"/>
      <c r="Y24" s="14"/>
      <c r="Z24" s="19"/>
      <c r="AA24" s="20"/>
      <c r="AB24" s="27">
        <f>J24+L24+N24+P24+R24+W24</f>
        <v>0</v>
      </c>
      <c r="AC24" s="400">
        <f>K24+M24+O24+Q24+S24+V24</f>
        <v>0</v>
      </c>
      <c r="AD24" s="194">
        <f>C24+AB24-AC24</f>
        <v>0</v>
      </c>
      <c r="AE24" s="407"/>
      <c r="AF24" s="129"/>
      <c r="AG24" s="129"/>
      <c r="AH24" s="32">
        <f t="shared" si="14"/>
        <v>0</v>
      </c>
      <c r="AI24" s="358">
        <f t="shared" si="18"/>
        <v>0</v>
      </c>
      <c r="AJ24" s="402">
        <f t="shared" si="19"/>
        <v>0</v>
      </c>
      <c r="AK24" s="129"/>
      <c r="AL24" s="469" t="s">
        <v>0</v>
      </c>
      <c r="AM24" s="1"/>
      <c r="AN24" s="435"/>
      <c r="AO24" s="431">
        <f t="shared" si="3"/>
        <v>0</v>
      </c>
      <c r="AP24" s="1"/>
      <c r="AQ24" s="1"/>
    </row>
    <row r="25" spans="1:43" s="4" customFormat="1" ht="15.6" hidden="1" outlineLevel="1" x14ac:dyDescent="0.55000000000000004">
      <c r="A25" s="240">
        <v>205</v>
      </c>
      <c r="B25" s="515" t="s">
        <v>24</v>
      </c>
      <c r="C25" s="403"/>
      <c r="D25" s="403"/>
      <c r="E25" s="517"/>
      <c r="F25" s="517"/>
      <c r="G25" s="517"/>
      <c r="H25" s="517"/>
      <c r="I25" s="28">
        <f t="shared" si="13"/>
        <v>0</v>
      </c>
      <c r="J25" s="404"/>
      <c r="K25" s="20"/>
      <c r="L25" s="13"/>
      <c r="M25" s="14"/>
      <c r="N25" s="19"/>
      <c r="O25" s="20"/>
      <c r="P25" s="13"/>
      <c r="Q25" s="14"/>
      <c r="R25" s="19"/>
      <c r="S25" s="20"/>
      <c r="T25" s="13"/>
      <c r="U25" s="14"/>
      <c r="V25" s="19"/>
      <c r="W25" s="20"/>
      <c r="X25" s="13"/>
      <c r="Y25" s="14"/>
      <c r="Z25" s="19"/>
      <c r="AA25" s="20"/>
      <c r="AB25" s="27">
        <f>J25+L25+N25+P25+R25+W25</f>
        <v>0</v>
      </c>
      <c r="AC25" s="400">
        <f>K25+M25+O25+Q25+S25+V25</f>
        <v>0</v>
      </c>
      <c r="AD25" s="194">
        <f>C25+AB25-AC25</f>
        <v>0</v>
      </c>
      <c r="AE25" s="407"/>
      <c r="AF25" s="129"/>
      <c r="AG25" s="129"/>
      <c r="AH25" s="32">
        <f t="shared" si="14"/>
        <v>0</v>
      </c>
      <c r="AI25" s="358">
        <f t="shared" si="18"/>
        <v>0</v>
      </c>
      <c r="AJ25" s="402">
        <f t="shared" si="19"/>
        <v>0</v>
      </c>
      <c r="AK25" s="129"/>
      <c r="AL25" s="469" t="s">
        <v>0</v>
      </c>
      <c r="AM25" s="1"/>
      <c r="AN25" s="435"/>
      <c r="AO25" s="431">
        <f t="shared" si="3"/>
        <v>0</v>
      </c>
      <c r="AP25" s="1"/>
      <c r="AQ25" s="1"/>
    </row>
    <row r="26" spans="1:43" s="486" customFormat="1" ht="15.6" collapsed="1" x14ac:dyDescent="0.55000000000000004">
      <c r="A26" s="473">
        <v>3</v>
      </c>
      <c r="B26" s="474" t="s">
        <v>25</v>
      </c>
      <c r="C26" s="475">
        <f>SUM(C27:C31)</f>
        <v>221228554</v>
      </c>
      <c r="D26" s="475">
        <f>SUM(D27:D31)</f>
        <v>0</v>
      </c>
      <c r="E26" s="476">
        <f>SUM(E27:E31)</f>
        <v>0</v>
      </c>
      <c r="F26" s="476"/>
      <c r="G26" s="476"/>
      <c r="H26" s="476">
        <f>SUM(H27:H31)</f>
        <v>0</v>
      </c>
      <c r="I26" s="477">
        <f t="shared" si="13"/>
        <v>221228554</v>
      </c>
      <c r="J26" s="475">
        <f>SUM(J27:J31)</f>
        <v>0</v>
      </c>
      <c r="K26" s="478">
        <f>SUM(K27:K31)</f>
        <v>0</v>
      </c>
      <c r="L26" s="479">
        <f t="shared" ref="L26:W26" si="20">SUM(L27:L31)</f>
        <v>1740816</v>
      </c>
      <c r="M26" s="479">
        <f t="shared" si="20"/>
        <v>0</v>
      </c>
      <c r="N26" s="479">
        <f t="shared" si="20"/>
        <v>0</v>
      </c>
      <c r="O26" s="478">
        <f t="shared" si="20"/>
        <v>0</v>
      </c>
      <c r="P26" s="479">
        <f t="shared" si="20"/>
        <v>0</v>
      </c>
      <c r="Q26" s="478">
        <f t="shared" si="20"/>
        <v>0</v>
      </c>
      <c r="R26" s="479">
        <f t="shared" si="20"/>
        <v>0</v>
      </c>
      <c r="S26" s="478">
        <f t="shared" si="20"/>
        <v>0</v>
      </c>
      <c r="T26" s="479">
        <f>SUM(T27:T31)</f>
        <v>0</v>
      </c>
      <c r="U26" s="478">
        <f>SUM(U27:U31)</f>
        <v>0</v>
      </c>
      <c r="V26" s="479">
        <f t="shared" si="20"/>
        <v>0</v>
      </c>
      <c r="W26" s="478">
        <f t="shared" si="20"/>
        <v>0</v>
      </c>
      <c r="X26" s="479"/>
      <c r="Y26" s="478"/>
      <c r="Z26" s="479"/>
      <c r="AA26" s="478"/>
      <c r="AB26" s="480">
        <f t="shared" ref="AB26:AI26" si="21">SUM(AB27:AB31)</f>
        <v>1740816</v>
      </c>
      <c r="AC26" s="475">
        <f>SUM(AC27:AC31)</f>
        <v>0</v>
      </c>
      <c r="AD26" s="472">
        <f>SUM(AD27:AD31)</f>
        <v>222969370</v>
      </c>
      <c r="AE26" s="471">
        <f>SUM(AE27:AE31)</f>
        <v>80847673.849999994</v>
      </c>
      <c r="AF26" s="472">
        <f t="shared" si="21"/>
        <v>0</v>
      </c>
      <c r="AG26" s="472">
        <f t="shared" si="21"/>
        <v>0</v>
      </c>
      <c r="AH26" s="472">
        <f t="shared" ref="AH26:AH33" si="22">+AI26+AG26</f>
        <v>142121696.15000001</v>
      </c>
      <c r="AI26" s="472">
        <f t="shared" si="21"/>
        <v>142121696.15000001</v>
      </c>
      <c r="AJ26" s="481">
        <f t="shared" ref="AJ26:AJ32" si="23">(AD26-AI26)/AD26</f>
        <v>0.36259542667228234</v>
      </c>
      <c r="AK26" s="472">
        <f t="shared" ref="AK26" si="24">SUM(AK27:AK31)</f>
        <v>142121696.15000001</v>
      </c>
      <c r="AL26" s="482">
        <f t="shared" ref="AL26:AL43" si="25">AE26/AD26</f>
        <v>0.36259542667228234</v>
      </c>
      <c r="AM26" s="483"/>
      <c r="AN26" s="484">
        <v>134805934.91</v>
      </c>
      <c r="AO26" s="485">
        <f t="shared" si="3"/>
        <v>7315761.2400000095</v>
      </c>
      <c r="AP26" s="483"/>
      <c r="AQ26" s="483"/>
    </row>
    <row r="27" spans="1:43" ht="15.6" x14ac:dyDescent="0.55000000000000004">
      <c r="A27" s="244" t="s">
        <v>476</v>
      </c>
      <c r="B27" s="519" t="s">
        <v>26</v>
      </c>
      <c r="C27" s="398">
        <v>10273908</v>
      </c>
      <c r="D27" s="398">
        <v>0</v>
      </c>
      <c r="E27" s="418"/>
      <c r="F27" s="418"/>
      <c r="G27" s="418"/>
      <c r="H27" s="418"/>
      <c r="I27" s="28">
        <f t="shared" si="13"/>
        <v>10273908</v>
      </c>
      <c r="J27" s="399">
        <v>0</v>
      </c>
      <c r="K27" s="22">
        <v>0</v>
      </c>
      <c r="L27" s="15">
        <v>0</v>
      </c>
      <c r="M27" s="16">
        <v>0</v>
      </c>
      <c r="N27" s="21">
        <v>0</v>
      </c>
      <c r="O27" s="22">
        <v>0</v>
      </c>
      <c r="P27" s="15"/>
      <c r="Q27" s="16"/>
      <c r="R27" s="21">
        <v>0</v>
      </c>
      <c r="S27" s="22"/>
      <c r="T27" s="15">
        <v>0</v>
      </c>
      <c r="U27" s="16">
        <v>0</v>
      </c>
      <c r="V27" s="21"/>
      <c r="W27" s="22">
        <v>0</v>
      </c>
      <c r="X27" s="15"/>
      <c r="Y27" s="16"/>
      <c r="Z27" s="21"/>
      <c r="AA27" s="22"/>
      <c r="AB27" s="27">
        <f t="shared" ref="AB27:AB31" si="26">J27+L27+N27+P27+R27+T27+V27+X27+Z27</f>
        <v>0</v>
      </c>
      <c r="AC27" s="400">
        <f t="shared" ref="AC27:AC31" si="27">K27+M27+O27+Q27+S27+U27+W27+Y27+AA27</f>
        <v>0</v>
      </c>
      <c r="AD27" s="218">
        <f>C27+AB27-AC27</f>
        <v>10273908</v>
      </c>
      <c r="AE27" s="401">
        <f>IFERROR(+VLOOKUP(A27,'Base de Datos'!$A$1:$H$75,7,0),0)</f>
        <v>0</v>
      </c>
      <c r="AF27" s="29">
        <f>IFERROR(+VLOOKUP(A27,'Base de Datos'!$A$1:$H$75,6,0),0)</f>
        <v>0</v>
      </c>
      <c r="AG27" s="29">
        <f>IFERROR(+VLOOKUP(A27,'Base de Datos'!$A$1:$H$75,8,0),0)</f>
        <v>0</v>
      </c>
      <c r="AH27" s="32">
        <f t="shared" si="22"/>
        <v>10273908</v>
      </c>
      <c r="AI27" s="358">
        <f t="shared" si="18"/>
        <v>10273908</v>
      </c>
      <c r="AJ27" s="406">
        <f t="shared" ref="AJ27:AJ31" si="28">IFERROR(((AD27-AI27)/AD27),0)</f>
        <v>0</v>
      </c>
      <c r="AK27" s="29">
        <f>IFERROR(+VLOOKUP(A27,'Base de Datos'!$A$1:$K$75,11,0),0)</f>
        <v>10273908</v>
      </c>
      <c r="AL27" s="469">
        <f t="shared" ref="AL27:AL31" si="29">IFERROR(+(AE27/AD27),0)</f>
        <v>0</v>
      </c>
      <c r="AN27" s="430">
        <v>5656557</v>
      </c>
      <c r="AO27" s="431">
        <f t="shared" si="3"/>
        <v>4617351</v>
      </c>
    </row>
    <row r="28" spans="1:43" ht="15.6" x14ac:dyDescent="0.55000000000000004">
      <c r="A28" s="244" t="s">
        <v>477</v>
      </c>
      <c r="B28" s="519" t="s">
        <v>27</v>
      </c>
      <c r="C28" s="398">
        <v>19983600</v>
      </c>
      <c r="D28" s="398">
        <v>0</v>
      </c>
      <c r="E28" s="418"/>
      <c r="F28" s="418"/>
      <c r="G28" s="418"/>
      <c r="H28" s="418"/>
      <c r="I28" s="28">
        <f t="shared" si="13"/>
        <v>19983600</v>
      </c>
      <c r="J28" s="399">
        <v>0</v>
      </c>
      <c r="K28" s="22"/>
      <c r="L28" s="15"/>
      <c r="M28" s="16">
        <v>0</v>
      </c>
      <c r="N28" s="21">
        <v>0</v>
      </c>
      <c r="O28" s="22">
        <v>0</v>
      </c>
      <c r="P28" s="15">
        <v>0</v>
      </c>
      <c r="Q28" s="16"/>
      <c r="R28" s="21">
        <v>0</v>
      </c>
      <c r="S28" s="22">
        <v>0</v>
      </c>
      <c r="T28" s="15">
        <v>0</v>
      </c>
      <c r="U28" s="16">
        <v>0</v>
      </c>
      <c r="V28" s="21"/>
      <c r="W28" s="22">
        <v>0</v>
      </c>
      <c r="X28" s="15"/>
      <c r="Y28" s="16"/>
      <c r="Z28" s="21"/>
      <c r="AA28" s="22"/>
      <c r="AB28" s="27">
        <f t="shared" si="26"/>
        <v>0</v>
      </c>
      <c r="AC28" s="400">
        <f t="shared" si="27"/>
        <v>0</v>
      </c>
      <c r="AD28" s="218">
        <f>C28+AB28-AC28</f>
        <v>19983600</v>
      </c>
      <c r="AE28" s="401">
        <f>IFERROR(+VLOOKUP(A28,'Base de Datos'!$A$1:$H$75,7,0),0)</f>
        <v>0</v>
      </c>
      <c r="AF28" s="29">
        <f>IFERROR(+VLOOKUP(A28,'Base de Datos'!$A$1:$H$75,6,0),0)</f>
        <v>0</v>
      </c>
      <c r="AG28" s="29">
        <f>IFERROR(+VLOOKUP(A28,'Base de Datos'!$A$1:$H$75,8,0),0)</f>
        <v>0</v>
      </c>
      <c r="AH28" s="32">
        <f>+AI28+AG28</f>
        <v>19983600</v>
      </c>
      <c r="AI28" s="358">
        <f>AD28-AE28-AF28</f>
        <v>19983600</v>
      </c>
      <c r="AJ28" s="406">
        <f t="shared" si="28"/>
        <v>0</v>
      </c>
      <c r="AK28" s="29">
        <f>IFERROR(+VLOOKUP(A28,'Base de Datos'!$A$1:$K$75,11,0),0)</f>
        <v>19983600</v>
      </c>
      <c r="AL28" s="469">
        <f t="shared" si="29"/>
        <v>0</v>
      </c>
      <c r="AN28" s="430">
        <v>7932900</v>
      </c>
      <c r="AO28" s="431">
        <f t="shared" si="3"/>
        <v>12050700</v>
      </c>
    </row>
    <row r="29" spans="1:43" ht="15.6" x14ac:dyDescent="0.55000000000000004">
      <c r="A29" s="244" t="s">
        <v>536</v>
      </c>
      <c r="B29" s="519" t="s">
        <v>28</v>
      </c>
      <c r="C29" s="398">
        <v>107023050</v>
      </c>
      <c r="D29" s="398">
        <v>0</v>
      </c>
      <c r="E29" s="418"/>
      <c r="F29" s="418"/>
      <c r="G29" s="418"/>
      <c r="H29" s="418"/>
      <c r="I29" s="28">
        <f t="shared" si="13"/>
        <v>107023050</v>
      </c>
      <c r="J29" s="399">
        <v>0</v>
      </c>
      <c r="K29" s="22"/>
      <c r="L29" s="15">
        <v>0</v>
      </c>
      <c r="M29" s="16"/>
      <c r="N29" s="21">
        <v>0</v>
      </c>
      <c r="O29" s="22">
        <v>0</v>
      </c>
      <c r="P29" s="15">
        <v>0</v>
      </c>
      <c r="Q29" s="16"/>
      <c r="R29" s="21">
        <v>0</v>
      </c>
      <c r="S29" s="22">
        <v>0</v>
      </c>
      <c r="T29" s="15">
        <v>0</v>
      </c>
      <c r="U29" s="16"/>
      <c r="V29" s="21"/>
      <c r="W29" s="22">
        <v>0</v>
      </c>
      <c r="X29" s="15"/>
      <c r="Y29" s="16"/>
      <c r="Z29" s="21"/>
      <c r="AA29" s="22"/>
      <c r="AB29" s="27">
        <f t="shared" si="26"/>
        <v>0</v>
      </c>
      <c r="AC29" s="400">
        <f t="shared" si="27"/>
        <v>0</v>
      </c>
      <c r="AD29" s="218">
        <f>C29+AB29-AC29</f>
        <v>107023050</v>
      </c>
      <c r="AE29" s="401">
        <f>IFERROR(+VLOOKUP(A29,'Base de Datos'!$A$1:$H$75,7,0),0)</f>
        <v>0</v>
      </c>
      <c r="AF29" s="29">
        <f>IFERROR(+VLOOKUP(A29,'Base de Datos'!$A$1:$H$75,6,0),0)</f>
        <v>0</v>
      </c>
      <c r="AG29" s="29">
        <f>IFERROR(+VLOOKUP(A29,'Base de Datos'!$A$1:$H$75,8,0),0)</f>
        <v>0</v>
      </c>
      <c r="AH29" s="32">
        <f t="shared" si="22"/>
        <v>107023050</v>
      </c>
      <c r="AI29" s="358">
        <f>AD29-AE29-AF29</f>
        <v>107023050</v>
      </c>
      <c r="AJ29" s="406">
        <f t="shared" si="28"/>
        <v>0</v>
      </c>
      <c r="AK29" s="29">
        <f>IFERROR(+VLOOKUP(A29,'Base de Datos'!$A$1:$K$75,11,0),0)</f>
        <v>107023050</v>
      </c>
      <c r="AL29" s="469">
        <f t="shared" si="29"/>
        <v>0</v>
      </c>
      <c r="AN29" s="430">
        <v>109084994.90000001</v>
      </c>
      <c r="AO29" s="431">
        <f t="shared" si="3"/>
        <v>-2061944.900000006</v>
      </c>
    </row>
    <row r="30" spans="1:43" ht="15.6" x14ac:dyDescent="0.55000000000000004">
      <c r="A30" s="244" t="s">
        <v>478</v>
      </c>
      <c r="B30" s="519" t="s">
        <v>29</v>
      </c>
      <c r="C30" s="398">
        <v>80893084</v>
      </c>
      <c r="D30" s="398">
        <v>0</v>
      </c>
      <c r="E30" s="418"/>
      <c r="F30" s="418"/>
      <c r="G30" s="418"/>
      <c r="H30" s="418"/>
      <c r="I30" s="28">
        <f t="shared" si="13"/>
        <v>80893084</v>
      </c>
      <c r="J30" s="399">
        <v>0</v>
      </c>
      <c r="K30" s="22">
        <v>0</v>
      </c>
      <c r="L30" s="15">
        <v>1740816</v>
      </c>
      <c r="M30" s="16">
        <v>0</v>
      </c>
      <c r="N30" s="21">
        <v>0</v>
      </c>
      <c r="O30" s="22">
        <v>0</v>
      </c>
      <c r="P30" s="15"/>
      <c r="Q30" s="16"/>
      <c r="R30" s="21">
        <v>0</v>
      </c>
      <c r="S30" s="22">
        <v>0</v>
      </c>
      <c r="T30" s="15">
        <v>0</v>
      </c>
      <c r="U30" s="16">
        <v>0</v>
      </c>
      <c r="V30" s="21"/>
      <c r="W30" s="22">
        <v>0</v>
      </c>
      <c r="X30" s="15"/>
      <c r="Y30" s="16"/>
      <c r="Z30" s="21"/>
      <c r="AA30" s="22"/>
      <c r="AB30" s="27">
        <f t="shared" si="26"/>
        <v>1740816</v>
      </c>
      <c r="AC30" s="400">
        <f t="shared" si="27"/>
        <v>0</v>
      </c>
      <c r="AD30" s="218">
        <f>C30+AB30-AC30</f>
        <v>82633900</v>
      </c>
      <c r="AE30" s="401">
        <f>IFERROR(+VLOOKUP(A30,'Base de Datos'!$A$1:$H$75,7,0),0)</f>
        <v>80847673.849999994</v>
      </c>
      <c r="AF30" s="29">
        <f>IFERROR(+VLOOKUP(A30,'Base de Datos'!$A$1:$H$75,6,0),0)</f>
        <v>0</v>
      </c>
      <c r="AG30" s="29">
        <f>IFERROR(+VLOOKUP(A30,'Base de Datos'!$A$1:$H$75,8,0),0)</f>
        <v>0</v>
      </c>
      <c r="AH30" s="32">
        <f>+AI30+AG30</f>
        <v>1786226.150000006</v>
      </c>
      <c r="AI30" s="358">
        <f t="shared" si="18"/>
        <v>1786226.150000006</v>
      </c>
      <c r="AJ30" s="406">
        <f t="shared" si="28"/>
        <v>0.97838385759355417</v>
      </c>
      <c r="AK30" s="29">
        <f>IFERROR(+VLOOKUP(A30,'Base de Datos'!$A$1:$K$75,11,0),0)</f>
        <v>1786226.15</v>
      </c>
      <c r="AL30" s="469">
        <f t="shared" si="29"/>
        <v>0.97838385759355417</v>
      </c>
      <c r="AN30" s="430">
        <v>9295746.5099999998</v>
      </c>
      <c r="AO30" s="431">
        <f t="shared" si="3"/>
        <v>-7509520.3599999938</v>
      </c>
    </row>
    <row r="31" spans="1:43" ht="15.6" x14ac:dyDescent="0.55000000000000004">
      <c r="A31" s="244" t="s">
        <v>479</v>
      </c>
      <c r="B31" s="519" t="s">
        <v>30</v>
      </c>
      <c r="C31" s="398">
        <v>3054912</v>
      </c>
      <c r="D31" s="398">
        <v>0</v>
      </c>
      <c r="E31" s="418"/>
      <c r="F31" s="418"/>
      <c r="G31" s="418"/>
      <c r="H31" s="418"/>
      <c r="I31" s="28">
        <f t="shared" si="13"/>
        <v>3054912</v>
      </c>
      <c r="J31" s="399">
        <v>0</v>
      </c>
      <c r="K31" s="22"/>
      <c r="L31" s="15">
        <v>0</v>
      </c>
      <c r="M31" s="16">
        <v>0</v>
      </c>
      <c r="N31" s="21">
        <v>0</v>
      </c>
      <c r="O31" s="22">
        <v>0</v>
      </c>
      <c r="P31" s="15"/>
      <c r="Q31" s="16"/>
      <c r="R31" s="21">
        <v>0</v>
      </c>
      <c r="S31" s="22">
        <v>0</v>
      </c>
      <c r="T31" s="15">
        <v>0</v>
      </c>
      <c r="U31" s="16">
        <v>0</v>
      </c>
      <c r="V31" s="21"/>
      <c r="W31" s="22"/>
      <c r="X31" s="15"/>
      <c r="Y31" s="16"/>
      <c r="Z31" s="21"/>
      <c r="AA31" s="22"/>
      <c r="AB31" s="27">
        <f t="shared" si="26"/>
        <v>0</v>
      </c>
      <c r="AC31" s="400">
        <f t="shared" si="27"/>
        <v>0</v>
      </c>
      <c r="AD31" s="218">
        <f>C31+AB31-AC31</f>
        <v>3054912</v>
      </c>
      <c r="AE31" s="401">
        <f>IFERROR(+VLOOKUP(A31,'Base de Datos'!$A$1:$H$75,7,0),0)</f>
        <v>0</v>
      </c>
      <c r="AF31" s="29">
        <f>IFERROR(+VLOOKUP(A31,'Base de Datos'!$A$1:$H$75,6,0),0)</f>
        <v>0</v>
      </c>
      <c r="AG31" s="29">
        <f>IFERROR(+VLOOKUP(A31,'Base de Datos'!$A$1:$H$75,8,0),0)</f>
        <v>0</v>
      </c>
      <c r="AH31" s="32">
        <f t="shared" si="22"/>
        <v>3054912</v>
      </c>
      <c r="AI31" s="358">
        <f>AD31-AE31-AF31</f>
        <v>3054912</v>
      </c>
      <c r="AJ31" s="406">
        <f t="shared" si="28"/>
        <v>0</v>
      </c>
      <c r="AK31" s="29">
        <f>IFERROR(+VLOOKUP(A31,'Base de Datos'!$A$1:$K$75,11,0),0)</f>
        <v>3054912</v>
      </c>
      <c r="AL31" s="469">
        <f t="shared" si="29"/>
        <v>0</v>
      </c>
      <c r="AN31" s="430">
        <v>2835736.5</v>
      </c>
      <c r="AO31" s="431">
        <f t="shared" si="3"/>
        <v>219175.5</v>
      </c>
    </row>
    <row r="32" spans="1:43" s="486" customFormat="1" ht="15.6" x14ac:dyDescent="0.55000000000000004">
      <c r="A32" s="473">
        <v>4</v>
      </c>
      <c r="B32" s="474" t="s">
        <v>31</v>
      </c>
      <c r="C32" s="475">
        <f>SUM(C33:C37)</f>
        <v>130080180</v>
      </c>
      <c r="D32" s="475">
        <f>SUM(D33:D37)</f>
        <v>0</v>
      </c>
      <c r="E32" s="476">
        <f>SUM(E33:E37)</f>
        <v>0</v>
      </c>
      <c r="F32" s="476"/>
      <c r="G32" s="476"/>
      <c r="H32" s="476">
        <f>SUM(H33:H37)</f>
        <v>0</v>
      </c>
      <c r="I32" s="477">
        <f t="shared" si="13"/>
        <v>130080180</v>
      </c>
      <c r="J32" s="475">
        <f>SUM(J33:J37)</f>
        <v>0</v>
      </c>
      <c r="K32" s="478">
        <f t="shared" ref="K32:W32" si="30">SUM(K33:K37)</f>
        <v>0</v>
      </c>
      <c r="L32" s="479">
        <f t="shared" si="30"/>
        <v>0</v>
      </c>
      <c r="M32" s="479">
        <f t="shared" si="30"/>
        <v>0</v>
      </c>
      <c r="N32" s="479">
        <f t="shared" si="30"/>
        <v>0</v>
      </c>
      <c r="O32" s="478">
        <f t="shared" si="30"/>
        <v>0</v>
      </c>
      <c r="P32" s="479">
        <f t="shared" si="30"/>
        <v>0</v>
      </c>
      <c r="Q32" s="478">
        <f t="shared" si="30"/>
        <v>0</v>
      </c>
      <c r="R32" s="479">
        <f t="shared" si="30"/>
        <v>0</v>
      </c>
      <c r="S32" s="478">
        <f t="shared" si="30"/>
        <v>0</v>
      </c>
      <c r="T32" s="479">
        <f>SUM(T33:T37)</f>
        <v>0</v>
      </c>
      <c r="U32" s="478">
        <f>SUM(U33:U37)</f>
        <v>0</v>
      </c>
      <c r="V32" s="479">
        <f t="shared" si="30"/>
        <v>0</v>
      </c>
      <c r="W32" s="478">
        <f t="shared" si="30"/>
        <v>0</v>
      </c>
      <c r="X32" s="479"/>
      <c r="Y32" s="478"/>
      <c r="Z32" s="479"/>
      <c r="AA32" s="478"/>
      <c r="AB32" s="480">
        <f>SUM(AB33:AB37)</f>
        <v>0</v>
      </c>
      <c r="AC32" s="475">
        <f t="shared" ref="AC32:AI32" si="31">SUM(AC33:AC37)</f>
        <v>0</v>
      </c>
      <c r="AD32" s="472">
        <f>SUM(AD33:AD37)</f>
        <v>130080180</v>
      </c>
      <c r="AE32" s="471">
        <f>SUM(AE33:AE37)</f>
        <v>41705208</v>
      </c>
      <c r="AF32" s="472">
        <f t="shared" si="31"/>
        <v>64294792</v>
      </c>
      <c r="AG32" s="472">
        <f t="shared" si="31"/>
        <v>0</v>
      </c>
      <c r="AH32" s="472">
        <f t="shared" si="22"/>
        <v>24080180</v>
      </c>
      <c r="AI32" s="472">
        <f t="shared" si="31"/>
        <v>24080180</v>
      </c>
      <c r="AJ32" s="481">
        <f t="shared" si="23"/>
        <v>0.81488202122721543</v>
      </c>
      <c r="AK32" s="472">
        <f t="shared" ref="AK32" si="32">SUM(AK33:AK37)</f>
        <v>24080180</v>
      </c>
      <c r="AL32" s="482">
        <f t="shared" si="25"/>
        <v>0.32061154896925881</v>
      </c>
      <c r="AM32" s="483"/>
      <c r="AN32" s="484">
        <v>0</v>
      </c>
      <c r="AO32" s="485">
        <f t="shared" si="3"/>
        <v>24080180</v>
      </c>
      <c r="AP32" s="483"/>
      <c r="AQ32" s="483"/>
    </row>
    <row r="33" spans="1:43" ht="15.6" x14ac:dyDescent="0.55000000000000004">
      <c r="A33" s="244" t="s">
        <v>480</v>
      </c>
      <c r="B33" s="519" t="s">
        <v>32</v>
      </c>
      <c r="C33" s="398">
        <v>123409402</v>
      </c>
      <c r="D33" s="398">
        <v>0</v>
      </c>
      <c r="E33" s="418"/>
      <c r="F33" s="418"/>
      <c r="G33" s="418"/>
      <c r="H33" s="418"/>
      <c r="I33" s="28">
        <f t="shared" si="13"/>
        <v>123409402</v>
      </c>
      <c r="J33" s="399">
        <v>0</v>
      </c>
      <c r="K33" s="22"/>
      <c r="L33" s="15">
        <v>0</v>
      </c>
      <c r="M33" s="16"/>
      <c r="N33" s="21">
        <v>0</v>
      </c>
      <c r="O33" s="22">
        <v>0</v>
      </c>
      <c r="P33" s="15">
        <v>0</v>
      </c>
      <c r="Q33" s="16"/>
      <c r="R33" s="21">
        <v>0</v>
      </c>
      <c r="S33" s="22">
        <v>0</v>
      </c>
      <c r="T33" s="15">
        <v>0</v>
      </c>
      <c r="U33" s="16"/>
      <c r="V33" s="21"/>
      <c r="W33" s="22">
        <v>0</v>
      </c>
      <c r="X33" s="15"/>
      <c r="Y33" s="16"/>
      <c r="Z33" s="21"/>
      <c r="AA33" s="22"/>
      <c r="AB33" s="27">
        <f t="shared" ref="AB33:AB37" si="33">J33+L33+N33+P33+R33+T33+V33+X33+Z33</f>
        <v>0</v>
      </c>
      <c r="AC33" s="400">
        <f t="shared" ref="AC33:AC37" si="34">K33+M33+O33+Q33+S33+U33+W33+Y33+AA33</f>
        <v>0</v>
      </c>
      <c r="AD33" s="218">
        <f>C33+AB33-AC33</f>
        <v>123409402</v>
      </c>
      <c r="AE33" s="401">
        <f>IFERROR(+VLOOKUP(A33,'Base de Datos'!$A$1:$H$75,7,0),0)</f>
        <v>39977320</v>
      </c>
      <c r="AF33" s="29">
        <f>IFERROR(+VLOOKUP(A33,'Base de Datos'!$A$1:$H$75,6,0),0)</f>
        <v>60022680</v>
      </c>
      <c r="AG33" s="29">
        <f>IFERROR(+VLOOKUP(A33,'Base de Datos'!$A$1:$H$75,8,0),0)</f>
        <v>0</v>
      </c>
      <c r="AH33" s="32">
        <f t="shared" si="22"/>
        <v>23409402</v>
      </c>
      <c r="AI33" s="358">
        <f t="shared" si="18"/>
        <v>23409402</v>
      </c>
      <c r="AJ33" s="406">
        <f t="shared" ref="AJ33:AJ37" si="35">IFERROR(((AD33-AI33)/AD33),0)</f>
        <v>0.81031103286603723</v>
      </c>
      <c r="AK33" s="29">
        <f>IFERROR(+VLOOKUP(A33,'Base de Datos'!$A$1:$K$75,11,0),0)</f>
        <v>23409402</v>
      </c>
      <c r="AL33" s="469">
        <f t="shared" ref="AL33:AL37" si="36">IFERROR(+(AE33/AD33),0)</f>
        <v>0.32394063460416089</v>
      </c>
      <c r="AN33" s="430">
        <v>0</v>
      </c>
      <c r="AO33" s="431">
        <f t="shared" si="3"/>
        <v>23409402</v>
      </c>
    </row>
    <row r="34" spans="1:43" s="4" customFormat="1" ht="15.6" hidden="1" x14ac:dyDescent="0.55000000000000004">
      <c r="A34" s="242">
        <v>402</v>
      </c>
      <c r="B34" s="515" t="s">
        <v>33</v>
      </c>
      <c r="C34" s="398">
        <v>0</v>
      </c>
      <c r="D34" s="398">
        <v>0</v>
      </c>
      <c r="E34" s="517"/>
      <c r="F34" s="517"/>
      <c r="G34" s="517"/>
      <c r="H34" s="517"/>
      <c r="I34" s="28">
        <f t="shared" si="13"/>
        <v>0</v>
      </c>
      <c r="J34" s="399">
        <v>0</v>
      </c>
      <c r="K34" s="22"/>
      <c r="L34" s="15">
        <v>0</v>
      </c>
      <c r="M34" s="16"/>
      <c r="N34" s="21">
        <v>0</v>
      </c>
      <c r="O34" s="22">
        <v>0</v>
      </c>
      <c r="P34" s="15">
        <v>0</v>
      </c>
      <c r="Q34" s="16">
        <v>0</v>
      </c>
      <c r="R34" s="21">
        <v>0</v>
      </c>
      <c r="S34" s="22">
        <v>0</v>
      </c>
      <c r="T34" s="15">
        <v>0</v>
      </c>
      <c r="U34" s="16"/>
      <c r="V34" s="21">
        <v>0</v>
      </c>
      <c r="W34" s="22">
        <v>0</v>
      </c>
      <c r="X34" s="15"/>
      <c r="Y34" s="16"/>
      <c r="Z34" s="21"/>
      <c r="AA34" s="22"/>
      <c r="AB34" s="27">
        <f t="shared" si="33"/>
        <v>0</v>
      </c>
      <c r="AC34" s="400">
        <f t="shared" si="34"/>
        <v>0</v>
      </c>
      <c r="AD34" s="218">
        <f>C34+AB34-AC34</f>
        <v>0</v>
      </c>
      <c r="AE34" s="401">
        <v>0</v>
      </c>
      <c r="AF34" s="29">
        <v>0</v>
      </c>
      <c r="AG34" s="29"/>
      <c r="AH34" s="32">
        <f t="shared" si="14"/>
        <v>0</v>
      </c>
      <c r="AI34" s="358">
        <f t="shared" si="18"/>
        <v>0</v>
      </c>
      <c r="AJ34" s="402">
        <f t="shared" si="35"/>
        <v>0</v>
      </c>
      <c r="AK34" s="29">
        <f>IFERROR(+VLOOKUP(A34,'Base de Datos'!$A$1:$K$75,11,0),0)</f>
        <v>0</v>
      </c>
      <c r="AL34" s="469">
        <f t="shared" si="36"/>
        <v>0</v>
      </c>
      <c r="AM34" s="1"/>
      <c r="AN34" s="435"/>
      <c r="AO34" s="431">
        <f t="shared" si="3"/>
        <v>0</v>
      </c>
    </row>
    <row r="35" spans="1:43" s="4" customFormat="1" ht="15.6" hidden="1" x14ac:dyDescent="0.55000000000000004">
      <c r="A35" s="242">
        <v>403</v>
      </c>
      <c r="B35" s="515" t="s">
        <v>34</v>
      </c>
      <c r="C35" s="398">
        <v>0</v>
      </c>
      <c r="D35" s="398"/>
      <c r="E35" s="517"/>
      <c r="F35" s="517"/>
      <c r="G35" s="517"/>
      <c r="H35" s="517"/>
      <c r="I35" s="28">
        <f t="shared" si="13"/>
        <v>0</v>
      </c>
      <c r="J35" s="399"/>
      <c r="K35" s="22"/>
      <c r="L35" s="15"/>
      <c r="M35" s="16"/>
      <c r="N35" s="21"/>
      <c r="O35" s="22"/>
      <c r="P35" s="15"/>
      <c r="Q35" s="16"/>
      <c r="R35" s="21"/>
      <c r="S35" s="22"/>
      <c r="T35" s="15"/>
      <c r="U35" s="16"/>
      <c r="V35" s="21"/>
      <c r="W35" s="22"/>
      <c r="X35" s="15"/>
      <c r="Y35" s="16"/>
      <c r="Z35" s="21"/>
      <c r="AA35" s="22"/>
      <c r="AB35" s="27">
        <f t="shared" si="33"/>
        <v>0</v>
      </c>
      <c r="AC35" s="400">
        <f t="shared" si="34"/>
        <v>0</v>
      </c>
      <c r="AD35" s="218">
        <f>C35+AB35-AC35</f>
        <v>0</v>
      </c>
      <c r="AE35" s="401"/>
      <c r="AF35" s="29"/>
      <c r="AG35" s="29"/>
      <c r="AH35" s="32">
        <f t="shared" si="14"/>
        <v>0</v>
      </c>
      <c r="AI35" s="358">
        <f t="shared" si="18"/>
        <v>0</v>
      </c>
      <c r="AJ35" s="402">
        <f t="shared" si="35"/>
        <v>0</v>
      </c>
      <c r="AK35" s="29">
        <f>IFERROR(+VLOOKUP(A35,'Base de Datos'!$A$1:$K$75,11,0),0)</f>
        <v>0</v>
      </c>
      <c r="AL35" s="469">
        <f t="shared" si="36"/>
        <v>0</v>
      </c>
      <c r="AM35" s="1"/>
      <c r="AN35" s="435"/>
      <c r="AO35" s="431">
        <f t="shared" si="3"/>
        <v>0</v>
      </c>
    </row>
    <row r="36" spans="1:43" s="4" customFormat="1" ht="15.6" hidden="1" x14ac:dyDescent="0.55000000000000004">
      <c r="A36" s="242">
        <v>404</v>
      </c>
      <c r="B36" s="515" t="s">
        <v>35</v>
      </c>
      <c r="C36" s="398">
        <v>0</v>
      </c>
      <c r="D36" s="398"/>
      <c r="E36" s="517"/>
      <c r="F36" s="517"/>
      <c r="G36" s="517"/>
      <c r="H36" s="517"/>
      <c r="I36" s="28">
        <f t="shared" si="13"/>
        <v>0</v>
      </c>
      <c r="J36" s="399"/>
      <c r="K36" s="22"/>
      <c r="L36" s="15"/>
      <c r="M36" s="16"/>
      <c r="N36" s="21"/>
      <c r="O36" s="22"/>
      <c r="P36" s="15"/>
      <c r="Q36" s="16"/>
      <c r="R36" s="21"/>
      <c r="S36" s="22"/>
      <c r="T36" s="15"/>
      <c r="U36" s="16"/>
      <c r="V36" s="21"/>
      <c r="W36" s="22"/>
      <c r="X36" s="15"/>
      <c r="Y36" s="16"/>
      <c r="Z36" s="21"/>
      <c r="AA36" s="22"/>
      <c r="AB36" s="27">
        <f t="shared" si="33"/>
        <v>0</v>
      </c>
      <c r="AC36" s="400">
        <f t="shared" si="34"/>
        <v>0</v>
      </c>
      <c r="AD36" s="218">
        <f>C36+AB36-AC36</f>
        <v>0</v>
      </c>
      <c r="AE36" s="401"/>
      <c r="AF36" s="29"/>
      <c r="AG36" s="29"/>
      <c r="AH36" s="32">
        <f t="shared" si="14"/>
        <v>0</v>
      </c>
      <c r="AI36" s="358">
        <f t="shared" si="18"/>
        <v>0</v>
      </c>
      <c r="AJ36" s="402">
        <f t="shared" si="35"/>
        <v>0</v>
      </c>
      <c r="AK36" s="29">
        <f>IFERROR(+VLOOKUP(A36,'Base de Datos'!$A$1:$K$75,11,0),0)</f>
        <v>0</v>
      </c>
      <c r="AL36" s="469">
        <f t="shared" si="36"/>
        <v>0</v>
      </c>
      <c r="AM36" s="1"/>
      <c r="AN36" s="435"/>
      <c r="AO36" s="431">
        <f t="shared" si="3"/>
        <v>0</v>
      </c>
    </row>
    <row r="37" spans="1:43" ht="15.6" x14ac:dyDescent="0.55000000000000004">
      <c r="A37" s="244" t="s">
        <v>481</v>
      </c>
      <c r="B37" s="519" t="s">
        <v>36</v>
      </c>
      <c r="C37" s="398">
        <v>6670778</v>
      </c>
      <c r="D37" s="398">
        <v>0</v>
      </c>
      <c r="E37" s="418"/>
      <c r="F37" s="418"/>
      <c r="G37" s="418"/>
      <c r="H37" s="418"/>
      <c r="I37" s="28">
        <f t="shared" si="13"/>
        <v>6670778</v>
      </c>
      <c r="J37" s="399">
        <v>0</v>
      </c>
      <c r="K37" s="22"/>
      <c r="L37" s="15">
        <v>0</v>
      </c>
      <c r="M37" s="16"/>
      <c r="N37" s="21">
        <v>0</v>
      </c>
      <c r="O37" s="22">
        <v>0</v>
      </c>
      <c r="P37" s="15">
        <v>0</v>
      </c>
      <c r="Q37" s="16"/>
      <c r="R37" s="21">
        <v>0</v>
      </c>
      <c r="S37" s="22">
        <v>0</v>
      </c>
      <c r="T37" s="15">
        <v>0</v>
      </c>
      <c r="U37" s="16"/>
      <c r="V37" s="21"/>
      <c r="W37" s="22">
        <v>0</v>
      </c>
      <c r="X37" s="15"/>
      <c r="Y37" s="16"/>
      <c r="Z37" s="21"/>
      <c r="AA37" s="22"/>
      <c r="AB37" s="27">
        <f t="shared" si="33"/>
        <v>0</v>
      </c>
      <c r="AC37" s="400">
        <f t="shared" si="34"/>
        <v>0</v>
      </c>
      <c r="AD37" s="218">
        <f>C37+AB37-AC37</f>
        <v>6670778</v>
      </c>
      <c r="AE37" s="401">
        <f>IFERROR(+VLOOKUP(A37,'Base de Datos'!$A$1:$H$75,7,0),0)</f>
        <v>1727888</v>
      </c>
      <c r="AF37" s="29">
        <f>IFERROR(+VLOOKUP(A37,'Base de Datos'!$A$1:$H$75,6,0),0)</f>
        <v>4272112</v>
      </c>
      <c r="AG37" s="29">
        <f>IFERROR(+VLOOKUP(A37,'Base de Datos'!$A$1:$H$75,8,0),0)</f>
        <v>0</v>
      </c>
      <c r="AH37" s="32">
        <f>+AI37+AG37</f>
        <v>670778</v>
      </c>
      <c r="AI37" s="358">
        <f t="shared" si="18"/>
        <v>670778</v>
      </c>
      <c r="AJ37" s="406">
        <f t="shared" si="35"/>
        <v>0.89944531207604272</v>
      </c>
      <c r="AK37" s="29">
        <f>IFERROR(+VLOOKUP(A37,'Base de Datos'!$A$1:$K$75,11,0),0)</f>
        <v>670778</v>
      </c>
      <c r="AL37" s="469">
        <f t="shared" si="36"/>
        <v>0.2590234602320749</v>
      </c>
      <c r="AN37" s="430">
        <v>0</v>
      </c>
      <c r="AO37" s="431">
        <f t="shared" si="3"/>
        <v>670778</v>
      </c>
    </row>
    <row r="38" spans="1:43" s="486" customFormat="1" ht="24" x14ac:dyDescent="0.55000000000000004">
      <c r="A38" s="473">
        <v>5</v>
      </c>
      <c r="B38" s="474" t="s">
        <v>37</v>
      </c>
      <c r="C38" s="475">
        <f>SUM(C39:C43)</f>
        <v>132348245</v>
      </c>
      <c r="D38" s="475">
        <f>SUM(D39:D43)</f>
        <v>0</v>
      </c>
      <c r="E38" s="476">
        <f>SUM(E39:E43)</f>
        <v>0</v>
      </c>
      <c r="F38" s="476"/>
      <c r="G38" s="476"/>
      <c r="H38" s="476">
        <f>SUM(H39:H43)</f>
        <v>0</v>
      </c>
      <c r="I38" s="477">
        <f t="shared" si="13"/>
        <v>132348245</v>
      </c>
      <c r="J38" s="475">
        <f>SUM(J39:J43)</f>
        <v>0</v>
      </c>
      <c r="K38" s="478">
        <f t="shared" ref="K38:W38" si="37">SUM(K39:K43)</f>
        <v>0</v>
      </c>
      <c r="L38" s="479">
        <f t="shared" si="37"/>
        <v>0</v>
      </c>
      <c r="M38" s="479">
        <f t="shared" si="37"/>
        <v>0</v>
      </c>
      <c r="N38" s="479">
        <f t="shared" si="37"/>
        <v>0</v>
      </c>
      <c r="O38" s="478">
        <f t="shared" si="37"/>
        <v>0</v>
      </c>
      <c r="P38" s="479">
        <f t="shared" si="37"/>
        <v>0</v>
      </c>
      <c r="Q38" s="478">
        <f t="shared" si="37"/>
        <v>0</v>
      </c>
      <c r="R38" s="479">
        <f t="shared" si="37"/>
        <v>0</v>
      </c>
      <c r="S38" s="478">
        <f t="shared" si="37"/>
        <v>0</v>
      </c>
      <c r="T38" s="479">
        <f>SUM(T39:T43)</f>
        <v>0</v>
      </c>
      <c r="U38" s="478">
        <f>SUM(U39:U43)</f>
        <v>0</v>
      </c>
      <c r="V38" s="479">
        <f t="shared" si="37"/>
        <v>0</v>
      </c>
      <c r="W38" s="478">
        <f t="shared" si="37"/>
        <v>0</v>
      </c>
      <c r="X38" s="479"/>
      <c r="Y38" s="478"/>
      <c r="Z38" s="479"/>
      <c r="AA38" s="478"/>
      <c r="AB38" s="480">
        <f>SUM(AB39:AB43)</f>
        <v>0</v>
      </c>
      <c r="AC38" s="475">
        <f t="shared" ref="AC38:AI38" si="38">SUM(AC39:AC43)</f>
        <v>0</v>
      </c>
      <c r="AD38" s="472">
        <f>SUM(AD39:AD43)</f>
        <v>132348245</v>
      </c>
      <c r="AE38" s="471">
        <f t="shared" si="38"/>
        <v>42872274</v>
      </c>
      <c r="AF38" s="472">
        <f t="shared" si="38"/>
        <v>75127726</v>
      </c>
      <c r="AG38" s="472">
        <f t="shared" si="38"/>
        <v>0</v>
      </c>
      <c r="AH38" s="472">
        <f>+AI38+AG38</f>
        <v>14348245</v>
      </c>
      <c r="AI38" s="472">
        <f t="shared" si="38"/>
        <v>14348245</v>
      </c>
      <c r="AJ38" s="481">
        <f t="shared" ref="AJ38" si="39">(AD38-AI38)/AD38</f>
        <v>0.89158719105039885</v>
      </c>
      <c r="AK38" s="472">
        <f t="shared" ref="AK38" si="40">SUM(AK39:AK43)</f>
        <v>14348245</v>
      </c>
      <c r="AL38" s="482">
        <f t="shared" si="25"/>
        <v>0.32393534194578855</v>
      </c>
      <c r="AM38" s="483"/>
      <c r="AN38" s="484">
        <v>21303295</v>
      </c>
      <c r="AO38" s="485">
        <f t="shared" si="3"/>
        <v>-6955050</v>
      </c>
      <c r="AP38" s="483"/>
      <c r="AQ38" s="483"/>
    </row>
    <row r="39" spans="1:43" ht="15.6" x14ac:dyDescent="0.55000000000000004">
      <c r="A39" s="244" t="s">
        <v>482</v>
      </c>
      <c r="B39" s="519" t="s">
        <v>38</v>
      </c>
      <c r="C39" s="398">
        <v>72311239</v>
      </c>
      <c r="D39" s="398">
        <v>0</v>
      </c>
      <c r="E39" s="418"/>
      <c r="F39" s="418"/>
      <c r="G39" s="418"/>
      <c r="H39" s="418"/>
      <c r="I39" s="28">
        <f t="shared" si="13"/>
        <v>72311239</v>
      </c>
      <c r="J39" s="399">
        <v>0</v>
      </c>
      <c r="K39" s="22"/>
      <c r="L39" s="15">
        <v>0</v>
      </c>
      <c r="M39" s="16"/>
      <c r="N39" s="21">
        <v>0</v>
      </c>
      <c r="O39" s="22">
        <v>0</v>
      </c>
      <c r="P39" s="15">
        <v>0</v>
      </c>
      <c r="Q39" s="16"/>
      <c r="R39" s="21">
        <v>0</v>
      </c>
      <c r="S39" s="22">
        <v>0</v>
      </c>
      <c r="T39" s="15">
        <v>0</v>
      </c>
      <c r="U39" s="16"/>
      <c r="V39" s="21"/>
      <c r="W39" s="22">
        <v>0</v>
      </c>
      <c r="X39" s="15"/>
      <c r="Y39" s="16"/>
      <c r="Z39" s="21"/>
      <c r="AA39" s="22"/>
      <c r="AB39" s="27">
        <f>J39+L39+N39+P39+R39+T39+W39</f>
        <v>0</v>
      </c>
      <c r="AC39" s="400">
        <f>K39+M39+O39+Q39+S39+U39+V39</f>
        <v>0</v>
      </c>
      <c r="AD39" s="218">
        <f>C39+AB39-AC39</f>
        <v>72311239</v>
      </c>
      <c r="AE39" s="401">
        <f>IFERROR(+VLOOKUP(A39,'Base de Datos'!$A$1:$H$75,7,0),0)</f>
        <v>23424140</v>
      </c>
      <c r="AF39" s="29">
        <f>IFERROR(+VLOOKUP(A39,'Base de Datos'!$A$1:$H$75,6,0),0)</f>
        <v>41575860</v>
      </c>
      <c r="AG39" s="29">
        <f>IFERROR(+VLOOKUP(A39,'Base de Datos'!$A$1:$H$75,8,0),0)</f>
        <v>0</v>
      </c>
      <c r="AH39" s="32">
        <f>+AI39+AG39</f>
        <v>7311239</v>
      </c>
      <c r="AI39" s="358">
        <f t="shared" si="18"/>
        <v>7311239</v>
      </c>
      <c r="AJ39" s="406">
        <f t="shared" ref="AJ39:AJ41" si="41">IFERROR(((AD39-AI39)/AD39),0)</f>
        <v>0.89889207955626371</v>
      </c>
      <c r="AK39" s="29">
        <f>IFERROR(+VLOOKUP(A39,'Base de Datos'!$A$1:$K$75,11,0),0)</f>
        <v>7311239</v>
      </c>
      <c r="AL39" s="469">
        <f t="shared" ref="AL39:AL41" si="42">IFERROR(+(AE39/AD39),0)</f>
        <v>0.32393498332949322</v>
      </c>
      <c r="AN39" s="430">
        <v>0</v>
      </c>
      <c r="AO39" s="431">
        <f t="shared" si="3"/>
        <v>7311239</v>
      </c>
    </row>
    <row r="40" spans="1:43" ht="15.6" x14ac:dyDescent="0.55000000000000004">
      <c r="A40" s="244" t="s">
        <v>483</v>
      </c>
      <c r="B40" s="519" t="s">
        <v>39</v>
      </c>
      <c r="C40" s="398">
        <v>40024671</v>
      </c>
      <c r="D40" s="398">
        <v>0</v>
      </c>
      <c r="E40" s="418"/>
      <c r="F40" s="418"/>
      <c r="G40" s="418"/>
      <c r="H40" s="418"/>
      <c r="I40" s="28">
        <f t="shared" si="13"/>
        <v>40024671</v>
      </c>
      <c r="J40" s="399"/>
      <c r="K40" s="22"/>
      <c r="L40" s="15">
        <v>0</v>
      </c>
      <c r="M40" s="16"/>
      <c r="N40" s="21">
        <v>0</v>
      </c>
      <c r="O40" s="22">
        <v>0</v>
      </c>
      <c r="P40" s="15">
        <v>0</v>
      </c>
      <c r="Q40" s="16"/>
      <c r="R40" s="21">
        <v>0</v>
      </c>
      <c r="S40" s="22">
        <v>0</v>
      </c>
      <c r="T40" s="15">
        <v>0</v>
      </c>
      <c r="U40" s="16"/>
      <c r="V40" s="21"/>
      <c r="W40" s="22">
        <v>0</v>
      </c>
      <c r="X40" s="15"/>
      <c r="Y40" s="16"/>
      <c r="Z40" s="21"/>
      <c r="AA40" s="22"/>
      <c r="AB40" s="27">
        <f>J40+L40+N40+P40+R40+T40+W40</f>
        <v>0</v>
      </c>
      <c r="AC40" s="400">
        <f>K40+M40+O40+Q40+S40+U40+V40</f>
        <v>0</v>
      </c>
      <c r="AD40" s="218">
        <f>C40+AB40-AC40</f>
        <v>40024671</v>
      </c>
      <c r="AE40" s="401">
        <f>IFERROR(+VLOOKUP(A40,'Base de Datos'!$A$1:$H$75,7,0),0)</f>
        <v>12965426</v>
      </c>
      <c r="AF40" s="29">
        <f>IFERROR(+VLOOKUP(A40,'Base de Datos'!$A$1:$H$75,6,0),0)</f>
        <v>22034574</v>
      </c>
      <c r="AG40" s="29">
        <f>IFERROR(+VLOOKUP(A40,'Base de Datos'!$A$1:$H$75,8,0),0)</f>
        <v>0</v>
      </c>
      <c r="AH40" s="32">
        <f>+AI40+AG40</f>
        <v>5024671</v>
      </c>
      <c r="AI40" s="358">
        <f t="shared" si="18"/>
        <v>5024671</v>
      </c>
      <c r="AJ40" s="406">
        <f>IF(AD40=0,0,(AD40-AI40)/AD40)</f>
        <v>0.87446065452980237</v>
      </c>
      <c r="AK40" s="29">
        <f>IFERROR(+VLOOKUP(A40,'Base de Datos'!$A$1:$K$75,11,0),0)</f>
        <v>5024671</v>
      </c>
      <c r="AL40" s="469">
        <f t="shared" si="42"/>
        <v>0.32393585446336337</v>
      </c>
      <c r="AN40" s="430">
        <v>19651648</v>
      </c>
      <c r="AO40" s="431">
        <f t="shared" si="3"/>
        <v>-14626977</v>
      </c>
    </row>
    <row r="41" spans="1:43" ht="15.6" x14ac:dyDescent="0.55000000000000004">
      <c r="A41" s="244" t="s">
        <v>484</v>
      </c>
      <c r="B41" s="519" t="s">
        <v>40</v>
      </c>
      <c r="C41" s="398">
        <v>20012335</v>
      </c>
      <c r="D41" s="398">
        <v>0</v>
      </c>
      <c r="E41" s="418"/>
      <c r="F41" s="418"/>
      <c r="G41" s="418"/>
      <c r="H41" s="418"/>
      <c r="I41" s="28">
        <f t="shared" si="13"/>
        <v>20012335</v>
      </c>
      <c r="J41" s="399"/>
      <c r="K41" s="22"/>
      <c r="L41" s="15">
        <v>0</v>
      </c>
      <c r="M41" s="16"/>
      <c r="N41" s="21">
        <v>0</v>
      </c>
      <c r="O41" s="22">
        <v>0</v>
      </c>
      <c r="P41" s="15">
        <v>0</v>
      </c>
      <c r="Q41" s="16"/>
      <c r="R41" s="21">
        <v>0</v>
      </c>
      <c r="S41" s="22">
        <v>0</v>
      </c>
      <c r="T41" s="15"/>
      <c r="U41" s="16">
        <v>0</v>
      </c>
      <c r="V41" s="21"/>
      <c r="W41" s="22">
        <v>0</v>
      </c>
      <c r="X41" s="15"/>
      <c r="Y41" s="16"/>
      <c r="Z41" s="21"/>
      <c r="AA41" s="22"/>
      <c r="AB41" s="27">
        <f>J41+L41+N41+P41+R41+T41+W41</f>
        <v>0</v>
      </c>
      <c r="AC41" s="400">
        <f>K41+M41+O41+Q41+S41+U41+V41</f>
        <v>0</v>
      </c>
      <c r="AD41" s="218">
        <f>C41+AB41-AC41</f>
        <v>20012335</v>
      </c>
      <c r="AE41" s="401">
        <f>IFERROR(+VLOOKUP(A41,'Base de Datos'!$A$1:$H$75,7,0),0)</f>
        <v>6482708</v>
      </c>
      <c r="AF41" s="29">
        <f>IFERROR(+VLOOKUP(A41,'Base de Datos'!$A$1:$H$75,6,0),0)</f>
        <v>11517292</v>
      </c>
      <c r="AG41" s="29">
        <f>IFERROR(+VLOOKUP(#REF!,'Base de Datos'!$A$1:$H$75,6,0),0)</f>
        <v>0</v>
      </c>
      <c r="AH41" s="32">
        <f>+AI41+AG41</f>
        <v>2012335</v>
      </c>
      <c r="AI41" s="358">
        <f t="shared" si="18"/>
        <v>2012335</v>
      </c>
      <c r="AJ41" s="406">
        <f t="shared" si="41"/>
        <v>0.89944526713149664</v>
      </c>
      <c r="AK41" s="29">
        <f>IFERROR(+VLOOKUP(A41,'Base de Datos'!$A$1:$K$75,11,0),0)</f>
        <v>2012335</v>
      </c>
      <c r="AL41" s="469">
        <f t="shared" si="42"/>
        <v>0.32393561271086058</v>
      </c>
      <c r="AN41" s="430">
        <v>1651647</v>
      </c>
      <c r="AO41" s="431">
        <f t="shared" si="3"/>
        <v>360688</v>
      </c>
    </row>
    <row r="42" spans="1:43" s="4" customFormat="1" ht="15.6" hidden="1" x14ac:dyDescent="0.55000000000000004">
      <c r="A42" s="240">
        <v>504</v>
      </c>
      <c r="B42" s="515" t="s">
        <v>41</v>
      </c>
      <c r="C42" s="398"/>
      <c r="D42" s="398"/>
      <c r="E42" s="517"/>
      <c r="F42" s="517"/>
      <c r="G42" s="517"/>
      <c r="H42" s="517"/>
      <c r="I42" s="28">
        <f t="shared" si="13"/>
        <v>0</v>
      </c>
      <c r="J42" s="399"/>
      <c r="K42" s="22"/>
      <c r="L42" s="15"/>
      <c r="M42" s="16"/>
      <c r="N42" s="21"/>
      <c r="O42" s="22"/>
      <c r="P42" s="15"/>
      <c r="Q42" s="16"/>
      <c r="R42" s="21"/>
      <c r="S42" s="22"/>
      <c r="T42" s="15"/>
      <c r="U42" s="16"/>
      <c r="V42" s="21"/>
      <c r="W42" s="22"/>
      <c r="X42" s="15"/>
      <c r="Y42" s="16"/>
      <c r="Z42" s="21"/>
      <c r="AA42" s="22"/>
      <c r="AB42" s="27">
        <f>J42+L42+N42+P42+R42+W42</f>
        <v>0</v>
      </c>
      <c r="AC42" s="400">
        <f>K42+M42+O42+Q42+S42+V42</f>
        <v>0</v>
      </c>
      <c r="AD42" s="218">
        <f>C42+AB42-AC42</f>
        <v>0</v>
      </c>
      <c r="AE42" s="401">
        <v>0</v>
      </c>
      <c r="AF42" s="29">
        <v>0</v>
      </c>
      <c r="AG42" s="29"/>
      <c r="AH42" s="29"/>
      <c r="AI42" s="358">
        <f t="shared" si="18"/>
        <v>0</v>
      </c>
      <c r="AJ42" s="402">
        <f t="shared" ref="AJ42:AJ43" si="43">IF(AD42=0,0,(AD42-AI42)/AD42)</f>
        <v>0</v>
      </c>
      <c r="AK42" s="29">
        <v>0</v>
      </c>
      <c r="AL42" s="469" t="e">
        <f t="shared" si="25"/>
        <v>#DIV/0!</v>
      </c>
      <c r="AM42" s="1"/>
      <c r="AN42" s="435"/>
      <c r="AO42" s="431">
        <f t="shared" si="3"/>
        <v>0</v>
      </c>
    </row>
    <row r="43" spans="1:43" s="4" customFormat="1" ht="15.6" hidden="1" x14ac:dyDescent="0.55000000000000004">
      <c r="A43" s="240">
        <v>505</v>
      </c>
      <c r="B43" s="515" t="s">
        <v>42</v>
      </c>
      <c r="C43" s="398">
        <v>0</v>
      </c>
      <c r="D43" s="398">
        <v>0</v>
      </c>
      <c r="E43" s="517"/>
      <c r="F43" s="517"/>
      <c r="G43" s="517"/>
      <c r="H43" s="517"/>
      <c r="I43" s="28">
        <f t="shared" si="13"/>
        <v>0</v>
      </c>
      <c r="J43" s="399">
        <v>0</v>
      </c>
      <c r="K43" s="22">
        <v>0</v>
      </c>
      <c r="L43" s="15">
        <v>0</v>
      </c>
      <c r="M43" s="16">
        <v>0</v>
      </c>
      <c r="N43" s="21">
        <v>0</v>
      </c>
      <c r="O43" s="22">
        <v>0</v>
      </c>
      <c r="P43" s="15">
        <v>0</v>
      </c>
      <c r="Q43" s="16">
        <v>0</v>
      </c>
      <c r="R43" s="21">
        <v>0</v>
      </c>
      <c r="S43" s="22">
        <v>0</v>
      </c>
      <c r="T43" s="15">
        <v>0</v>
      </c>
      <c r="U43" s="16">
        <v>0</v>
      </c>
      <c r="V43" s="21">
        <v>0</v>
      </c>
      <c r="W43" s="22">
        <v>0</v>
      </c>
      <c r="X43" s="15"/>
      <c r="Y43" s="16"/>
      <c r="Z43" s="21"/>
      <c r="AA43" s="22"/>
      <c r="AB43" s="27">
        <f>J43+L43+N43+P43+R43+W43</f>
        <v>0</v>
      </c>
      <c r="AC43" s="400">
        <f>K43+M43+O43+Q43+S43+V43</f>
        <v>0</v>
      </c>
      <c r="AD43" s="218">
        <f>C43+AB43-AC43</f>
        <v>0</v>
      </c>
      <c r="AE43" s="401">
        <v>0</v>
      </c>
      <c r="AF43" s="29">
        <v>0</v>
      </c>
      <c r="AG43" s="29"/>
      <c r="AH43" s="29"/>
      <c r="AI43" s="358">
        <f t="shared" si="18"/>
        <v>0</v>
      </c>
      <c r="AJ43" s="402">
        <f t="shared" si="43"/>
        <v>0</v>
      </c>
      <c r="AK43" s="29">
        <v>0</v>
      </c>
      <c r="AL43" s="469" t="e">
        <f t="shared" si="25"/>
        <v>#DIV/0!</v>
      </c>
      <c r="AM43" s="1"/>
      <c r="AN43" s="435"/>
      <c r="AO43" s="431">
        <f t="shared" si="3"/>
        <v>0</v>
      </c>
    </row>
    <row r="44" spans="1:43" s="486" customFormat="1" ht="15.6" hidden="1" outlineLevel="1" x14ac:dyDescent="0.55000000000000004">
      <c r="A44" s="473">
        <v>99</v>
      </c>
      <c r="B44" s="474" t="s">
        <v>43</v>
      </c>
      <c r="C44" s="475">
        <f>SUM(C45:C46)</f>
        <v>0</v>
      </c>
      <c r="D44" s="475">
        <f>SUM(D45:D46)</f>
        <v>0</v>
      </c>
      <c r="E44" s="476">
        <f>SUM(E45:E46)</f>
        <v>0</v>
      </c>
      <c r="F44" s="476"/>
      <c r="G44" s="476"/>
      <c r="H44" s="476">
        <f>SUM(H45:H46)</f>
        <v>0</v>
      </c>
      <c r="I44" s="477">
        <f t="shared" si="13"/>
        <v>0</v>
      </c>
      <c r="J44" s="475">
        <f>SUM(J45:J46)</f>
        <v>0</v>
      </c>
      <c r="K44" s="478">
        <f t="shared" ref="K44:W44" si="44">SUM(K45:K46)</f>
        <v>0</v>
      </c>
      <c r="L44" s="479">
        <f t="shared" si="44"/>
        <v>0</v>
      </c>
      <c r="M44" s="479">
        <f t="shared" si="44"/>
        <v>0</v>
      </c>
      <c r="N44" s="479">
        <f t="shared" si="44"/>
        <v>0</v>
      </c>
      <c r="O44" s="478">
        <f t="shared" si="44"/>
        <v>0</v>
      </c>
      <c r="P44" s="479">
        <f t="shared" si="44"/>
        <v>0</v>
      </c>
      <c r="Q44" s="478">
        <f t="shared" si="44"/>
        <v>0</v>
      </c>
      <c r="R44" s="479">
        <f t="shared" si="44"/>
        <v>0</v>
      </c>
      <c r="S44" s="478">
        <f t="shared" si="44"/>
        <v>0</v>
      </c>
      <c r="T44" s="479">
        <f>SUM(T45:T46)</f>
        <v>0</v>
      </c>
      <c r="U44" s="478">
        <f>SUM(U45:U46)</f>
        <v>0</v>
      </c>
      <c r="V44" s="479">
        <f t="shared" si="44"/>
        <v>0</v>
      </c>
      <c r="W44" s="478">
        <f t="shared" si="44"/>
        <v>0</v>
      </c>
      <c r="X44" s="479"/>
      <c r="Y44" s="478"/>
      <c r="Z44" s="479"/>
      <c r="AA44" s="478"/>
      <c r="AB44" s="480">
        <f t="shared" ref="AB44:AI44" si="45">SUM(AB45:AB46)</f>
        <v>0</v>
      </c>
      <c r="AC44" s="475">
        <f t="shared" si="45"/>
        <v>0</v>
      </c>
      <c r="AD44" s="472">
        <f t="shared" si="45"/>
        <v>0</v>
      </c>
      <c r="AE44" s="471">
        <f t="shared" si="45"/>
        <v>0</v>
      </c>
      <c r="AF44" s="472">
        <f t="shared" si="45"/>
        <v>0</v>
      </c>
      <c r="AG44" s="472"/>
      <c r="AH44" s="472"/>
      <c r="AI44" s="472">
        <f t="shared" si="45"/>
        <v>0</v>
      </c>
      <c r="AJ44" s="481">
        <v>0</v>
      </c>
      <c r="AK44" s="472">
        <f t="shared" ref="AK44" si="46">SUM(AK45:AK46)</f>
        <v>0</v>
      </c>
      <c r="AL44" s="482" t="s">
        <v>0</v>
      </c>
      <c r="AM44" s="483"/>
      <c r="AN44" s="484"/>
      <c r="AO44" s="485">
        <f t="shared" si="3"/>
        <v>0</v>
      </c>
      <c r="AP44" s="483"/>
      <c r="AQ44" s="483"/>
    </row>
    <row r="45" spans="1:43" s="4" customFormat="1" ht="15.6" hidden="1" outlineLevel="1" x14ac:dyDescent="0.55000000000000004">
      <c r="A45" s="240">
        <v>9901</v>
      </c>
      <c r="B45" s="515" t="s">
        <v>44</v>
      </c>
      <c r="C45" s="403"/>
      <c r="D45" s="403"/>
      <c r="E45" s="517"/>
      <c r="F45" s="517"/>
      <c r="G45" s="517"/>
      <c r="H45" s="517"/>
      <c r="I45" s="28">
        <f t="shared" si="13"/>
        <v>0</v>
      </c>
      <c r="J45" s="404"/>
      <c r="K45" s="20"/>
      <c r="L45" s="13"/>
      <c r="M45" s="14"/>
      <c r="N45" s="19"/>
      <c r="O45" s="20"/>
      <c r="P45" s="13"/>
      <c r="Q45" s="14"/>
      <c r="R45" s="19"/>
      <c r="S45" s="20"/>
      <c r="T45" s="13"/>
      <c r="U45" s="14"/>
      <c r="V45" s="19"/>
      <c r="W45" s="20"/>
      <c r="X45" s="13"/>
      <c r="Y45" s="14"/>
      <c r="Z45" s="19"/>
      <c r="AA45" s="20"/>
      <c r="AB45" s="27">
        <f>J45+L45+N45+P45+R45+W45</f>
        <v>0</v>
      </c>
      <c r="AC45" s="400">
        <f>K45+M45+O45+Q45+S45+V45</f>
        <v>0</v>
      </c>
      <c r="AD45" s="29">
        <f>I45+AB45-AC45</f>
        <v>0</v>
      </c>
      <c r="AE45" s="409"/>
      <c r="AF45" s="129">
        <v>0</v>
      </c>
      <c r="AG45" s="129"/>
      <c r="AH45" s="129"/>
      <c r="AI45" s="359">
        <f t="shared" si="18"/>
        <v>0</v>
      </c>
      <c r="AJ45" s="408"/>
      <c r="AK45" s="129">
        <v>0</v>
      </c>
      <c r="AL45" s="469" t="s">
        <v>0</v>
      </c>
      <c r="AM45" s="1"/>
      <c r="AN45" s="435"/>
      <c r="AO45" s="431">
        <f t="shared" si="3"/>
        <v>0</v>
      </c>
    </row>
    <row r="46" spans="1:43" s="4" customFormat="1" ht="15.6" hidden="1" outlineLevel="1" x14ac:dyDescent="0.55000000000000004">
      <c r="A46" s="240">
        <v>9999</v>
      </c>
      <c r="B46" s="515" t="s">
        <v>45</v>
      </c>
      <c r="C46" s="403"/>
      <c r="D46" s="403"/>
      <c r="E46" s="517"/>
      <c r="F46" s="517"/>
      <c r="G46" s="517"/>
      <c r="H46" s="517"/>
      <c r="I46" s="28">
        <v>0</v>
      </c>
      <c r="J46" s="404"/>
      <c r="K46" s="20"/>
      <c r="L46" s="13"/>
      <c r="M46" s="14"/>
      <c r="N46" s="19"/>
      <c r="O46" s="20"/>
      <c r="P46" s="13"/>
      <c r="Q46" s="14"/>
      <c r="R46" s="19"/>
      <c r="S46" s="20"/>
      <c r="T46" s="13"/>
      <c r="U46" s="14"/>
      <c r="V46" s="19"/>
      <c r="W46" s="20"/>
      <c r="X46" s="13"/>
      <c r="Y46" s="14"/>
      <c r="Z46" s="19"/>
      <c r="AA46" s="20"/>
      <c r="AB46" s="27">
        <f>J46+L46+N46+P46+R46+W46</f>
        <v>0</v>
      </c>
      <c r="AC46" s="400">
        <f>K46+M46+O46+Q46+S46+V46</f>
        <v>0</v>
      </c>
      <c r="AD46" s="29">
        <f>I46+AB46-AC46</f>
        <v>0</v>
      </c>
      <c r="AE46" s="409"/>
      <c r="AF46" s="129"/>
      <c r="AG46" s="129"/>
      <c r="AH46" s="129"/>
      <c r="AI46" s="359">
        <f t="shared" si="18"/>
        <v>0</v>
      </c>
      <c r="AJ46" s="408"/>
      <c r="AK46" s="129"/>
      <c r="AL46" s="469" t="s">
        <v>0</v>
      </c>
      <c r="AM46" s="1"/>
      <c r="AN46" s="435"/>
      <c r="AO46" s="431">
        <f t="shared" si="3"/>
        <v>0</v>
      </c>
    </row>
    <row r="47" spans="1:43" s="24" customFormat="1" ht="15.6" collapsed="1" x14ac:dyDescent="0.55000000000000004">
      <c r="A47" s="243">
        <v>1</v>
      </c>
      <c r="B47" s="173" t="s">
        <v>46</v>
      </c>
      <c r="C47" s="397">
        <f>+C48+C54+C60+C68+C76+C81+C85+C89+C99+C104</f>
        <v>162782491</v>
      </c>
      <c r="D47" s="397">
        <f>+D48+D54+D60+D68+D76+D81+D85+D89+D99+D104</f>
        <v>0</v>
      </c>
      <c r="E47" s="175">
        <f>+E48+E54+E60+E68+E76+E81+E85+E89+E99+E104</f>
        <v>0</v>
      </c>
      <c r="F47" s="175"/>
      <c r="G47" s="175"/>
      <c r="H47" s="175">
        <f>+H48+H54+H60+H68+H76+H81+H85+H89+H99+H104</f>
        <v>0</v>
      </c>
      <c r="I47" s="177">
        <f t="shared" si="13"/>
        <v>162782491</v>
      </c>
      <c r="J47" s="237">
        <f>+J48+J54+J60+J68+J76+J81+J85+J89+J99+J104</f>
        <v>0</v>
      </c>
      <c r="K47" s="237">
        <f t="shared" ref="K47:W47" si="47">+K48+K54+K60+K68+K76+K81+K85+K89+K99+K104</f>
        <v>0</v>
      </c>
      <c r="L47" s="238">
        <f t="shared" si="47"/>
        <v>0</v>
      </c>
      <c r="M47" s="237">
        <f>+M48+M54+M60+M68+M76+M81+M85+M89+M99+M104</f>
        <v>0</v>
      </c>
      <c r="N47" s="238">
        <f t="shared" si="47"/>
        <v>0</v>
      </c>
      <c r="O47" s="237">
        <f t="shared" si="47"/>
        <v>0</v>
      </c>
      <c r="P47" s="238">
        <f t="shared" si="47"/>
        <v>0</v>
      </c>
      <c r="Q47" s="237">
        <f t="shared" si="47"/>
        <v>0</v>
      </c>
      <c r="R47" s="238">
        <f t="shared" si="47"/>
        <v>0</v>
      </c>
      <c r="S47" s="237">
        <f t="shared" si="47"/>
        <v>0</v>
      </c>
      <c r="T47" s="238">
        <f>+T48+T54+T60+T68+T76+T81+T85+T89+T99+T104</f>
        <v>0</v>
      </c>
      <c r="U47" s="237">
        <f>+U48+U54+U60+U68+U76+U81+U85+U89+U99+U104</f>
        <v>0</v>
      </c>
      <c r="V47" s="238">
        <f t="shared" si="47"/>
        <v>0</v>
      </c>
      <c r="W47" s="237">
        <f t="shared" si="47"/>
        <v>0</v>
      </c>
      <c r="X47" s="238"/>
      <c r="Y47" s="237"/>
      <c r="Z47" s="238"/>
      <c r="AA47" s="237"/>
      <c r="AB47" s="239">
        <f t="shared" ref="AB47:AG47" si="48">+AB48+AB54+AB60+AB68+AB76+AB81+AB85+AB89+AB99+AB104</f>
        <v>0</v>
      </c>
      <c r="AC47" s="397">
        <f t="shared" si="48"/>
        <v>0</v>
      </c>
      <c r="AD47" s="177">
        <f t="shared" si="48"/>
        <v>162782491</v>
      </c>
      <c r="AE47" s="397">
        <f t="shared" si="48"/>
        <v>9679607.2300000004</v>
      </c>
      <c r="AF47" s="177">
        <f t="shared" si="48"/>
        <v>33595182.68</v>
      </c>
      <c r="AG47" s="177">
        <f t="shared" si="48"/>
        <v>0</v>
      </c>
      <c r="AH47" s="177">
        <f>+AI47+AG47</f>
        <v>119507701.08999999</v>
      </c>
      <c r="AI47" s="239">
        <f>+AI48+AI54+AI60+AI68+AI76+AI81+AI85+AI89+AI104</f>
        <v>119507701.08999999</v>
      </c>
      <c r="AJ47" s="381">
        <f>(AD47-AI47)/AD47</f>
        <v>0.26584425415875967</v>
      </c>
      <c r="AK47" s="177">
        <f>+AK48+AK54+AK60+AK68+AK76+AK81+AK85+AK89+AK99+AK104</f>
        <v>92749981.089999989</v>
      </c>
      <c r="AL47" s="469">
        <f t="shared" ref="AL47:AL64" si="49">AE47/AD47</f>
        <v>5.9463442109385097E-2</v>
      </c>
      <c r="AM47" s="1"/>
      <c r="AN47" s="428">
        <v>36040236.329999998</v>
      </c>
      <c r="AO47" s="431">
        <f t="shared" si="3"/>
        <v>83467464.75999999</v>
      </c>
      <c r="AP47" s="4"/>
    </row>
    <row r="48" spans="1:43" s="486" customFormat="1" ht="15.6" hidden="1" outlineLevel="1" x14ac:dyDescent="0.55000000000000004">
      <c r="A48" s="473">
        <v>101</v>
      </c>
      <c r="B48" s="474" t="s">
        <v>47</v>
      </c>
      <c r="C48" s="475">
        <f>SUM(C49:C53)</f>
        <v>0</v>
      </c>
      <c r="D48" s="475">
        <f>SUM(D49:D53)</f>
        <v>0</v>
      </c>
      <c r="E48" s="476">
        <f>SUM(E49:E53)</f>
        <v>0</v>
      </c>
      <c r="F48" s="476"/>
      <c r="G48" s="476"/>
      <c r="H48" s="476">
        <f>SUM(H49:H53)</f>
        <v>0</v>
      </c>
      <c r="I48" s="477">
        <f t="shared" si="13"/>
        <v>0</v>
      </c>
      <c r="J48" s="475">
        <f>SUM(J49:J53)</f>
        <v>0</v>
      </c>
      <c r="K48" s="478">
        <f t="shared" ref="K48:W48" si="50">SUM(K49:K53)</f>
        <v>0</v>
      </c>
      <c r="L48" s="479">
        <f t="shared" si="50"/>
        <v>0</v>
      </c>
      <c r="M48" s="479">
        <f t="shared" si="50"/>
        <v>0</v>
      </c>
      <c r="N48" s="479">
        <f t="shared" si="50"/>
        <v>0</v>
      </c>
      <c r="O48" s="478">
        <f t="shared" si="50"/>
        <v>0</v>
      </c>
      <c r="P48" s="479">
        <f t="shared" si="50"/>
        <v>0</v>
      </c>
      <c r="Q48" s="478">
        <f t="shared" si="50"/>
        <v>0</v>
      </c>
      <c r="R48" s="479">
        <f t="shared" si="50"/>
        <v>0</v>
      </c>
      <c r="S48" s="478">
        <f>SUM(S49:S53)</f>
        <v>0</v>
      </c>
      <c r="T48" s="479">
        <f>SUM(T49:T53)</f>
        <v>0</v>
      </c>
      <c r="U48" s="478">
        <f>SUM(U49:U53)</f>
        <v>0</v>
      </c>
      <c r="V48" s="479">
        <f t="shared" si="50"/>
        <v>0</v>
      </c>
      <c r="W48" s="478">
        <f t="shared" si="50"/>
        <v>0</v>
      </c>
      <c r="X48" s="479"/>
      <c r="Y48" s="478"/>
      <c r="Z48" s="479"/>
      <c r="AA48" s="478"/>
      <c r="AB48" s="480">
        <f t="shared" ref="AB48:AI48" si="51">SUM(AB49:AB53)</f>
        <v>0</v>
      </c>
      <c r="AC48" s="475">
        <f>SUM(AC49:AC53)</f>
        <v>0</v>
      </c>
      <c r="AD48" s="472">
        <f>SUM(AD49:AD53)</f>
        <v>0</v>
      </c>
      <c r="AE48" s="471">
        <f t="shared" si="51"/>
        <v>0</v>
      </c>
      <c r="AF48" s="472">
        <f t="shared" si="51"/>
        <v>0</v>
      </c>
      <c r="AG48" s="472">
        <f t="shared" si="51"/>
        <v>0</v>
      </c>
      <c r="AH48" s="472">
        <f>+AI48+AG48</f>
        <v>0</v>
      </c>
      <c r="AI48" s="472">
        <f t="shared" si="51"/>
        <v>0</v>
      </c>
      <c r="AJ48" s="481">
        <v>0</v>
      </c>
      <c r="AK48" s="472">
        <f t="shared" ref="AK48" si="52">SUM(AK49:AK53)</f>
        <v>0</v>
      </c>
      <c r="AL48" s="482">
        <f>IF(AD48=0,0,AE48/AD48)</f>
        <v>0</v>
      </c>
      <c r="AM48" s="483"/>
      <c r="AN48" s="484"/>
      <c r="AO48" s="485">
        <f t="shared" si="3"/>
        <v>0</v>
      </c>
      <c r="AP48" s="483"/>
      <c r="AQ48" s="483"/>
    </row>
    <row r="49" spans="1:43" ht="15.6" hidden="1" outlineLevel="1" x14ac:dyDescent="0.55000000000000004">
      <c r="A49" s="244" t="s">
        <v>485</v>
      </c>
      <c r="B49" s="519" t="s">
        <v>48</v>
      </c>
      <c r="C49" s="398"/>
      <c r="D49" s="398">
        <v>0</v>
      </c>
      <c r="I49" s="28">
        <f t="shared" si="13"/>
        <v>0</v>
      </c>
      <c r="J49" s="399"/>
      <c r="K49" s="22">
        <v>0</v>
      </c>
      <c r="L49" s="15">
        <v>0</v>
      </c>
      <c r="M49" s="16">
        <v>0</v>
      </c>
      <c r="N49" s="21">
        <v>0</v>
      </c>
      <c r="O49" s="22">
        <v>0</v>
      </c>
      <c r="P49" s="15">
        <v>0</v>
      </c>
      <c r="Q49" s="16">
        <v>0</v>
      </c>
      <c r="R49" s="21">
        <v>0</v>
      </c>
      <c r="S49" s="22">
        <v>0</v>
      </c>
      <c r="T49" s="15">
        <v>0</v>
      </c>
      <c r="U49" s="16">
        <v>0</v>
      </c>
      <c r="V49" s="21">
        <v>0</v>
      </c>
      <c r="W49" s="22">
        <v>0</v>
      </c>
      <c r="X49" s="15"/>
      <c r="Y49" s="16"/>
      <c r="Z49" s="21"/>
      <c r="AA49" s="22"/>
      <c r="AB49" s="27">
        <f t="shared" ref="AB49:AB53" si="53">J49+L49+N49+P49+R49+T49+V49+X49+Z49</f>
        <v>0</v>
      </c>
      <c r="AC49" s="400">
        <f t="shared" ref="AC49:AC53" si="54">K49+M49+O49+Q49+S49+U49+W49+Y49+AA49</f>
        <v>0</v>
      </c>
      <c r="AD49" s="218">
        <f>C49+AB49-AC49</f>
        <v>0</v>
      </c>
      <c r="AE49" s="401">
        <f>IFERROR(+VLOOKUP(A49,'Base de Datos'!$A$1:$H$75,7,0),0)</f>
        <v>0</v>
      </c>
      <c r="AF49" s="29">
        <f>IFERROR(+VLOOKUP(A49,'Base de Datos'!$A$1:$H$75,6,0),0)</f>
        <v>0</v>
      </c>
      <c r="AG49" s="29"/>
      <c r="AH49" s="32">
        <f t="shared" ref="AH49:AH108" si="55">+AI49-AG49</f>
        <v>0</v>
      </c>
      <c r="AI49" s="358">
        <f t="shared" ref="AI49:AI110" si="56">AD49-AE49-AF49</f>
        <v>0</v>
      </c>
      <c r="AJ49" s="405">
        <f t="shared" ref="AJ49:AJ53" si="57">IF(AD49=0,0,(AD49-AI49)/AD49)</f>
        <v>0</v>
      </c>
      <c r="AK49" s="29">
        <f>IFERROR(+VLOOKUP(#REF!,'Base de Datos'!$A$1:$H$75,6,0),0)</f>
        <v>0</v>
      </c>
      <c r="AL49" s="469">
        <f t="shared" ref="AL49:AL54" si="58">IF(AD49=0,0,AE49/AD49)</f>
        <v>0</v>
      </c>
      <c r="AN49" s="435"/>
      <c r="AO49" s="431">
        <f t="shared" si="3"/>
        <v>0</v>
      </c>
      <c r="AP49" s="4"/>
    </row>
    <row r="50" spans="1:43" ht="15.6" hidden="1" outlineLevel="1" x14ac:dyDescent="0.55000000000000004">
      <c r="A50" s="244">
        <v>10102</v>
      </c>
      <c r="B50" s="519" t="s">
        <v>49</v>
      </c>
      <c r="C50" s="398"/>
      <c r="D50" s="398">
        <v>0</v>
      </c>
      <c r="I50" s="28">
        <f t="shared" si="13"/>
        <v>0</v>
      </c>
      <c r="J50" s="399">
        <v>0</v>
      </c>
      <c r="K50" s="22"/>
      <c r="L50" s="15">
        <v>0</v>
      </c>
      <c r="M50" s="16">
        <v>0</v>
      </c>
      <c r="N50" s="21">
        <v>0</v>
      </c>
      <c r="O50" s="22">
        <v>0</v>
      </c>
      <c r="P50" s="15">
        <v>0</v>
      </c>
      <c r="Q50" s="16">
        <v>0</v>
      </c>
      <c r="R50" s="21">
        <v>0</v>
      </c>
      <c r="S50" s="22">
        <v>0</v>
      </c>
      <c r="T50" s="15">
        <v>0</v>
      </c>
      <c r="U50" s="16">
        <v>0</v>
      </c>
      <c r="V50" s="21">
        <v>0</v>
      </c>
      <c r="W50" s="22">
        <v>0</v>
      </c>
      <c r="X50" s="15"/>
      <c r="Y50" s="16"/>
      <c r="Z50" s="21"/>
      <c r="AA50" s="22"/>
      <c r="AB50" s="27">
        <f t="shared" si="53"/>
        <v>0</v>
      </c>
      <c r="AC50" s="400">
        <f t="shared" si="54"/>
        <v>0</v>
      </c>
      <c r="AD50" s="218">
        <f>C50+AB50-AC50</f>
        <v>0</v>
      </c>
      <c r="AE50" s="401">
        <v>0</v>
      </c>
      <c r="AF50" s="29">
        <v>0</v>
      </c>
      <c r="AG50" s="29"/>
      <c r="AH50" s="32">
        <f t="shared" si="55"/>
        <v>0</v>
      </c>
      <c r="AI50" s="358">
        <f t="shared" si="56"/>
        <v>0</v>
      </c>
      <c r="AJ50" s="405">
        <f t="shared" si="57"/>
        <v>0</v>
      </c>
      <c r="AK50" s="29">
        <v>0</v>
      </c>
      <c r="AL50" s="469">
        <f t="shared" si="58"/>
        <v>0</v>
      </c>
      <c r="AN50" s="435"/>
      <c r="AO50" s="431">
        <f t="shared" si="3"/>
        <v>0</v>
      </c>
      <c r="AP50" s="4"/>
    </row>
    <row r="51" spans="1:43" ht="15.6" hidden="1" outlineLevel="1" x14ac:dyDescent="0.55000000000000004">
      <c r="A51" s="244">
        <v>10103</v>
      </c>
      <c r="B51" s="519" t="s">
        <v>50</v>
      </c>
      <c r="C51" s="398">
        <v>0</v>
      </c>
      <c r="D51" s="398">
        <v>0</v>
      </c>
      <c r="I51" s="28">
        <f t="shared" si="13"/>
        <v>0</v>
      </c>
      <c r="J51" s="399">
        <v>0</v>
      </c>
      <c r="K51" s="22">
        <v>0</v>
      </c>
      <c r="L51" s="15">
        <v>0</v>
      </c>
      <c r="M51" s="16">
        <v>0</v>
      </c>
      <c r="N51" s="21">
        <v>0</v>
      </c>
      <c r="O51" s="22">
        <v>0</v>
      </c>
      <c r="P51" s="15">
        <v>0</v>
      </c>
      <c r="Q51" s="16">
        <v>0</v>
      </c>
      <c r="R51" s="21">
        <v>0</v>
      </c>
      <c r="S51" s="22">
        <v>0</v>
      </c>
      <c r="T51" s="15">
        <v>0</v>
      </c>
      <c r="U51" s="16">
        <v>0</v>
      </c>
      <c r="V51" s="21">
        <v>0</v>
      </c>
      <c r="W51" s="22">
        <v>0</v>
      </c>
      <c r="X51" s="15"/>
      <c r="Y51" s="16"/>
      <c r="Z51" s="21"/>
      <c r="AA51" s="22"/>
      <c r="AB51" s="27">
        <f t="shared" si="53"/>
        <v>0</v>
      </c>
      <c r="AC51" s="400">
        <f t="shared" si="54"/>
        <v>0</v>
      </c>
      <c r="AD51" s="218">
        <f>C51+AB51-AC51</f>
        <v>0</v>
      </c>
      <c r="AE51" s="401">
        <v>0</v>
      </c>
      <c r="AF51" s="29">
        <v>0</v>
      </c>
      <c r="AG51" s="29"/>
      <c r="AH51" s="32">
        <f t="shared" si="55"/>
        <v>0</v>
      </c>
      <c r="AI51" s="358">
        <f t="shared" si="56"/>
        <v>0</v>
      </c>
      <c r="AJ51" s="406">
        <f t="shared" si="57"/>
        <v>0</v>
      </c>
      <c r="AK51" s="29">
        <v>0</v>
      </c>
      <c r="AL51" s="469">
        <f t="shared" si="58"/>
        <v>0</v>
      </c>
      <c r="AN51" s="435"/>
      <c r="AO51" s="431">
        <f t="shared" si="3"/>
        <v>0</v>
      </c>
      <c r="AP51" s="4"/>
    </row>
    <row r="52" spans="1:43" ht="15.6" hidden="1" outlineLevel="1" x14ac:dyDescent="0.55000000000000004">
      <c r="A52" s="244">
        <v>10104</v>
      </c>
      <c r="B52" s="519" t="s">
        <v>51</v>
      </c>
      <c r="C52" s="398">
        <v>0</v>
      </c>
      <c r="D52" s="398">
        <v>0</v>
      </c>
      <c r="I52" s="28">
        <f t="shared" si="13"/>
        <v>0</v>
      </c>
      <c r="J52" s="399">
        <v>0</v>
      </c>
      <c r="K52" s="22">
        <v>0</v>
      </c>
      <c r="L52" s="15">
        <v>0</v>
      </c>
      <c r="M52" s="16">
        <v>0</v>
      </c>
      <c r="N52" s="21">
        <v>0</v>
      </c>
      <c r="O52" s="22">
        <v>0</v>
      </c>
      <c r="P52" s="15">
        <v>0</v>
      </c>
      <c r="Q52" s="16">
        <v>0</v>
      </c>
      <c r="R52" s="21">
        <v>0</v>
      </c>
      <c r="S52" s="22">
        <v>0</v>
      </c>
      <c r="T52" s="15">
        <v>0</v>
      </c>
      <c r="U52" s="16">
        <v>0</v>
      </c>
      <c r="V52" s="21">
        <v>0</v>
      </c>
      <c r="W52" s="22">
        <v>0</v>
      </c>
      <c r="X52" s="15"/>
      <c r="Y52" s="16"/>
      <c r="Z52" s="21"/>
      <c r="AA52" s="22"/>
      <c r="AB52" s="27">
        <f t="shared" si="53"/>
        <v>0</v>
      </c>
      <c r="AC52" s="400">
        <f t="shared" si="54"/>
        <v>0</v>
      </c>
      <c r="AD52" s="218">
        <f>C52+AB52-AC52</f>
        <v>0</v>
      </c>
      <c r="AE52" s="401">
        <v>0</v>
      </c>
      <c r="AF52" s="29">
        <v>0</v>
      </c>
      <c r="AG52" s="29"/>
      <c r="AH52" s="32">
        <f t="shared" si="55"/>
        <v>0</v>
      </c>
      <c r="AI52" s="358">
        <f t="shared" si="56"/>
        <v>0</v>
      </c>
      <c r="AJ52" s="405">
        <f t="shared" si="57"/>
        <v>0</v>
      </c>
      <c r="AK52" s="29">
        <v>0</v>
      </c>
      <c r="AL52" s="469">
        <f t="shared" si="58"/>
        <v>0</v>
      </c>
      <c r="AN52" s="435"/>
      <c r="AO52" s="431">
        <f t="shared" si="3"/>
        <v>0</v>
      </c>
      <c r="AP52" s="4"/>
    </row>
    <row r="53" spans="1:43" ht="15.6" hidden="1" outlineLevel="1" x14ac:dyDescent="0.55000000000000004">
      <c r="A53" s="244" t="s">
        <v>486</v>
      </c>
      <c r="B53" s="519" t="s">
        <v>52</v>
      </c>
      <c r="C53" s="241">
        <v>0</v>
      </c>
      <c r="D53" s="398">
        <v>0</v>
      </c>
      <c r="I53" s="28">
        <f t="shared" si="13"/>
        <v>0</v>
      </c>
      <c r="J53" s="399">
        <v>0</v>
      </c>
      <c r="K53" s="22">
        <v>0</v>
      </c>
      <c r="L53" s="15">
        <v>0</v>
      </c>
      <c r="M53" s="16">
        <v>0</v>
      </c>
      <c r="N53" s="21">
        <v>0</v>
      </c>
      <c r="O53" s="22">
        <v>0</v>
      </c>
      <c r="P53" s="15">
        <v>0</v>
      </c>
      <c r="Q53" s="16">
        <v>0</v>
      </c>
      <c r="R53" s="21">
        <v>0</v>
      </c>
      <c r="S53" s="22">
        <v>0</v>
      </c>
      <c r="T53" s="15">
        <v>0</v>
      </c>
      <c r="U53" s="16"/>
      <c r="V53" s="21">
        <v>0</v>
      </c>
      <c r="W53" s="22">
        <v>0</v>
      </c>
      <c r="X53" s="15"/>
      <c r="Y53" s="16"/>
      <c r="Z53" s="21"/>
      <c r="AA53" s="22"/>
      <c r="AB53" s="27">
        <f t="shared" si="53"/>
        <v>0</v>
      </c>
      <c r="AC53" s="400">
        <f t="shared" si="54"/>
        <v>0</v>
      </c>
      <c r="AD53" s="218">
        <f>C53+AB53-AC53</f>
        <v>0</v>
      </c>
      <c r="AE53" s="401">
        <f>IFERROR(+VLOOKUP(A53,'Base de Datos'!$A$1:$H$75,7,0),0)</f>
        <v>0</v>
      </c>
      <c r="AF53" s="29">
        <f>IFERROR(+VLOOKUP(A53,'Base de Datos'!$A$1:$H$75,6,0),0)</f>
        <v>0</v>
      </c>
      <c r="AG53" s="29">
        <f>IFERROR(+VLOOKUP(A53,'Base de Datos'!$A$1:$H$75,8,0),0)</f>
        <v>0</v>
      </c>
      <c r="AH53" s="32">
        <f t="shared" ref="AH53:AH58" si="59">+AI53+AG53</f>
        <v>0</v>
      </c>
      <c r="AI53" s="358">
        <f t="shared" si="56"/>
        <v>0</v>
      </c>
      <c r="AJ53" s="405">
        <f t="shared" si="57"/>
        <v>0</v>
      </c>
      <c r="AK53" s="29">
        <f>IFERROR(+VLOOKUP(#REF!,'Base de Datos'!$A$1:$H$75,6,0),0)</f>
        <v>0</v>
      </c>
      <c r="AL53" s="469">
        <f t="shared" si="58"/>
        <v>0</v>
      </c>
      <c r="AN53" s="430"/>
      <c r="AO53" s="431">
        <f t="shared" si="3"/>
        <v>0</v>
      </c>
    </row>
    <row r="54" spans="1:43" s="486" customFormat="1" ht="15.6" hidden="1" outlineLevel="1" x14ac:dyDescent="0.55000000000000004">
      <c r="A54" s="473">
        <v>102</v>
      </c>
      <c r="B54" s="474" t="s">
        <v>53</v>
      </c>
      <c r="C54" s="475">
        <f>SUM(C55:C59)</f>
        <v>0</v>
      </c>
      <c r="D54" s="475">
        <f>SUM(D55:D59)</f>
        <v>0</v>
      </c>
      <c r="E54" s="476">
        <f>SUM(E55:E59)</f>
        <v>0</v>
      </c>
      <c r="F54" s="476"/>
      <c r="G54" s="476"/>
      <c r="H54" s="476">
        <f>SUM(H55:H59)</f>
        <v>0</v>
      </c>
      <c r="I54" s="477">
        <f t="shared" si="13"/>
        <v>0</v>
      </c>
      <c r="J54" s="475">
        <f>SUM(J55:J59)</f>
        <v>0</v>
      </c>
      <c r="K54" s="478">
        <f t="shared" ref="K54:W54" si="60">SUM(K55:K59)</f>
        <v>0</v>
      </c>
      <c r="L54" s="479">
        <f t="shared" si="60"/>
        <v>0</v>
      </c>
      <c r="M54" s="479">
        <f t="shared" si="60"/>
        <v>0</v>
      </c>
      <c r="N54" s="479">
        <f t="shared" si="60"/>
        <v>0</v>
      </c>
      <c r="O54" s="478">
        <f t="shared" si="60"/>
        <v>0</v>
      </c>
      <c r="P54" s="479">
        <f t="shared" si="60"/>
        <v>0</v>
      </c>
      <c r="Q54" s="478">
        <f t="shared" si="60"/>
        <v>0</v>
      </c>
      <c r="R54" s="479">
        <f t="shared" si="60"/>
        <v>0</v>
      </c>
      <c r="S54" s="478">
        <f t="shared" si="60"/>
        <v>0</v>
      </c>
      <c r="T54" s="479">
        <f>SUM(T55:T59)</f>
        <v>0</v>
      </c>
      <c r="U54" s="478"/>
      <c r="V54" s="479">
        <f t="shared" si="60"/>
        <v>0</v>
      </c>
      <c r="W54" s="478">
        <f t="shared" si="60"/>
        <v>0</v>
      </c>
      <c r="X54" s="479"/>
      <c r="Y54" s="478"/>
      <c r="Z54" s="479"/>
      <c r="AA54" s="478"/>
      <c r="AB54" s="480">
        <f>SUM(AB55:AB59)</f>
        <v>0</v>
      </c>
      <c r="AC54" s="475">
        <f>SUM(AC55:AC59)</f>
        <v>0</v>
      </c>
      <c r="AD54" s="472">
        <f>SUM(AD55:AD59)</f>
        <v>0</v>
      </c>
      <c r="AE54" s="471">
        <f t="shared" ref="AE54:AI54" si="61">SUM(AE55:AE59)</f>
        <v>0</v>
      </c>
      <c r="AF54" s="472">
        <f t="shared" si="61"/>
        <v>0</v>
      </c>
      <c r="AG54" s="472">
        <f t="shared" si="61"/>
        <v>0</v>
      </c>
      <c r="AH54" s="472">
        <f t="shared" si="59"/>
        <v>0</v>
      </c>
      <c r="AI54" s="472">
        <f t="shared" si="61"/>
        <v>0</v>
      </c>
      <c r="AJ54" s="481">
        <f>IF(AD54=0,0,(AD54-AI54)/AD54)</f>
        <v>0</v>
      </c>
      <c r="AK54" s="472">
        <f t="shared" ref="AK54" si="62">SUM(AK55:AK59)</f>
        <v>0</v>
      </c>
      <c r="AL54" s="482">
        <f t="shared" si="58"/>
        <v>0</v>
      </c>
      <c r="AM54" s="483"/>
      <c r="AN54" s="484">
        <v>19892800</v>
      </c>
      <c r="AO54" s="485">
        <f t="shared" si="3"/>
        <v>-19892800</v>
      </c>
      <c r="AP54" s="483"/>
      <c r="AQ54" s="483"/>
    </row>
    <row r="55" spans="1:43" ht="15.6" hidden="1" outlineLevel="1" x14ac:dyDescent="0.55000000000000004">
      <c r="A55" s="244" t="s">
        <v>487</v>
      </c>
      <c r="B55" s="519" t="s">
        <v>54</v>
      </c>
      <c r="C55" s="241"/>
      <c r="D55" s="398">
        <v>0</v>
      </c>
      <c r="I55" s="28">
        <f t="shared" si="13"/>
        <v>0</v>
      </c>
      <c r="J55" s="399"/>
      <c r="K55" s="22"/>
      <c r="L55" s="15">
        <v>0</v>
      </c>
      <c r="M55" s="16">
        <v>0</v>
      </c>
      <c r="N55" s="21">
        <v>0</v>
      </c>
      <c r="O55" s="22">
        <v>0</v>
      </c>
      <c r="P55" s="15">
        <v>0</v>
      </c>
      <c r="Q55" s="16">
        <v>0</v>
      </c>
      <c r="R55" s="21">
        <v>0</v>
      </c>
      <c r="S55" s="22">
        <v>0</v>
      </c>
      <c r="T55" s="15">
        <v>0</v>
      </c>
      <c r="U55" s="16"/>
      <c r="V55" s="21">
        <v>0</v>
      </c>
      <c r="W55" s="22">
        <v>0</v>
      </c>
      <c r="X55" s="15"/>
      <c r="Y55" s="16"/>
      <c r="Z55" s="21"/>
      <c r="AA55" s="22"/>
      <c r="AB55" s="27">
        <f t="shared" ref="AB55:AB59" si="63">J55+L55+N55+P55+R55+T55+V55+X55+Z55</f>
        <v>0</v>
      </c>
      <c r="AC55" s="400">
        <f t="shared" ref="AC55:AC59" si="64">K55+M55+O55+Q55+S55+U55+W55+Y55+AA55</f>
        <v>0</v>
      </c>
      <c r="AD55" s="218">
        <f>C55+AB55-AC55</f>
        <v>0</v>
      </c>
      <c r="AE55" s="401">
        <f>IFERROR(+VLOOKUP(A55,'Base de Datos'!$A$1:$H$75,7,0),0)</f>
        <v>0</v>
      </c>
      <c r="AF55" s="29">
        <f>IFERROR(+VLOOKUP(A55,'Base de Datos'!$A$1:$H$75,6,0),0)</f>
        <v>0</v>
      </c>
      <c r="AG55" s="29">
        <f>IFERROR(+VLOOKUP(A55,'Base de Datos'!$A$1:$H$75,8,0),0)</f>
        <v>0</v>
      </c>
      <c r="AH55" s="32">
        <f t="shared" si="59"/>
        <v>0</v>
      </c>
      <c r="AI55" s="358">
        <f t="shared" si="56"/>
        <v>0</v>
      </c>
      <c r="AJ55" s="402">
        <f t="shared" ref="AJ55:AJ58" si="65">IFERROR(((AD55-AI55)/AD55),0)</f>
        <v>0</v>
      </c>
      <c r="AK55" s="29">
        <f>IFERROR(+VLOOKUP(A55,'Base de Datos'!$A$1:$K$75,11,0),0)</f>
        <v>0</v>
      </c>
      <c r="AL55" s="469">
        <f t="shared" ref="AL55:AL58" si="66">IFERROR(+(AE55/AD55),0)</f>
        <v>0</v>
      </c>
      <c r="AN55" s="428">
        <v>3002500</v>
      </c>
      <c r="AO55" s="431">
        <f t="shared" si="3"/>
        <v>-3002500</v>
      </c>
    </row>
    <row r="56" spans="1:43" ht="15.6" hidden="1" outlineLevel="1" x14ac:dyDescent="0.55000000000000004">
      <c r="A56" s="244" t="s">
        <v>488</v>
      </c>
      <c r="B56" s="519" t="s">
        <v>55</v>
      </c>
      <c r="C56" s="241"/>
      <c r="D56" s="398">
        <v>0</v>
      </c>
      <c r="I56" s="28">
        <f t="shared" si="13"/>
        <v>0</v>
      </c>
      <c r="J56" s="399"/>
      <c r="K56" s="22"/>
      <c r="L56" s="15">
        <v>0</v>
      </c>
      <c r="M56" s="16">
        <v>0</v>
      </c>
      <c r="N56" s="21">
        <v>0</v>
      </c>
      <c r="O56" s="22">
        <v>0</v>
      </c>
      <c r="P56" s="15">
        <v>0</v>
      </c>
      <c r="Q56" s="16">
        <v>0</v>
      </c>
      <c r="R56" s="21">
        <v>0</v>
      </c>
      <c r="S56" s="22">
        <v>0</v>
      </c>
      <c r="T56" s="15">
        <v>0</v>
      </c>
      <c r="U56" s="16"/>
      <c r="V56" s="21">
        <v>0</v>
      </c>
      <c r="W56" s="22">
        <v>0</v>
      </c>
      <c r="X56" s="15"/>
      <c r="Y56" s="16"/>
      <c r="Z56" s="21"/>
      <c r="AA56" s="22"/>
      <c r="AB56" s="27">
        <f t="shared" si="63"/>
        <v>0</v>
      </c>
      <c r="AC56" s="400">
        <f t="shared" si="64"/>
        <v>0</v>
      </c>
      <c r="AD56" s="194">
        <f>C56+AB56-AC56</f>
        <v>0</v>
      </c>
      <c r="AE56" s="401">
        <f>IFERROR(+VLOOKUP(A56,'Base de Datos'!$A$1:$H$75,7,0),0)</f>
        <v>0</v>
      </c>
      <c r="AF56" s="29">
        <f>IFERROR(+VLOOKUP(A56,'Base de Datos'!$A$1:$H$75,6,0),0)</f>
        <v>0</v>
      </c>
      <c r="AG56" s="29">
        <f>IFERROR(+VLOOKUP(A56,'Base de Datos'!$A$1:$H$75,8,0),0)</f>
        <v>0</v>
      </c>
      <c r="AH56" s="32">
        <f t="shared" si="59"/>
        <v>0</v>
      </c>
      <c r="AI56" s="358">
        <f t="shared" si="56"/>
        <v>0</v>
      </c>
      <c r="AJ56" s="402">
        <f t="shared" si="65"/>
        <v>0</v>
      </c>
      <c r="AK56" s="29">
        <f>IFERROR(+VLOOKUP(A56,'Base de Datos'!$A$1:$K$75,11,0),0)</f>
        <v>0</v>
      </c>
      <c r="AL56" s="469">
        <f t="shared" si="66"/>
        <v>0</v>
      </c>
      <c r="AN56" s="428">
        <v>5014800</v>
      </c>
      <c r="AO56" s="431">
        <f t="shared" si="3"/>
        <v>-5014800</v>
      </c>
    </row>
    <row r="57" spans="1:43" ht="15.6" hidden="1" outlineLevel="1" x14ac:dyDescent="0.55000000000000004">
      <c r="A57" s="244" t="s">
        <v>489</v>
      </c>
      <c r="B57" s="519" t="s">
        <v>56</v>
      </c>
      <c r="C57" s="241"/>
      <c r="D57" s="398">
        <v>0</v>
      </c>
      <c r="I57" s="28">
        <f t="shared" si="13"/>
        <v>0</v>
      </c>
      <c r="J57" s="399"/>
      <c r="K57" s="22"/>
      <c r="L57" s="15">
        <v>0</v>
      </c>
      <c r="M57" s="16">
        <v>0</v>
      </c>
      <c r="N57" s="21">
        <v>0</v>
      </c>
      <c r="O57" s="22">
        <v>0</v>
      </c>
      <c r="P57" s="15">
        <v>0</v>
      </c>
      <c r="Q57" s="16">
        <v>0</v>
      </c>
      <c r="R57" s="21">
        <v>0</v>
      </c>
      <c r="S57" s="22">
        <v>0</v>
      </c>
      <c r="T57" s="15">
        <v>0</v>
      </c>
      <c r="U57" s="16"/>
      <c r="V57" s="21">
        <v>0</v>
      </c>
      <c r="W57" s="22">
        <v>0</v>
      </c>
      <c r="X57" s="15"/>
      <c r="Y57" s="16"/>
      <c r="Z57" s="21"/>
      <c r="AA57" s="22"/>
      <c r="AB57" s="27">
        <f t="shared" si="63"/>
        <v>0</v>
      </c>
      <c r="AC57" s="400">
        <f t="shared" si="64"/>
        <v>0</v>
      </c>
      <c r="AD57" s="218">
        <f>C57+AB57-AC57</f>
        <v>0</v>
      </c>
      <c r="AE57" s="401">
        <f>IFERROR(+VLOOKUP(A57,'Base de Datos'!$A$1:$H$75,7,0),0)</f>
        <v>0</v>
      </c>
      <c r="AF57" s="29">
        <f>IFERROR(+VLOOKUP(A57,'Base de Datos'!$A$1:$H$75,6,0),0)</f>
        <v>0</v>
      </c>
      <c r="AG57" s="29">
        <f>IFERROR(+VLOOKUP(A57,'Base de Datos'!$A$1:$H$75,8,0),0)</f>
        <v>0</v>
      </c>
      <c r="AH57" s="32">
        <f t="shared" si="59"/>
        <v>0</v>
      </c>
      <c r="AI57" s="358">
        <f t="shared" si="56"/>
        <v>0</v>
      </c>
      <c r="AJ57" s="402">
        <f t="shared" si="65"/>
        <v>0</v>
      </c>
      <c r="AK57" s="29">
        <f>IFERROR(+VLOOKUP(A57,'Base de Datos'!$A$1:$K$75,11,0),0)</f>
        <v>0</v>
      </c>
      <c r="AL57" s="469">
        <f t="shared" si="66"/>
        <v>0</v>
      </c>
      <c r="AN57" s="430"/>
      <c r="AO57" s="431">
        <f t="shared" si="3"/>
        <v>0</v>
      </c>
    </row>
    <row r="58" spans="1:43" ht="15.6" hidden="1" outlineLevel="1" x14ac:dyDescent="0.55000000000000004">
      <c r="A58" s="244" t="s">
        <v>490</v>
      </c>
      <c r="B58" s="519" t="s">
        <v>57</v>
      </c>
      <c r="C58" s="241"/>
      <c r="D58" s="398">
        <v>0</v>
      </c>
      <c r="I58" s="28">
        <f t="shared" si="13"/>
        <v>0</v>
      </c>
      <c r="J58" s="399"/>
      <c r="K58" s="22"/>
      <c r="L58" s="15">
        <v>0</v>
      </c>
      <c r="M58" s="16">
        <v>0</v>
      </c>
      <c r="N58" s="21">
        <v>0</v>
      </c>
      <c r="O58" s="22">
        <v>0</v>
      </c>
      <c r="P58" s="15">
        <v>0</v>
      </c>
      <c r="Q58" s="16">
        <v>0</v>
      </c>
      <c r="R58" s="21">
        <v>0</v>
      </c>
      <c r="S58" s="22">
        <v>0</v>
      </c>
      <c r="T58" s="15">
        <v>0</v>
      </c>
      <c r="U58" s="16"/>
      <c r="V58" s="21">
        <v>0</v>
      </c>
      <c r="W58" s="22">
        <v>0</v>
      </c>
      <c r="X58" s="15"/>
      <c r="Y58" s="16"/>
      <c r="Z58" s="21"/>
      <c r="AA58" s="22"/>
      <c r="AB58" s="27">
        <f t="shared" si="63"/>
        <v>0</v>
      </c>
      <c r="AC58" s="400">
        <f t="shared" si="64"/>
        <v>0</v>
      </c>
      <c r="AD58" s="218">
        <f>C58+AB58-AC58</f>
        <v>0</v>
      </c>
      <c r="AE58" s="401">
        <f>IFERROR(+VLOOKUP(A58,'Base de Datos'!$A$1:$H$75,7,0),0)</f>
        <v>0</v>
      </c>
      <c r="AF58" s="29">
        <f>IFERROR(+VLOOKUP(A58,'Base de Datos'!$A$1:$H$75,6,0),0)</f>
        <v>0</v>
      </c>
      <c r="AG58" s="29">
        <f>IFERROR(+VLOOKUP(A58,'Base de Datos'!$A$1:$H$75,8,0),0)</f>
        <v>0</v>
      </c>
      <c r="AH58" s="32">
        <f t="shared" si="59"/>
        <v>0</v>
      </c>
      <c r="AI58" s="358">
        <f t="shared" si="56"/>
        <v>0</v>
      </c>
      <c r="AJ58" s="402">
        <f t="shared" si="65"/>
        <v>0</v>
      </c>
      <c r="AK58" s="29">
        <f>IFERROR(+VLOOKUP(A58,'Base de Datos'!$A$1:$K$75,11,0),0)</f>
        <v>0</v>
      </c>
      <c r="AL58" s="469">
        <f t="shared" si="66"/>
        <v>0</v>
      </c>
      <c r="AN58" s="428">
        <v>11875500</v>
      </c>
      <c r="AO58" s="431">
        <f t="shared" si="3"/>
        <v>-11875500</v>
      </c>
    </row>
    <row r="59" spans="1:43" ht="15.6" hidden="1" outlineLevel="1" x14ac:dyDescent="0.55000000000000004">
      <c r="A59" s="244" t="s">
        <v>491</v>
      </c>
      <c r="B59" s="519" t="s">
        <v>58</v>
      </c>
      <c r="C59" s="410"/>
      <c r="D59" s="398">
        <v>0</v>
      </c>
      <c r="I59" s="28">
        <f t="shared" si="13"/>
        <v>0</v>
      </c>
      <c r="J59" s="399">
        <v>0</v>
      </c>
      <c r="K59" s="22">
        <v>0</v>
      </c>
      <c r="L59" s="15">
        <v>0</v>
      </c>
      <c r="M59" s="16">
        <v>0</v>
      </c>
      <c r="N59" s="21">
        <v>0</v>
      </c>
      <c r="O59" s="22">
        <v>0</v>
      </c>
      <c r="P59" s="15">
        <v>0</v>
      </c>
      <c r="Q59" s="16">
        <v>0</v>
      </c>
      <c r="R59" s="21">
        <v>0</v>
      </c>
      <c r="S59" s="22">
        <v>0</v>
      </c>
      <c r="T59" s="15">
        <v>0</v>
      </c>
      <c r="U59" s="16">
        <v>0</v>
      </c>
      <c r="V59" s="21">
        <v>0</v>
      </c>
      <c r="W59" s="22">
        <v>0</v>
      </c>
      <c r="X59" s="15"/>
      <c r="Y59" s="16"/>
      <c r="Z59" s="21"/>
      <c r="AA59" s="22"/>
      <c r="AB59" s="27">
        <f t="shared" si="63"/>
        <v>0</v>
      </c>
      <c r="AC59" s="400">
        <f t="shared" si="64"/>
        <v>0</v>
      </c>
      <c r="AD59" s="218">
        <f>C59+AB59-AC59</f>
        <v>0</v>
      </c>
      <c r="AE59" s="401">
        <f>IFERROR(+VLOOKUP(A59,'Base de Datos'!$A$1:$H$75,7,0),0)</f>
        <v>0</v>
      </c>
      <c r="AF59" s="29">
        <f>IFERROR(+VLOOKUP(A59,'Base de Datos'!$A$1:$H$75,6,0),0)</f>
        <v>0</v>
      </c>
      <c r="AG59" s="29"/>
      <c r="AH59" s="32">
        <f t="shared" si="55"/>
        <v>0</v>
      </c>
      <c r="AI59" s="358">
        <f t="shared" si="56"/>
        <v>0</v>
      </c>
      <c r="AJ59" s="405">
        <v>0</v>
      </c>
      <c r="AK59" s="29">
        <f>IFERROR(+VLOOKUP(#REF!,'Base de Datos'!$A$1:$H$75,6,0),0)</f>
        <v>0</v>
      </c>
      <c r="AL59" s="469">
        <v>0</v>
      </c>
      <c r="AN59" s="430"/>
      <c r="AO59" s="431">
        <f t="shared" si="3"/>
        <v>0</v>
      </c>
    </row>
    <row r="60" spans="1:43" s="486" customFormat="1" ht="15.6" collapsed="1" x14ac:dyDescent="0.55000000000000004">
      <c r="A60" s="473">
        <v>103</v>
      </c>
      <c r="B60" s="474" t="s">
        <v>59</v>
      </c>
      <c r="C60" s="475">
        <f>SUM(C61:C67)</f>
        <v>8020000</v>
      </c>
      <c r="D60" s="475">
        <f>SUM(D61:D67)</f>
        <v>0</v>
      </c>
      <c r="E60" s="476">
        <f>SUM(E61:E67)</f>
        <v>0</v>
      </c>
      <c r="F60" s="476"/>
      <c r="G60" s="476"/>
      <c r="H60" s="476">
        <f>SUM(H61:H67)</f>
        <v>0</v>
      </c>
      <c r="I60" s="477">
        <f t="shared" si="13"/>
        <v>8020000</v>
      </c>
      <c r="J60" s="475">
        <f t="shared" ref="J60:W60" si="67">SUM(J61:J67)</f>
        <v>0</v>
      </c>
      <c r="K60" s="478">
        <f t="shared" si="67"/>
        <v>0</v>
      </c>
      <c r="L60" s="479">
        <f t="shared" si="67"/>
        <v>0</v>
      </c>
      <c r="M60" s="479">
        <f t="shared" si="67"/>
        <v>0</v>
      </c>
      <c r="N60" s="479">
        <f t="shared" si="67"/>
        <v>0</v>
      </c>
      <c r="O60" s="478">
        <f t="shared" si="67"/>
        <v>0</v>
      </c>
      <c r="P60" s="479">
        <f t="shared" si="67"/>
        <v>0</v>
      </c>
      <c r="Q60" s="478">
        <f t="shared" si="67"/>
        <v>0</v>
      </c>
      <c r="R60" s="479">
        <f t="shared" si="67"/>
        <v>0</v>
      </c>
      <c r="S60" s="478">
        <f t="shared" si="67"/>
        <v>0</v>
      </c>
      <c r="T60" s="479">
        <f>SUM(T61:T67)</f>
        <v>0</v>
      </c>
      <c r="U60" s="478">
        <f>SUM(U61:U67)</f>
        <v>0</v>
      </c>
      <c r="V60" s="479">
        <f t="shared" si="67"/>
        <v>0</v>
      </c>
      <c r="W60" s="478">
        <f t="shared" si="67"/>
        <v>0</v>
      </c>
      <c r="X60" s="479"/>
      <c r="Y60" s="478"/>
      <c r="Z60" s="479"/>
      <c r="AA60" s="478"/>
      <c r="AB60" s="480">
        <f t="shared" ref="AB60:AI60" si="68">SUM(AB61:AB67)</f>
        <v>0</v>
      </c>
      <c r="AC60" s="475">
        <f>SUM(AC61:AC67)</f>
        <v>0</v>
      </c>
      <c r="AD60" s="472">
        <f>SUM(AD61:AD67)</f>
        <v>8020000</v>
      </c>
      <c r="AE60" s="471">
        <f t="shared" si="68"/>
        <v>847973.47</v>
      </c>
      <c r="AF60" s="472">
        <f t="shared" si="68"/>
        <v>3925468.84</v>
      </c>
      <c r="AG60" s="472">
        <f t="shared" si="68"/>
        <v>0</v>
      </c>
      <c r="AH60" s="472">
        <f>+AI60+AG60</f>
        <v>3246557.69</v>
      </c>
      <c r="AI60" s="472">
        <f t="shared" si="68"/>
        <v>3246557.69</v>
      </c>
      <c r="AJ60" s="481">
        <f>(AD60-AI60)/AD60</f>
        <v>0.59519230798004996</v>
      </c>
      <c r="AK60" s="472">
        <f t="shared" ref="AK60" si="69">SUM(AK61:AK67)</f>
        <v>2236557.69</v>
      </c>
      <c r="AL60" s="482">
        <f>AE60/AD60</f>
        <v>0.10573235286783042</v>
      </c>
      <c r="AM60" s="483" t="s">
        <v>664</v>
      </c>
      <c r="AN60" s="484">
        <v>4542161.7</v>
      </c>
      <c r="AO60" s="485">
        <f t="shared" si="3"/>
        <v>-1295604.0100000002</v>
      </c>
      <c r="AP60" s="483"/>
      <c r="AQ60" s="483"/>
    </row>
    <row r="61" spans="1:43" ht="15.6" x14ac:dyDescent="0.55000000000000004">
      <c r="A61" s="244" t="s">
        <v>492</v>
      </c>
      <c r="B61" s="519" t="s">
        <v>60</v>
      </c>
      <c r="C61" s="398">
        <v>8000000</v>
      </c>
      <c r="D61" s="398">
        <v>0</v>
      </c>
      <c r="E61" s="418"/>
      <c r="F61" s="418"/>
      <c r="G61" s="418"/>
      <c r="H61" s="418"/>
      <c r="I61" s="28">
        <f t="shared" si="13"/>
        <v>8000000</v>
      </c>
      <c r="J61" s="399">
        <v>0</v>
      </c>
      <c r="K61" s="22">
        <v>0</v>
      </c>
      <c r="L61" s="15">
        <v>0</v>
      </c>
      <c r="M61" s="16">
        <v>0</v>
      </c>
      <c r="N61" s="21"/>
      <c r="O61" s="22"/>
      <c r="P61" s="15">
        <v>0</v>
      </c>
      <c r="Q61" s="16">
        <v>0</v>
      </c>
      <c r="R61" s="21"/>
      <c r="S61" s="22">
        <v>0</v>
      </c>
      <c r="T61" s="15"/>
      <c r="U61" s="16">
        <v>0</v>
      </c>
      <c r="V61" s="21">
        <v>0</v>
      </c>
      <c r="W61" s="22"/>
      <c r="X61" s="15"/>
      <c r="Y61" s="16"/>
      <c r="Z61" s="21"/>
      <c r="AA61" s="22"/>
      <c r="AB61" s="27">
        <f t="shared" ref="AB61:AB66" si="70">J61+L61+N61+P61+R61+T61+V61+X61+Z61</f>
        <v>0</v>
      </c>
      <c r="AC61" s="400">
        <f t="shared" ref="AC61:AC66" si="71">K61+M61+O61+Q61+S61+U61+W61+Y61+AA61</f>
        <v>0</v>
      </c>
      <c r="AD61" s="218">
        <f t="shared" ref="AD61:AD66" si="72">C61+AB61-AC61</f>
        <v>8000000</v>
      </c>
      <c r="AE61" s="401">
        <f>IFERROR(+VLOOKUP(A61,'Base de Datos'!$A$1:$H$75,7,0),0)</f>
        <v>845624.2</v>
      </c>
      <c r="AF61" s="29">
        <f>IFERROR(+VLOOKUP(A61,'Base de Datos'!$A$1:$H$75,6,0),0)</f>
        <v>3922818.11</v>
      </c>
      <c r="AG61" s="29">
        <f>IFERROR(+VLOOKUP(A61,'Base de Datos'!$A$1:$H$75,8,0),0)</f>
        <v>0</v>
      </c>
      <c r="AH61" s="32">
        <f>+AI61+AG61</f>
        <v>3231557.69</v>
      </c>
      <c r="AI61" s="358">
        <f t="shared" si="56"/>
        <v>3231557.69</v>
      </c>
      <c r="AJ61" s="406">
        <f t="shared" ref="AJ61:AJ63" si="73">IFERROR(((AD61-AI61)/AD61),0)</f>
        <v>0.59605528875000002</v>
      </c>
      <c r="AK61" s="29">
        <f>IFERROR(+VLOOKUP(A61,'Base de Datos'!$A$1:$K$75,11,0),0)</f>
        <v>2231557.69</v>
      </c>
      <c r="AL61" s="469">
        <f t="shared" ref="AL61:AL63" si="74">IFERROR(+(AE61/AD61),0)</f>
        <v>0.10570302499999999</v>
      </c>
      <c r="AN61" s="430">
        <v>4542161.7</v>
      </c>
      <c r="AO61" s="431">
        <f t="shared" si="3"/>
        <v>-1310604.0100000002</v>
      </c>
    </row>
    <row r="62" spans="1:43" ht="15.6" hidden="1" x14ac:dyDescent="0.55000000000000004">
      <c r="A62" s="240" t="s">
        <v>493</v>
      </c>
      <c r="B62" s="519" t="s">
        <v>61</v>
      </c>
      <c r="C62" s="241">
        <v>0</v>
      </c>
      <c r="D62" s="398">
        <v>0</v>
      </c>
      <c r="I62" s="28">
        <f t="shared" si="13"/>
        <v>0</v>
      </c>
      <c r="J62" s="399">
        <v>0</v>
      </c>
      <c r="K62" s="22">
        <v>0</v>
      </c>
      <c r="L62" s="15">
        <v>0</v>
      </c>
      <c r="M62" s="16">
        <v>0</v>
      </c>
      <c r="N62" s="21">
        <v>0</v>
      </c>
      <c r="O62" s="22">
        <v>0</v>
      </c>
      <c r="P62" s="15">
        <v>0</v>
      </c>
      <c r="Q62" s="16">
        <v>0</v>
      </c>
      <c r="R62" s="21">
        <v>0</v>
      </c>
      <c r="S62" s="22">
        <v>0</v>
      </c>
      <c r="T62" s="15">
        <v>0</v>
      </c>
      <c r="U62" s="16"/>
      <c r="V62" s="21">
        <v>0</v>
      </c>
      <c r="W62" s="22">
        <v>0</v>
      </c>
      <c r="X62" s="15"/>
      <c r="Y62" s="16"/>
      <c r="Z62" s="21"/>
      <c r="AA62" s="22"/>
      <c r="AB62" s="27">
        <f t="shared" si="70"/>
        <v>0</v>
      </c>
      <c r="AC62" s="400">
        <f t="shared" si="71"/>
        <v>0</v>
      </c>
      <c r="AD62" s="194">
        <f t="shared" si="72"/>
        <v>0</v>
      </c>
      <c r="AE62" s="401">
        <f>IFERROR(+VLOOKUP(A62,'Base de Datos'!$A$1:$H$75,7,0),0)</f>
        <v>0</v>
      </c>
      <c r="AF62" s="29">
        <f>IFERROR(+VLOOKUP(A62,'Base de Datos'!$A$1:$H$75,6,0),0)</f>
        <v>0</v>
      </c>
      <c r="AG62" s="29">
        <f>IFERROR(+VLOOKUP(A62,'Base de Datos'!$A$1:$H$75,8,0),0)</f>
        <v>0</v>
      </c>
      <c r="AH62" s="32">
        <f>+AI62+AG62</f>
        <v>0</v>
      </c>
      <c r="AI62" s="358">
        <f t="shared" si="56"/>
        <v>0</v>
      </c>
      <c r="AJ62" s="402">
        <f t="shared" si="73"/>
        <v>0</v>
      </c>
      <c r="AK62" s="29">
        <f>IFERROR(+VLOOKUP(#REF!,'Base de Datos'!$A$1:$H$75,6,0),0)</f>
        <v>0</v>
      </c>
      <c r="AL62" s="469">
        <f t="shared" si="74"/>
        <v>0</v>
      </c>
      <c r="AN62" s="430"/>
      <c r="AO62" s="431">
        <f t="shared" si="3"/>
        <v>0</v>
      </c>
    </row>
    <row r="63" spans="1:43" ht="15.6" hidden="1" x14ac:dyDescent="0.55000000000000004">
      <c r="A63" s="240" t="s">
        <v>494</v>
      </c>
      <c r="B63" s="519" t="s">
        <v>62</v>
      </c>
      <c r="C63" s="241"/>
      <c r="D63" s="398">
        <v>0</v>
      </c>
      <c r="I63" s="28">
        <f t="shared" si="13"/>
        <v>0</v>
      </c>
      <c r="J63" s="399">
        <v>0</v>
      </c>
      <c r="K63" s="22">
        <v>0</v>
      </c>
      <c r="L63" s="15">
        <v>0</v>
      </c>
      <c r="M63" s="16">
        <v>0</v>
      </c>
      <c r="N63" s="21">
        <v>0</v>
      </c>
      <c r="O63" s="22">
        <v>0</v>
      </c>
      <c r="P63" s="15">
        <v>0</v>
      </c>
      <c r="Q63" s="16">
        <v>0</v>
      </c>
      <c r="R63" s="21">
        <v>0</v>
      </c>
      <c r="S63" s="22">
        <v>0</v>
      </c>
      <c r="T63" s="15">
        <v>0</v>
      </c>
      <c r="U63" s="16"/>
      <c r="V63" s="21">
        <v>0</v>
      </c>
      <c r="W63" s="22">
        <v>0</v>
      </c>
      <c r="X63" s="15"/>
      <c r="Y63" s="16"/>
      <c r="Z63" s="21"/>
      <c r="AA63" s="22"/>
      <c r="AB63" s="27">
        <f t="shared" si="70"/>
        <v>0</v>
      </c>
      <c r="AC63" s="400">
        <f t="shared" si="71"/>
        <v>0</v>
      </c>
      <c r="AD63" s="194">
        <f t="shared" si="72"/>
        <v>0</v>
      </c>
      <c r="AE63" s="401">
        <f>IFERROR(+VLOOKUP(A63,'Base de Datos'!$A$1:$H$75,7,0),0)</f>
        <v>0</v>
      </c>
      <c r="AF63" s="29">
        <f>IFERROR(+VLOOKUP(A63,'Base de Datos'!$A$1:$H$75,6,0),0)</f>
        <v>0</v>
      </c>
      <c r="AG63" s="29">
        <f>IFERROR(+VLOOKUP(A63,'Base de Datos'!$A$1:$H$75,8,0),0)</f>
        <v>0</v>
      </c>
      <c r="AH63" s="32">
        <f>+AI63+AG63</f>
        <v>0</v>
      </c>
      <c r="AI63" s="358">
        <f t="shared" si="56"/>
        <v>0</v>
      </c>
      <c r="AJ63" s="402">
        <f t="shared" si="73"/>
        <v>0</v>
      </c>
      <c r="AK63" s="29">
        <f>IFERROR(+VLOOKUP(#REF!,'Base de Datos'!$A$1:$H$75,6,0),0)</f>
        <v>0</v>
      </c>
      <c r="AL63" s="469">
        <f t="shared" si="74"/>
        <v>0</v>
      </c>
      <c r="AN63" s="430"/>
      <c r="AO63" s="431">
        <f t="shared" si="3"/>
        <v>0</v>
      </c>
    </row>
    <row r="64" spans="1:43" ht="15.6" hidden="1" x14ac:dyDescent="0.55000000000000004">
      <c r="A64" s="240">
        <v>10304</v>
      </c>
      <c r="B64" s="519" t="s">
        <v>63</v>
      </c>
      <c r="C64" s="410">
        <v>0</v>
      </c>
      <c r="D64" s="398">
        <v>0</v>
      </c>
      <c r="I64" s="28">
        <f t="shared" si="13"/>
        <v>0</v>
      </c>
      <c r="J64" s="399">
        <v>0</v>
      </c>
      <c r="K64" s="22">
        <v>0</v>
      </c>
      <c r="L64" s="15">
        <v>0</v>
      </c>
      <c r="M64" s="16">
        <v>0</v>
      </c>
      <c r="N64" s="21">
        <v>0</v>
      </c>
      <c r="O64" s="22">
        <v>0</v>
      </c>
      <c r="P64" s="15">
        <v>0</v>
      </c>
      <c r="Q64" s="16">
        <v>0</v>
      </c>
      <c r="R64" s="21">
        <v>0</v>
      </c>
      <c r="S64" s="22">
        <v>0</v>
      </c>
      <c r="T64" s="15">
        <v>0</v>
      </c>
      <c r="U64" s="16">
        <v>0</v>
      </c>
      <c r="V64" s="21">
        <v>0</v>
      </c>
      <c r="W64" s="22">
        <v>0</v>
      </c>
      <c r="X64" s="15"/>
      <c r="Y64" s="16"/>
      <c r="Z64" s="21"/>
      <c r="AA64" s="22"/>
      <c r="AB64" s="27">
        <f t="shared" si="70"/>
        <v>0</v>
      </c>
      <c r="AC64" s="400">
        <f t="shared" si="71"/>
        <v>0</v>
      </c>
      <c r="AD64" s="194">
        <f t="shared" si="72"/>
        <v>0</v>
      </c>
      <c r="AE64" s="401">
        <v>0</v>
      </c>
      <c r="AF64" s="29">
        <v>0</v>
      </c>
      <c r="AG64" s="29"/>
      <c r="AH64" s="32">
        <f t="shared" si="55"/>
        <v>0</v>
      </c>
      <c r="AI64" s="358">
        <f t="shared" si="56"/>
        <v>0</v>
      </c>
      <c r="AJ64" s="405" t="e">
        <f>(AD64-AI64)/AD64</f>
        <v>#DIV/0!</v>
      </c>
      <c r="AK64" s="29">
        <v>0</v>
      </c>
      <c r="AL64" s="469" t="e">
        <f t="shared" si="49"/>
        <v>#DIV/0!</v>
      </c>
      <c r="AN64" s="430"/>
      <c r="AO64" s="431">
        <f t="shared" si="3"/>
        <v>0</v>
      </c>
    </row>
    <row r="65" spans="1:43" ht="15.6" hidden="1" x14ac:dyDescent="0.55000000000000004">
      <c r="A65" s="240">
        <v>10305</v>
      </c>
      <c r="B65" s="519" t="s">
        <v>64</v>
      </c>
      <c r="C65" s="410">
        <v>0</v>
      </c>
      <c r="D65" s="398">
        <v>0</v>
      </c>
      <c r="I65" s="28">
        <f t="shared" si="13"/>
        <v>0</v>
      </c>
      <c r="J65" s="399">
        <v>0</v>
      </c>
      <c r="K65" s="22">
        <v>0</v>
      </c>
      <c r="L65" s="15">
        <v>0</v>
      </c>
      <c r="M65" s="16">
        <v>0</v>
      </c>
      <c r="N65" s="21">
        <v>0</v>
      </c>
      <c r="O65" s="22">
        <v>0</v>
      </c>
      <c r="P65" s="15">
        <v>0</v>
      </c>
      <c r="Q65" s="16">
        <v>0</v>
      </c>
      <c r="R65" s="21">
        <v>0</v>
      </c>
      <c r="S65" s="22">
        <v>0</v>
      </c>
      <c r="T65" s="15">
        <v>0</v>
      </c>
      <c r="U65" s="16">
        <v>0</v>
      </c>
      <c r="V65" s="21">
        <v>0</v>
      </c>
      <c r="W65" s="22">
        <v>0</v>
      </c>
      <c r="X65" s="15"/>
      <c r="Y65" s="16"/>
      <c r="Z65" s="21"/>
      <c r="AA65" s="22"/>
      <c r="AB65" s="27">
        <f t="shared" si="70"/>
        <v>0</v>
      </c>
      <c r="AC65" s="400">
        <f t="shared" si="71"/>
        <v>0</v>
      </c>
      <c r="AD65" s="194">
        <f t="shared" si="72"/>
        <v>0</v>
      </c>
      <c r="AE65" s="401">
        <v>0</v>
      </c>
      <c r="AF65" s="29">
        <v>0</v>
      </c>
      <c r="AG65" s="29"/>
      <c r="AH65" s="32">
        <f t="shared" si="55"/>
        <v>0</v>
      </c>
      <c r="AI65" s="358">
        <f t="shared" si="56"/>
        <v>0</v>
      </c>
      <c r="AJ65" s="405">
        <v>0</v>
      </c>
      <c r="AK65" s="29">
        <v>0</v>
      </c>
      <c r="AL65" s="469" t="s">
        <v>0</v>
      </c>
      <c r="AN65" s="430"/>
      <c r="AO65" s="431">
        <f t="shared" si="3"/>
        <v>0</v>
      </c>
    </row>
    <row r="66" spans="1:43" ht="15.6" x14ac:dyDescent="0.55000000000000004">
      <c r="A66" s="244" t="s">
        <v>654</v>
      </c>
      <c r="B66" s="519" t="s">
        <v>65</v>
      </c>
      <c r="C66" s="398">
        <v>20000</v>
      </c>
      <c r="D66" s="398">
        <v>0</v>
      </c>
      <c r="E66" s="418"/>
      <c r="F66" s="418"/>
      <c r="G66" s="418"/>
      <c r="H66" s="418"/>
      <c r="I66" s="28">
        <f t="shared" si="13"/>
        <v>20000</v>
      </c>
      <c r="J66" s="399">
        <v>0</v>
      </c>
      <c r="K66" s="22">
        <v>0</v>
      </c>
      <c r="L66" s="15">
        <v>0</v>
      </c>
      <c r="M66" s="16">
        <v>0</v>
      </c>
      <c r="N66" s="21">
        <v>0</v>
      </c>
      <c r="O66" s="22">
        <v>0</v>
      </c>
      <c r="P66" s="15">
        <v>0</v>
      </c>
      <c r="Q66" s="16">
        <v>0</v>
      </c>
      <c r="R66" s="21">
        <v>0</v>
      </c>
      <c r="S66" s="22">
        <v>0</v>
      </c>
      <c r="T66" s="15">
        <v>0</v>
      </c>
      <c r="U66" s="16">
        <v>0</v>
      </c>
      <c r="V66" s="21">
        <v>0</v>
      </c>
      <c r="W66" s="22">
        <v>0</v>
      </c>
      <c r="X66" s="15"/>
      <c r="Y66" s="16"/>
      <c r="Z66" s="21"/>
      <c r="AA66" s="22"/>
      <c r="AB66" s="27">
        <f t="shared" si="70"/>
        <v>0</v>
      </c>
      <c r="AC66" s="400">
        <f t="shared" si="71"/>
        <v>0</v>
      </c>
      <c r="AD66" s="218">
        <f t="shared" si="72"/>
        <v>20000</v>
      </c>
      <c r="AE66" s="401">
        <f>IFERROR(+VLOOKUP(A66,'Base de Datos'!$A$1:$H$75,7,0),0)</f>
        <v>2349.27</v>
      </c>
      <c r="AF66" s="29">
        <f>IFERROR(+VLOOKUP(A66,'Base de Datos'!$A$1:$H$75,6,0),0)</f>
        <v>2650.73</v>
      </c>
      <c r="AG66" s="29"/>
      <c r="AH66" s="32">
        <f t="shared" si="55"/>
        <v>15000</v>
      </c>
      <c r="AI66" s="358">
        <f t="shared" si="56"/>
        <v>15000</v>
      </c>
      <c r="AJ66" s="406">
        <f>(AD66-AI66)/AD66</f>
        <v>0.25</v>
      </c>
      <c r="AK66" s="29">
        <f>IFERROR(+VLOOKUP(A66,'Base de Datos'!$A$1:$K$75,11,0),0)</f>
        <v>5000</v>
      </c>
      <c r="AL66" s="469">
        <f>AE66/AD66</f>
        <v>0.1174635</v>
      </c>
      <c r="AN66" s="430"/>
      <c r="AO66" s="431">
        <f t="shared" si="3"/>
        <v>15000</v>
      </c>
    </row>
    <row r="67" spans="1:43" ht="15.6" hidden="1" x14ac:dyDescent="0.55000000000000004">
      <c r="A67" s="240">
        <v>10307</v>
      </c>
      <c r="B67" s="519" t="s">
        <v>66</v>
      </c>
      <c r="C67" s="398">
        <v>0</v>
      </c>
      <c r="D67" s="398">
        <v>0</v>
      </c>
      <c r="I67" s="28">
        <f t="shared" si="13"/>
        <v>0</v>
      </c>
      <c r="J67" s="399">
        <v>0</v>
      </c>
      <c r="K67" s="22">
        <v>0</v>
      </c>
      <c r="L67" s="15">
        <v>0</v>
      </c>
      <c r="M67" s="16">
        <v>0</v>
      </c>
      <c r="N67" s="21">
        <v>0</v>
      </c>
      <c r="O67" s="22">
        <v>0</v>
      </c>
      <c r="P67" s="15">
        <v>0</v>
      </c>
      <c r="Q67" s="16">
        <v>0</v>
      </c>
      <c r="R67" s="21">
        <v>0</v>
      </c>
      <c r="S67" s="22">
        <v>0</v>
      </c>
      <c r="T67" s="15">
        <v>0</v>
      </c>
      <c r="U67" s="16">
        <v>0</v>
      </c>
      <c r="V67" s="21">
        <v>0</v>
      </c>
      <c r="W67" s="22">
        <v>0</v>
      </c>
      <c r="X67" s="15"/>
      <c r="Y67" s="16"/>
      <c r="Z67" s="21"/>
      <c r="AA67" s="22"/>
      <c r="AB67" s="27">
        <f>J67+L67+N67+P67+R67+W67</f>
        <v>0</v>
      </c>
      <c r="AC67" s="400">
        <f>K67+M67+O67+Q67+S67+V67</f>
        <v>0</v>
      </c>
      <c r="AD67" s="194">
        <f>I67+AB67-AC67</f>
        <v>0</v>
      </c>
      <c r="AE67" s="401">
        <v>0</v>
      </c>
      <c r="AF67" s="29">
        <v>0</v>
      </c>
      <c r="AG67" s="29"/>
      <c r="AH67" s="32">
        <f t="shared" si="55"/>
        <v>0</v>
      </c>
      <c r="AI67" s="358">
        <f t="shared" si="56"/>
        <v>0</v>
      </c>
      <c r="AJ67" s="405">
        <v>0</v>
      </c>
      <c r="AK67" s="29">
        <v>0</v>
      </c>
      <c r="AL67" s="469" t="s">
        <v>0</v>
      </c>
      <c r="AN67" s="430"/>
      <c r="AO67" s="431">
        <f t="shared" si="3"/>
        <v>0</v>
      </c>
    </row>
    <row r="68" spans="1:43" s="486" customFormat="1" ht="15.6" collapsed="1" x14ac:dyDescent="0.55000000000000004">
      <c r="A68" s="473">
        <v>104</v>
      </c>
      <c r="B68" s="474" t="s">
        <v>67</v>
      </c>
      <c r="C68" s="475">
        <f>SUM(C69:C75)</f>
        <v>94792491</v>
      </c>
      <c r="D68" s="475">
        <f>SUM(D69:D75)</f>
        <v>0</v>
      </c>
      <c r="E68" s="476">
        <f>SUM(E69:E75)</f>
        <v>0</v>
      </c>
      <c r="F68" s="476"/>
      <c r="G68" s="476"/>
      <c r="H68" s="476">
        <f>SUM(H69:H75)</f>
        <v>0</v>
      </c>
      <c r="I68" s="477">
        <f t="shared" si="13"/>
        <v>94792491</v>
      </c>
      <c r="J68" s="475">
        <f>SUM(J69:J75)</f>
        <v>0</v>
      </c>
      <c r="K68" s="478">
        <f t="shared" ref="K68:W68" si="75">SUM(K69:K75)</f>
        <v>0</v>
      </c>
      <c r="L68" s="479">
        <f t="shared" si="75"/>
        <v>0</v>
      </c>
      <c r="M68" s="479">
        <f t="shared" si="75"/>
        <v>0</v>
      </c>
      <c r="N68" s="479">
        <f t="shared" si="75"/>
        <v>0</v>
      </c>
      <c r="O68" s="478">
        <f t="shared" si="75"/>
        <v>0</v>
      </c>
      <c r="P68" s="479">
        <f t="shared" si="75"/>
        <v>0</v>
      </c>
      <c r="Q68" s="478">
        <f t="shared" si="75"/>
        <v>0</v>
      </c>
      <c r="R68" s="479">
        <f t="shared" si="75"/>
        <v>0</v>
      </c>
      <c r="S68" s="478">
        <f>SUM(S69:S75)</f>
        <v>0</v>
      </c>
      <c r="T68" s="479">
        <f>SUM(T69:T75)</f>
        <v>0</v>
      </c>
      <c r="U68" s="478">
        <f>SUM(U69:U75)</f>
        <v>0</v>
      </c>
      <c r="V68" s="479">
        <f t="shared" si="75"/>
        <v>0</v>
      </c>
      <c r="W68" s="478">
        <f t="shared" si="75"/>
        <v>0</v>
      </c>
      <c r="X68" s="479"/>
      <c r="Y68" s="478"/>
      <c r="Z68" s="479"/>
      <c r="AA68" s="478"/>
      <c r="AB68" s="480">
        <f t="shared" ref="AB68:AI68" si="76">SUM(AB69:AB75)</f>
        <v>0</v>
      </c>
      <c r="AC68" s="475">
        <f t="shared" si="76"/>
        <v>0</v>
      </c>
      <c r="AD68" s="472">
        <f>SUM(AD69:AD75)</f>
        <v>94792491</v>
      </c>
      <c r="AE68" s="471">
        <f t="shared" si="76"/>
        <v>2943802.5500000003</v>
      </c>
      <c r="AF68" s="472">
        <f t="shared" si="76"/>
        <v>8807626.8000000007</v>
      </c>
      <c r="AG68" s="472">
        <f t="shared" si="76"/>
        <v>0</v>
      </c>
      <c r="AH68" s="472">
        <f>+AI68+AG68</f>
        <v>83041061.649999991</v>
      </c>
      <c r="AI68" s="472">
        <f t="shared" si="76"/>
        <v>83041061.649999991</v>
      </c>
      <c r="AJ68" s="481">
        <f t="shared" ref="AJ68:AJ81" si="77">(AD68-AI68)/AD68</f>
        <v>0.12397004473698248</v>
      </c>
      <c r="AK68" s="472">
        <f t="shared" ref="AK68" si="78">SUM(AK69:AK75)</f>
        <v>77778341.649999991</v>
      </c>
      <c r="AL68" s="482">
        <f t="shared" ref="AL68:AL81" si="79">AE68/AD68</f>
        <v>3.1055229364106492E-2</v>
      </c>
      <c r="AM68" s="483"/>
      <c r="AN68" s="484">
        <v>8977136.6300000008</v>
      </c>
      <c r="AO68" s="485">
        <f t="shared" si="3"/>
        <v>74063925.019999996</v>
      </c>
      <c r="AP68" s="483"/>
      <c r="AQ68" s="483"/>
    </row>
    <row r="69" spans="1:43" ht="15.6" hidden="1" x14ac:dyDescent="0.55000000000000004">
      <c r="A69" s="244">
        <v>10401</v>
      </c>
      <c r="B69" s="519" t="s">
        <v>68</v>
      </c>
      <c r="C69" s="398">
        <v>0</v>
      </c>
      <c r="D69" s="398">
        <v>0</v>
      </c>
      <c r="I69" s="28">
        <f t="shared" si="13"/>
        <v>0</v>
      </c>
      <c r="J69" s="399">
        <v>0</v>
      </c>
      <c r="K69" s="22">
        <v>0</v>
      </c>
      <c r="L69" s="15">
        <v>0</v>
      </c>
      <c r="M69" s="16">
        <v>0</v>
      </c>
      <c r="N69" s="21">
        <v>0</v>
      </c>
      <c r="O69" s="22">
        <v>0</v>
      </c>
      <c r="P69" s="15">
        <v>0</v>
      </c>
      <c r="Q69" s="16">
        <v>0</v>
      </c>
      <c r="R69" s="21">
        <v>0</v>
      </c>
      <c r="S69" s="22">
        <v>0</v>
      </c>
      <c r="T69" s="15">
        <v>0</v>
      </c>
      <c r="U69" s="16">
        <v>0</v>
      </c>
      <c r="V69" s="21">
        <v>0</v>
      </c>
      <c r="W69" s="22">
        <v>0</v>
      </c>
      <c r="X69" s="15"/>
      <c r="Y69" s="16"/>
      <c r="Z69" s="21"/>
      <c r="AA69" s="22"/>
      <c r="AB69" s="27">
        <f>J69+L69+N69+P69+R69+W69</f>
        <v>0</v>
      </c>
      <c r="AC69" s="400">
        <f>K69+M69+O69+Q69+S69+V69</f>
        <v>0</v>
      </c>
      <c r="AD69" s="194">
        <f t="shared" ref="AD69:AD75" si="80">C69+AB69-AC69</f>
        <v>0</v>
      </c>
      <c r="AE69" s="401">
        <v>0</v>
      </c>
      <c r="AF69" s="29">
        <v>0</v>
      </c>
      <c r="AG69" s="29"/>
      <c r="AH69" s="32">
        <f t="shared" si="55"/>
        <v>0</v>
      </c>
      <c r="AI69" s="358">
        <f t="shared" si="56"/>
        <v>0</v>
      </c>
      <c r="AJ69" s="405">
        <v>0</v>
      </c>
      <c r="AK69" s="29">
        <v>0</v>
      </c>
      <c r="AL69" s="469" t="e">
        <f t="shared" si="79"/>
        <v>#DIV/0!</v>
      </c>
      <c r="AN69" s="430"/>
      <c r="AO69" s="431">
        <f t="shared" si="3"/>
        <v>0</v>
      </c>
    </row>
    <row r="70" spans="1:43" ht="15.6" hidden="1" x14ac:dyDescent="0.55000000000000004">
      <c r="A70" s="244">
        <v>10402</v>
      </c>
      <c r="B70" s="519" t="s">
        <v>69</v>
      </c>
      <c r="C70" s="398">
        <v>0</v>
      </c>
      <c r="D70" s="398">
        <v>0</v>
      </c>
      <c r="I70" s="28">
        <f t="shared" si="13"/>
        <v>0</v>
      </c>
      <c r="J70" s="399">
        <v>0</v>
      </c>
      <c r="K70" s="22">
        <v>0</v>
      </c>
      <c r="L70" s="15">
        <v>0</v>
      </c>
      <c r="M70" s="16">
        <v>0</v>
      </c>
      <c r="N70" s="21">
        <v>0</v>
      </c>
      <c r="O70" s="22">
        <v>0</v>
      </c>
      <c r="P70" s="15">
        <v>0</v>
      </c>
      <c r="Q70" s="16">
        <v>0</v>
      </c>
      <c r="R70" s="21">
        <v>0</v>
      </c>
      <c r="S70" s="22">
        <v>0</v>
      </c>
      <c r="T70" s="15">
        <v>0</v>
      </c>
      <c r="U70" s="16">
        <v>0</v>
      </c>
      <c r="V70" s="21">
        <v>0</v>
      </c>
      <c r="W70" s="22">
        <v>0</v>
      </c>
      <c r="X70" s="15"/>
      <c r="Y70" s="16"/>
      <c r="Z70" s="21"/>
      <c r="AA70" s="22"/>
      <c r="AB70" s="27">
        <f>J70+L70+N70+P70+R70+T70+W70</f>
        <v>0</v>
      </c>
      <c r="AC70" s="400">
        <f>K70+M70+O70+Q70+S70+U70+V70</f>
        <v>0</v>
      </c>
      <c r="AD70" s="194">
        <f t="shared" si="80"/>
        <v>0</v>
      </c>
      <c r="AE70" s="401">
        <v>0</v>
      </c>
      <c r="AF70" s="29">
        <v>0</v>
      </c>
      <c r="AG70" s="29"/>
      <c r="AH70" s="32">
        <f t="shared" si="55"/>
        <v>0</v>
      </c>
      <c r="AI70" s="358">
        <f t="shared" si="56"/>
        <v>0</v>
      </c>
      <c r="AJ70" s="405">
        <v>0</v>
      </c>
      <c r="AK70" s="29">
        <v>0</v>
      </c>
      <c r="AL70" s="469">
        <v>0</v>
      </c>
      <c r="AN70" s="430"/>
      <c r="AO70" s="431">
        <f t="shared" si="3"/>
        <v>0</v>
      </c>
    </row>
    <row r="71" spans="1:43" ht="15.6" hidden="1" x14ac:dyDescent="0.55000000000000004">
      <c r="A71" s="244">
        <v>10403</v>
      </c>
      <c r="B71" s="520" t="s">
        <v>70</v>
      </c>
      <c r="C71" s="398">
        <v>0</v>
      </c>
      <c r="D71" s="398">
        <v>0</v>
      </c>
      <c r="I71" s="28">
        <f t="shared" si="13"/>
        <v>0</v>
      </c>
      <c r="J71" s="399">
        <v>0</v>
      </c>
      <c r="K71" s="22">
        <v>0</v>
      </c>
      <c r="L71" s="15">
        <v>0</v>
      </c>
      <c r="M71" s="16">
        <v>0</v>
      </c>
      <c r="N71" s="21">
        <v>0</v>
      </c>
      <c r="O71" s="22">
        <v>0</v>
      </c>
      <c r="P71" s="15">
        <v>0</v>
      </c>
      <c r="Q71" s="16">
        <v>0</v>
      </c>
      <c r="R71" s="21">
        <v>0</v>
      </c>
      <c r="S71" s="22">
        <v>0</v>
      </c>
      <c r="T71" s="15">
        <v>0</v>
      </c>
      <c r="U71" s="16">
        <v>0</v>
      </c>
      <c r="V71" s="21">
        <v>0</v>
      </c>
      <c r="W71" s="22">
        <v>0</v>
      </c>
      <c r="X71" s="15"/>
      <c r="Y71" s="16"/>
      <c r="Z71" s="21"/>
      <c r="AA71" s="22"/>
      <c r="AB71" s="27">
        <f>J71+L71+N71+P71+R71+T71+W71</f>
        <v>0</v>
      </c>
      <c r="AC71" s="400">
        <f>K71+M71+O71+Q71+S71+U71+V71</f>
        <v>0</v>
      </c>
      <c r="AD71" s="194">
        <f t="shared" si="80"/>
        <v>0</v>
      </c>
      <c r="AE71" s="401">
        <v>0</v>
      </c>
      <c r="AF71" s="29">
        <v>0</v>
      </c>
      <c r="AG71" s="29"/>
      <c r="AH71" s="32">
        <f t="shared" si="55"/>
        <v>0</v>
      </c>
      <c r="AI71" s="358">
        <f t="shared" si="56"/>
        <v>0</v>
      </c>
      <c r="AJ71" s="405">
        <v>0</v>
      </c>
      <c r="AK71" s="29">
        <v>0</v>
      </c>
      <c r="AL71" s="469">
        <v>0</v>
      </c>
      <c r="AN71" s="430"/>
      <c r="AO71" s="431">
        <f t="shared" si="3"/>
        <v>0</v>
      </c>
    </row>
    <row r="72" spans="1:43" ht="15.6" x14ac:dyDescent="0.55000000000000004">
      <c r="A72" s="244" t="s">
        <v>495</v>
      </c>
      <c r="B72" s="519" t="s">
        <v>71</v>
      </c>
      <c r="C72" s="398">
        <v>77509771</v>
      </c>
      <c r="D72" s="398">
        <v>0</v>
      </c>
      <c r="E72" s="418"/>
      <c r="F72" s="418"/>
      <c r="G72" s="418"/>
      <c r="H72" s="418"/>
      <c r="I72" s="28">
        <f t="shared" si="13"/>
        <v>77509771</v>
      </c>
      <c r="J72" s="399"/>
      <c r="K72" s="22">
        <v>0</v>
      </c>
      <c r="L72" s="15"/>
      <c r="M72" s="16">
        <v>0</v>
      </c>
      <c r="N72" s="21">
        <v>0</v>
      </c>
      <c r="O72" s="22">
        <v>0</v>
      </c>
      <c r="P72" s="15">
        <v>0</v>
      </c>
      <c r="Q72" s="16">
        <v>0</v>
      </c>
      <c r="R72" s="21">
        <v>0</v>
      </c>
      <c r="S72" s="22">
        <v>0</v>
      </c>
      <c r="T72" s="15">
        <v>0</v>
      </c>
      <c r="U72" s="16">
        <v>0</v>
      </c>
      <c r="V72" s="21">
        <v>0</v>
      </c>
      <c r="W72" s="22">
        <v>0</v>
      </c>
      <c r="X72" s="15"/>
      <c r="Y72" s="16"/>
      <c r="Z72" s="21"/>
      <c r="AA72" s="22"/>
      <c r="AB72" s="27">
        <f t="shared" ref="AB72:AB75" si="81">J72+L72+N72+P72+R72+T72+V72+X72+Z72</f>
        <v>0</v>
      </c>
      <c r="AC72" s="400">
        <f t="shared" ref="AC72:AC75" si="82">K72+M72+O72+Q72+S72+U72+W72+Y72+AA72</f>
        <v>0</v>
      </c>
      <c r="AD72" s="218">
        <f t="shared" si="80"/>
        <v>77509771</v>
      </c>
      <c r="AE72" s="401">
        <f>IFERROR(+VLOOKUP(A72,'Base de Datos'!$A$1:$H$75,7,0),0)</f>
        <v>0</v>
      </c>
      <c r="AF72" s="29">
        <f>IFERROR(+VLOOKUP(A72,'Base de Datos'!$A$1:$H$75,6,0),0)</f>
        <v>0</v>
      </c>
      <c r="AG72" s="29">
        <f>IFERROR(+VLOOKUP(A72,'Base de Datos'!$A$1:$H$75,8,0),0)</f>
        <v>0</v>
      </c>
      <c r="AH72" s="32">
        <f>+AI72+AG72</f>
        <v>77509771</v>
      </c>
      <c r="AI72" s="358">
        <f t="shared" si="56"/>
        <v>77509771</v>
      </c>
      <c r="AJ72" s="406">
        <f t="shared" ref="AJ72:AJ75" si="83">IFERROR(((AD72-AI72)/AD72),0)</f>
        <v>0</v>
      </c>
      <c r="AK72" s="29">
        <f>IFERROR(+VLOOKUP(A72,'Base de Datos'!$A$1:$K$75,11,0),0)</f>
        <v>77509771</v>
      </c>
      <c r="AL72" s="469">
        <f t="shared" ref="AL72:AL75" si="84">IFERROR(+(AE72/AD72),0)</f>
        <v>0</v>
      </c>
      <c r="AN72" s="430"/>
      <c r="AO72" s="431">
        <f t="shared" si="3"/>
        <v>77509771</v>
      </c>
    </row>
    <row r="73" spans="1:43" ht="15.6" hidden="1" x14ac:dyDescent="0.55000000000000004">
      <c r="A73" s="244">
        <v>10405</v>
      </c>
      <c r="B73" s="519" t="s">
        <v>72</v>
      </c>
      <c r="C73" s="398">
        <v>0</v>
      </c>
      <c r="D73" s="398">
        <v>0</v>
      </c>
      <c r="I73" s="28">
        <f t="shared" si="13"/>
        <v>0</v>
      </c>
      <c r="J73" s="399">
        <v>0</v>
      </c>
      <c r="K73" s="22">
        <v>0</v>
      </c>
      <c r="L73" s="15"/>
      <c r="M73" s="16"/>
      <c r="N73" s="21">
        <v>0</v>
      </c>
      <c r="O73" s="22">
        <v>0</v>
      </c>
      <c r="P73" s="15">
        <v>0</v>
      </c>
      <c r="Q73" s="16">
        <v>0</v>
      </c>
      <c r="R73" s="21">
        <v>0</v>
      </c>
      <c r="S73" s="22">
        <v>0</v>
      </c>
      <c r="T73" s="15">
        <v>0</v>
      </c>
      <c r="U73" s="16">
        <v>0</v>
      </c>
      <c r="V73" s="21">
        <v>0</v>
      </c>
      <c r="W73" s="22">
        <v>0</v>
      </c>
      <c r="X73" s="15"/>
      <c r="Y73" s="16"/>
      <c r="Z73" s="21"/>
      <c r="AA73" s="22"/>
      <c r="AB73" s="27">
        <f t="shared" si="81"/>
        <v>0</v>
      </c>
      <c r="AC73" s="400">
        <f t="shared" si="82"/>
        <v>0</v>
      </c>
      <c r="AD73" s="194">
        <f t="shared" si="80"/>
        <v>0</v>
      </c>
      <c r="AE73" s="401">
        <v>0</v>
      </c>
      <c r="AF73" s="29">
        <v>0</v>
      </c>
      <c r="AG73" s="29">
        <f>IFERROR(+VLOOKUP(A73,'Base de Datos'!$A$1:$H$75,8,0),0)</f>
        <v>0</v>
      </c>
      <c r="AH73" s="32">
        <f t="shared" si="55"/>
        <v>0</v>
      </c>
      <c r="AI73" s="358">
        <f t="shared" si="56"/>
        <v>0</v>
      </c>
      <c r="AJ73" s="402">
        <f t="shared" si="83"/>
        <v>0</v>
      </c>
      <c r="AK73" s="29">
        <f>IFERROR(+VLOOKUP(A73,'Base de Datos'!$A$1:$K$75,11,0),0)</f>
        <v>0</v>
      </c>
      <c r="AL73" s="469">
        <f t="shared" si="84"/>
        <v>0</v>
      </c>
      <c r="AN73" s="430"/>
      <c r="AO73" s="431">
        <f t="shared" si="3"/>
        <v>0</v>
      </c>
    </row>
    <row r="74" spans="1:43" ht="15.6" x14ac:dyDescent="0.55000000000000004">
      <c r="A74" s="244" t="s">
        <v>496</v>
      </c>
      <c r="B74" s="519" t="s">
        <v>73</v>
      </c>
      <c r="C74" s="398">
        <v>17242720</v>
      </c>
      <c r="D74" s="398">
        <v>0</v>
      </c>
      <c r="E74" s="418"/>
      <c r="F74" s="418"/>
      <c r="G74" s="418"/>
      <c r="H74" s="418"/>
      <c r="I74" s="28">
        <f t="shared" si="13"/>
        <v>17242720</v>
      </c>
      <c r="J74" s="399"/>
      <c r="K74" s="22"/>
      <c r="L74" s="15"/>
      <c r="M74" s="16"/>
      <c r="N74" s="21"/>
      <c r="O74" s="22">
        <v>0</v>
      </c>
      <c r="P74" s="15">
        <v>0</v>
      </c>
      <c r="Q74" s="16">
        <v>0</v>
      </c>
      <c r="R74" s="21">
        <v>0</v>
      </c>
      <c r="S74" s="22">
        <v>0</v>
      </c>
      <c r="T74" s="15">
        <v>0</v>
      </c>
      <c r="U74" s="16"/>
      <c r="V74" s="21">
        <v>0</v>
      </c>
      <c r="W74" s="22">
        <v>0</v>
      </c>
      <c r="X74" s="15"/>
      <c r="Y74" s="16"/>
      <c r="Z74" s="21"/>
      <c r="AA74" s="22"/>
      <c r="AB74" s="27">
        <f t="shared" si="81"/>
        <v>0</v>
      </c>
      <c r="AC74" s="400">
        <f t="shared" si="82"/>
        <v>0</v>
      </c>
      <c r="AD74" s="218">
        <f t="shared" si="80"/>
        <v>17242720</v>
      </c>
      <c r="AE74" s="401">
        <f>IFERROR(+VLOOKUP(A74,'Base de Datos'!$A$1:$H$75,7,0),0)</f>
        <v>2935875.6</v>
      </c>
      <c r="AF74" s="29">
        <f>IFERROR(+VLOOKUP(A74,'Base de Datos'!$A$1:$H$75,6,0),0)</f>
        <v>8807626.8000000007</v>
      </c>
      <c r="AG74" s="29">
        <f>IFERROR(+VLOOKUP(A74,'Base de Datos'!$A$1:$H$75,8,0),0)</f>
        <v>0</v>
      </c>
      <c r="AH74" s="32">
        <f t="shared" ref="AH74:AH82" si="85">+AI74+AG74</f>
        <v>5499217.5999999996</v>
      </c>
      <c r="AI74" s="358">
        <f>AD74-AE74-AF74</f>
        <v>5499217.5999999996</v>
      </c>
      <c r="AJ74" s="406">
        <f t="shared" si="83"/>
        <v>0.68107017918286672</v>
      </c>
      <c r="AK74" s="29">
        <f>IFERROR(+VLOOKUP(A74,'Base de Datos'!$A$1:$K$75,11,0),0)</f>
        <v>256497.6</v>
      </c>
      <c r="AL74" s="469">
        <f t="shared" si="84"/>
        <v>0.17026754479571668</v>
      </c>
      <c r="AN74" s="430">
        <v>8977136.6300000008</v>
      </c>
      <c r="AO74" s="431">
        <f t="shared" si="3"/>
        <v>-3477919.0300000012</v>
      </c>
    </row>
    <row r="75" spans="1:43" ht="15.6" x14ac:dyDescent="0.55000000000000004">
      <c r="A75" s="244" t="s">
        <v>497</v>
      </c>
      <c r="B75" s="519" t="s">
        <v>74</v>
      </c>
      <c r="C75" s="398">
        <v>40000</v>
      </c>
      <c r="D75" s="398">
        <v>0</v>
      </c>
      <c r="E75" s="418"/>
      <c r="F75" s="418"/>
      <c r="G75" s="418"/>
      <c r="H75" s="418"/>
      <c r="I75" s="28">
        <f t="shared" si="13"/>
        <v>40000</v>
      </c>
      <c r="J75" s="399">
        <v>0</v>
      </c>
      <c r="K75" s="22">
        <v>0</v>
      </c>
      <c r="L75" s="15"/>
      <c r="M75" s="16">
        <v>0</v>
      </c>
      <c r="N75" s="21">
        <v>0</v>
      </c>
      <c r="O75" s="22"/>
      <c r="P75" s="15">
        <v>0</v>
      </c>
      <c r="Q75" s="16">
        <v>0</v>
      </c>
      <c r="R75" s="21">
        <v>0</v>
      </c>
      <c r="S75" s="22">
        <v>0</v>
      </c>
      <c r="T75" s="15">
        <v>0</v>
      </c>
      <c r="U75" s="16"/>
      <c r="V75" s="21">
        <v>0</v>
      </c>
      <c r="W75" s="22">
        <v>0</v>
      </c>
      <c r="X75" s="15"/>
      <c r="Y75" s="16"/>
      <c r="Z75" s="21"/>
      <c r="AA75" s="22"/>
      <c r="AB75" s="27">
        <f t="shared" si="81"/>
        <v>0</v>
      </c>
      <c r="AC75" s="400">
        <f t="shared" si="82"/>
        <v>0</v>
      </c>
      <c r="AD75" s="218">
        <f t="shared" si="80"/>
        <v>40000</v>
      </c>
      <c r="AE75" s="401">
        <f>IFERROR(+VLOOKUP(A75,'Base de Datos'!$A$1:$H$75,7,0),0)</f>
        <v>7926.95</v>
      </c>
      <c r="AF75" s="29">
        <f>IFERROR(+VLOOKUP(A75,'Base de Datos'!$A$1:$H$75,6,0),0)</f>
        <v>0</v>
      </c>
      <c r="AG75" s="29">
        <f>IFERROR(+VLOOKUP(A75,'Base de Datos'!$A$1:$H$75,8,0),0)</f>
        <v>0</v>
      </c>
      <c r="AH75" s="32">
        <f t="shared" si="85"/>
        <v>32073.05</v>
      </c>
      <c r="AI75" s="358">
        <f t="shared" si="56"/>
        <v>32073.05</v>
      </c>
      <c r="AJ75" s="406">
        <f t="shared" si="83"/>
        <v>0.19817375000000001</v>
      </c>
      <c r="AK75" s="29">
        <f>IFERROR(+VLOOKUP(A75,'Base de Datos'!$A$1:$K$75,11,0),0)</f>
        <v>12073.05</v>
      </c>
      <c r="AL75" s="469">
        <f t="shared" si="84"/>
        <v>0.19817374999999998</v>
      </c>
      <c r="AN75" s="430">
        <v>0</v>
      </c>
      <c r="AO75" s="431">
        <f t="shared" si="3"/>
        <v>32073.05</v>
      </c>
    </row>
    <row r="76" spans="1:43" s="486" customFormat="1" ht="15.6" collapsed="1" x14ac:dyDescent="0.55000000000000004">
      <c r="A76" s="473">
        <v>105</v>
      </c>
      <c r="B76" s="474" t="s">
        <v>75</v>
      </c>
      <c r="C76" s="475">
        <f>SUM(C77:C80)</f>
        <v>48570000</v>
      </c>
      <c r="D76" s="475">
        <f>SUM(D77:D80)</f>
        <v>0</v>
      </c>
      <c r="E76" s="476">
        <f>SUM(E77:E80)</f>
        <v>0</v>
      </c>
      <c r="F76" s="476"/>
      <c r="G76" s="476"/>
      <c r="H76" s="476">
        <f>SUM(H77:H80)</f>
        <v>0</v>
      </c>
      <c r="I76" s="477">
        <f t="shared" si="13"/>
        <v>48570000</v>
      </c>
      <c r="J76" s="475">
        <f>SUM(J77:J80)</f>
        <v>0</v>
      </c>
      <c r="K76" s="478">
        <f t="shared" ref="K76:V76" si="86">SUM(K77:K80)</f>
        <v>0</v>
      </c>
      <c r="L76" s="479">
        <f t="shared" si="86"/>
        <v>0</v>
      </c>
      <c r="M76" s="479">
        <f t="shared" si="86"/>
        <v>0</v>
      </c>
      <c r="N76" s="479">
        <f t="shared" si="86"/>
        <v>0</v>
      </c>
      <c r="O76" s="478">
        <f t="shared" si="86"/>
        <v>0</v>
      </c>
      <c r="P76" s="479">
        <f t="shared" si="86"/>
        <v>0</v>
      </c>
      <c r="Q76" s="478">
        <f t="shared" si="86"/>
        <v>0</v>
      </c>
      <c r="R76" s="479">
        <f t="shared" si="86"/>
        <v>0</v>
      </c>
      <c r="S76" s="478">
        <f t="shared" si="86"/>
        <v>0</v>
      </c>
      <c r="T76" s="479">
        <f>SUM(T77:T80)</f>
        <v>0</v>
      </c>
      <c r="U76" s="478">
        <f>SUM(U77:U80)</f>
        <v>0</v>
      </c>
      <c r="V76" s="479">
        <f t="shared" si="86"/>
        <v>0</v>
      </c>
      <c r="W76" s="478">
        <f>SUM(W77:W80)</f>
        <v>0</v>
      </c>
      <c r="X76" s="479"/>
      <c r="Y76" s="478"/>
      <c r="Z76" s="479"/>
      <c r="AA76" s="478"/>
      <c r="AB76" s="480">
        <f>SUM(AB77:AB80)</f>
        <v>0</v>
      </c>
      <c r="AC76" s="475">
        <f t="shared" ref="AC76:AI76" si="87">SUM(AC77:AC80)</f>
        <v>0</v>
      </c>
      <c r="AD76" s="472">
        <f>SUM(AD77:AD80)</f>
        <v>48570000</v>
      </c>
      <c r="AE76" s="471">
        <f t="shared" si="87"/>
        <v>1888232.5</v>
      </c>
      <c r="AF76" s="472">
        <f t="shared" si="87"/>
        <v>19017225.82</v>
      </c>
      <c r="AG76" s="472">
        <f t="shared" si="87"/>
        <v>0</v>
      </c>
      <c r="AH76" s="472">
        <f t="shared" si="85"/>
        <v>27664541.68</v>
      </c>
      <c r="AI76" s="472">
        <f t="shared" si="87"/>
        <v>27664541.68</v>
      </c>
      <c r="AJ76" s="481">
        <f t="shared" si="77"/>
        <v>0.43041915421041799</v>
      </c>
      <c r="AK76" s="472">
        <f t="shared" ref="AK76" si="88">SUM(AK77:AK80)</f>
        <v>10379541.68</v>
      </c>
      <c r="AL76" s="482">
        <f t="shared" si="79"/>
        <v>3.8876518427012556E-2</v>
      </c>
      <c r="AM76" s="483"/>
      <c r="AN76" s="484">
        <v>300000</v>
      </c>
      <c r="AO76" s="485">
        <f t="shared" ref="AO76:AO139" si="89">+AI76-AN76</f>
        <v>27364541.68</v>
      </c>
      <c r="AP76" s="483"/>
      <c r="AQ76" s="483"/>
    </row>
    <row r="77" spans="1:43" ht="15.6" x14ac:dyDescent="0.55000000000000004">
      <c r="A77" s="244" t="s">
        <v>498</v>
      </c>
      <c r="B77" s="519" t="s">
        <v>76</v>
      </c>
      <c r="C77" s="398">
        <v>70000</v>
      </c>
      <c r="D77" s="398">
        <v>0</v>
      </c>
      <c r="E77" s="418"/>
      <c r="F77" s="418"/>
      <c r="G77" s="418"/>
      <c r="H77" s="418"/>
      <c r="I77" s="28">
        <f t="shared" si="13"/>
        <v>70000</v>
      </c>
      <c r="J77" s="399">
        <v>0</v>
      </c>
      <c r="K77" s="22">
        <v>0</v>
      </c>
      <c r="L77" s="15">
        <v>0</v>
      </c>
      <c r="M77" s="16">
        <v>0</v>
      </c>
      <c r="N77" s="21"/>
      <c r="O77" s="22">
        <v>0</v>
      </c>
      <c r="P77" s="15">
        <v>0</v>
      </c>
      <c r="Q77" s="16">
        <v>0</v>
      </c>
      <c r="R77" s="21">
        <v>0</v>
      </c>
      <c r="S77" s="22">
        <v>0</v>
      </c>
      <c r="T77" s="15">
        <v>0</v>
      </c>
      <c r="U77" s="16"/>
      <c r="V77" s="21">
        <v>0</v>
      </c>
      <c r="W77" s="22">
        <v>0</v>
      </c>
      <c r="X77" s="15"/>
      <c r="Y77" s="16"/>
      <c r="Z77" s="21"/>
      <c r="AA77" s="22"/>
      <c r="AB77" s="27">
        <f t="shared" ref="AB77:AB80" si="90">J77+L77+N77+P77+R77+T77+V77+X77+Z77</f>
        <v>0</v>
      </c>
      <c r="AC77" s="400">
        <f t="shared" ref="AC77:AC80" si="91">K77+M77+O77+Q77+S77+U77+W77+Y77+AA77</f>
        <v>0</v>
      </c>
      <c r="AD77" s="218">
        <f>C77+AB77-AC77</f>
        <v>70000</v>
      </c>
      <c r="AE77" s="401">
        <f>IFERROR(+VLOOKUP(A77,'Base de Datos'!$A$1:$H$75,7,0),0)</f>
        <v>0</v>
      </c>
      <c r="AF77" s="29">
        <f>IFERROR(+VLOOKUP(A77,'Base de Datos'!$A$1:$H$75,6,0),0)</f>
        <v>17500</v>
      </c>
      <c r="AG77" s="29">
        <f>IFERROR(+VLOOKUP(A77,'Base de Datos'!$A$1:$H$75,8,0),0)</f>
        <v>0</v>
      </c>
      <c r="AH77" s="32">
        <f t="shared" si="85"/>
        <v>52500</v>
      </c>
      <c r="AI77" s="358">
        <f t="shared" si="56"/>
        <v>52500</v>
      </c>
      <c r="AJ77" s="406">
        <f t="shared" ref="AJ77:AJ80" si="92">IFERROR(((AD77-AI77)/AD77),0)</f>
        <v>0.25</v>
      </c>
      <c r="AK77" s="29">
        <f>IFERROR(+VLOOKUP(A77,'Base de Datos'!$A$1:$K$75,11,0),0)</f>
        <v>17500</v>
      </c>
      <c r="AL77" s="469">
        <f t="shared" ref="AL77:AL80" si="93">IFERROR(+(AE77/AD77),0)</f>
        <v>0</v>
      </c>
      <c r="AN77" s="430">
        <v>50000</v>
      </c>
      <c r="AO77" s="431">
        <f t="shared" si="89"/>
        <v>2500</v>
      </c>
    </row>
    <row r="78" spans="1:43" ht="15.6" x14ac:dyDescent="0.55000000000000004">
      <c r="A78" s="244" t="s">
        <v>499</v>
      </c>
      <c r="B78" s="519" t="s">
        <v>77</v>
      </c>
      <c r="C78" s="398">
        <v>1500000</v>
      </c>
      <c r="D78" s="398">
        <v>0</v>
      </c>
      <c r="E78" s="418"/>
      <c r="F78" s="418"/>
      <c r="G78" s="418"/>
      <c r="H78" s="418"/>
      <c r="I78" s="28">
        <f t="shared" si="13"/>
        <v>1500000</v>
      </c>
      <c r="J78" s="399">
        <v>0</v>
      </c>
      <c r="K78" s="22">
        <v>0</v>
      </c>
      <c r="L78" s="15"/>
      <c r="M78" s="16">
        <v>0</v>
      </c>
      <c r="N78" s="21">
        <v>0</v>
      </c>
      <c r="O78" s="22"/>
      <c r="P78" s="15">
        <v>0</v>
      </c>
      <c r="Q78" s="16">
        <v>0</v>
      </c>
      <c r="R78" s="21">
        <v>0</v>
      </c>
      <c r="S78" s="22"/>
      <c r="T78" s="15">
        <v>0</v>
      </c>
      <c r="U78" s="16">
        <v>0</v>
      </c>
      <c r="V78" s="21">
        <v>0</v>
      </c>
      <c r="W78" s="22"/>
      <c r="X78" s="15"/>
      <c r="Y78" s="16"/>
      <c r="Z78" s="21"/>
      <c r="AA78" s="22"/>
      <c r="AB78" s="27">
        <f t="shared" si="90"/>
        <v>0</v>
      </c>
      <c r="AC78" s="400">
        <f t="shared" si="91"/>
        <v>0</v>
      </c>
      <c r="AD78" s="218">
        <f>C78+AB78-AC78</f>
        <v>1500000</v>
      </c>
      <c r="AE78" s="401">
        <f>IFERROR(+VLOOKUP(A78,'Base de Datos'!$A$1:$H$75,7,0),0)</f>
        <v>233400</v>
      </c>
      <c r="AF78" s="29">
        <f>IFERROR(+VLOOKUP(A78,'Base de Datos'!$A$1:$H$75,6,0),0)</f>
        <v>141600</v>
      </c>
      <c r="AG78" s="29">
        <f>IFERROR(+VLOOKUP(A78,'Base de Datos'!$A$1:$H$75,8,0),0)</f>
        <v>0</v>
      </c>
      <c r="AH78" s="32">
        <f t="shared" si="85"/>
        <v>1125000</v>
      </c>
      <c r="AI78" s="358">
        <f t="shared" si="56"/>
        <v>1125000</v>
      </c>
      <c r="AJ78" s="406">
        <f t="shared" si="92"/>
        <v>0.25</v>
      </c>
      <c r="AK78" s="29">
        <f>IFERROR(+VLOOKUP(A78,'Base de Datos'!$A$1:$K$75,11,0),0)</f>
        <v>375000</v>
      </c>
      <c r="AL78" s="469">
        <f t="shared" si="93"/>
        <v>0.15559999999999999</v>
      </c>
      <c r="AN78" s="430">
        <v>250000</v>
      </c>
      <c r="AO78" s="431">
        <f t="shared" si="89"/>
        <v>875000</v>
      </c>
    </row>
    <row r="79" spans="1:43" ht="15.6" x14ac:dyDescent="0.55000000000000004">
      <c r="A79" s="244" t="s">
        <v>500</v>
      </c>
      <c r="B79" s="519" t="s">
        <v>78</v>
      </c>
      <c r="C79" s="398">
        <v>14000000</v>
      </c>
      <c r="D79" s="398">
        <v>0</v>
      </c>
      <c r="E79" s="418"/>
      <c r="F79" s="418"/>
      <c r="G79" s="418"/>
      <c r="H79" s="418"/>
      <c r="I79" s="28">
        <f t="shared" si="13"/>
        <v>14000000</v>
      </c>
      <c r="J79" s="399">
        <v>0</v>
      </c>
      <c r="K79" s="22">
        <v>0</v>
      </c>
      <c r="L79" s="15">
        <v>0</v>
      </c>
      <c r="M79" s="16">
        <v>0</v>
      </c>
      <c r="N79" s="21">
        <v>0</v>
      </c>
      <c r="O79" s="22">
        <v>0</v>
      </c>
      <c r="P79" s="15">
        <v>0</v>
      </c>
      <c r="Q79" s="16">
        <v>0</v>
      </c>
      <c r="R79" s="21">
        <v>0</v>
      </c>
      <c r="S79" s="22"/>
      <c r="T79" s="15">
        <v>0</v>
      </c>
      <c r="U79" s="16">
        <v>0</v>
      </c>
      <c r="V79" s="21">
        <v>0</v>
      </c>
      <c r="W79" s="22">
        <v>0</v>
      </c>
      <c r="X79" s="15"/>
      <c r="Y79" s="16"/>
      <c r="Z79" s="21"/>
      <c r="AA79" s="22"/>
      <c r="AB79" s="27">
        <f t="shared" si="90"/>
        <v>0</v>
      </c>
      <c r="AC79" s="400">
        <f t="shared" si="91"/>
        <v>0</v>
      </c>
      <c r="AD79" s="218">
        <f>C79+AB79-AC79</f>
        <v>14000000</v>
      </c>
      <c r="AE79" s="401">
        <f>IFERROR(+VLOOKUP(A79,'Base de Datos'!$A$1:$H$75,7,0),0)</f>
        <v>836701.23</v>
      </c>
      <c r="AF79" s="29">
        <f>IFERROR(+VLOOKUP(A79,'Base de Datos'!$A$1:$H$75,6,0),0)</f>
        <v>13161929.66</v>
      </c>
      <c r="AG79" s="29">
        <f>IFERROR(+VLOOKUP(A79,'Base de Datos'!$A$1:$H$75,8,0),0)</f>
        <v>0</v>
      </c>
      <c r="AH79" s="32">
        <f t="shared" si="85"/>
        <v>1369.109999999404</v>
      </c>
      <c r="AI79" s="358">
        <f t="shared" si="56"/>
        <v>1369.109999999404</v>
      </c>
      <c r="AJ79" s="406">
        <f t="shared" si="92"/>
        <v>0.99990220642857142</v>
      </c>
      <c r="AK79" s="29">
        <f>IFERROR(+VLOOKUP(A79,'Base de Datos'!$A$1:$K$75,11,0),0)</f>
        <v>1369.11</v>
      </c>
      <c r="AL79" s="469">
        <f t="shared" si="93"/>
        <v>5.9764373571428567E-2</v>
      </c>
      <c r="AN79" s="430"/>
      <c r="AO79" s="431">
        <f t="shared" si="89"/>
        <v>1369.109999999404</v>
      </c>
    </row>
    <row r="80" spans="1:43" ht="15.6" x14ac:dyDescent="0.55000000000000004">
      <c r="A80" s="244" t="s">
        <v>501</v>
      </c>
      <c r="B80" s="519" t="s">
        <v>79</v>
      </c>
      <c r="C80" s="398">
        <v>33000000</v>
      </c>
      <c r="D80" s="398">
        <v>0</v>
      </c>
      <c r="E80" s="418"/>
      <c r="F80" s="418"/>
      <c r="G80" s="418"/>
      <c r="H80" s="418"/>
      <c r="I80" s="28">
        <f t="shared" ref="I80:I143" si="94">SUM(C80:D80)</f>
        <v>33000000</v>
      </c>
      <c r="J80" s="399">
        <v>0</v>
      </c>
      <c r="K80" s="22">
        <v>0</v>
      </c>
      <c r="L80" s="15">
        <v>0</v>
      </c>
      <c r="M80" s="16">
        <v>0</v>
      </c>
      <c r="N80" s="21"/>
      <c r="O80" s="22">
        <v>0</v>
      </c>
      <c r="P80" s="15">
        <v>0</v>
      </c>
      <c r="Q80" s="16">
        <v>0</v>
      </c>
      <c r="R80" s="21">
        <v>0</v>
      </c>
      <c r="S80" s="22"/>
      <c r="T80" s="15">
        <v>0</v>
      </c>
      <c r="U80" s="16">
        <v>0</v>
      </c>
      <c r="V80" s="21"/>
      <c r="W80" s="22"/>
      <c r="X80" s="15"/>
      <c r="Y80" s="16"/>
      <c r="Z80" s="21"/>
      <c r="AA80" s="22"/>
      <c r="AB80" s="27">
        <f t="shared" si="90"/>
        <v>0</v>
      </c>
      <c r="AC80" s="400">
        <f t="shared" si="91"/>
        <v>0</v>
      </c>
      <c r="AD80" s="218">
        <f>C80+AB80-AC80</f>
        <v>33000000</v>
      </c>
      <c r="AE80" s="401">
        <f>IFERROR(+VLOOKUP(A80,'Base de Datos'!$A$1:$H$75,7,0),0)</f>
        <v>818131.27</v>
      </c>
      <c r="AF80" s="29">
        <f>IFERROR(+VLOOKUP(A80,'Base de Datos'!$A$1:$H$75,6,0),0)</f>
        <v>5696196.1600000001</v>
      </c>
      <c r="AG80" s="29">
        <f>IFERROR(+VLOOKUP(A80,'Base de Datos'!$A$1:$H$75,8,0),0)</f>
        <v>0</v>
      </c>
      <c r="AH80" s="32">
        <f t="shared" si="85"/>
        <v>26485672.57</v>
      </c>
      <c r="AI80" s="358">
        <f t="shared" si="56"/>
        <v>26485672.57</v>
      </c>
      <c r="AJ80" s="406">
        <f t="shared" si="92"/>
        <v>0.19740386151515152</v>
      </c>
      <c r="AK80" s="29">
        <f>IFERROR(+VLOOKUP(A80,'Base de Datos'!$A$1:$K$75,11,0),0)</f>
        <v>9985672.5700000003</v>
      </c>
      <c r="AL80" s="469">
        <f t="shared" si="93"/>
        <v>2.4791856666666667E-2</v>
      </c>
      <c r="AN80" s="430"/>
      <c r="AO80" s="431">
        <f t="shared" si="89"/>
        <v>26485672.57</v>
      </c>
    </row>
    <row r="81" spans="1:43" s="486" customFormat="1" ht="15.6" collapsed="1" x14ac:dyDescent="0.55000000000000004">
      <c r="A81" s="473">
        <v>106</v>
      </c>
      <c r="B81" s="474" t="s">
        <v>80</v>
      </c>
      <c r="C81" s="475">
        <f>SUM(C82:C84)</f>
        <v>9000000</v>
      </c>
      <c r="D81" s="475">
        <f>SUM(D82:D84)</f>
        <v>0</v>
      </c>
      <c r="E81" s="476">
        <f>SUM(E82:E84)</f>
        <v>0</v>
      </c>
      <c r="F81" s="476"/>
      <c r="G81" s="476"/>
      <c r="H81" s="476">
        <f>SUM(H82:H84)</f>
        <v>0</v>
      </c>
      <c r="I81" s="477">
        <f t="shared" si="94"/>
        <v>9000000</v>
      </c>
      <c r="J81" s="475">
        <f>SUM(J82:J84)</f>
        <v>0</v>
      </c>
      <c r="K81" s="478">
        <f t="shared" ref="K81:W81" si="95">SUM(K82:K84)</f>
        <v>0</v>
      </c>
      <c r="L81" s="479">
        <f t="shared" si="95"/>
        <v>0</v>
      </c>
      <c r="M81" s="479">
        <f t="shared" si="95"/>
        <v>0</v>
      </c>
      <c r="N81" s="479">
        <f t="shared" si="95"/>
        <v>0</v>
      </c>
      <c r="O81" s="478">
        <f t="shared" si="95"/>
        <v>0</v>
      </c>
      <c r="P81" s="479">
        <f t="shared" si="95"/>
        <v>0</v>
      </c>
      <c r="Q81" s="478">
        <f t="shared" si="95"/>
        <v>0</v>
      </c>
      <c r="R81" s="479">
        <f t="shared" si="95"/>
        <v>0</v>
      </c>
      <c r="S81" s="478">
        <f t="shared" si="95"/>
        <v>0</v>
      </c>
      <c r="T81" s="479">
        <f>SUM(T82:T84)</f>
        <v>0</v>
      </c>
      <c r="U81" s="478">
        <f>SUM(U82:U84)</f>
        <v>0</v>
      </c>
      <c r="V81" s="479">
        <f t="shared" si="95"/>
        <v>0</v>
      </c>
      <c r="W81" s="478">
        <f t="shared" si="95"/>
        <v>0</v>
      </c>
      <c r="X81" s="479"/>
      <c r="Y81" s="478"/>
      <c r="Z81" s="479"/>
      <c r="AA81" s="478"/>
      <c r="AB81" s="480">
        <f t="shared" ref="AB81:AI81" si="96">SUM(AB82:AB84)</f>
        <v>0</v>
      </c>
      <c r="AC81" s="475">
        <f t="shared" si="96"/>
        <v>0</v>
      </c>
      <c r="AD81" s="472">
        <f>SUM(AD82:AD84)</f>
        <v>9000000</v>
      </c>
      <c r="AE81" s="471">
        <f t="shared" si="96"/>
        <v>3999598.71</v>
      </c>
      <c r="AF81" s="472">
        <f t="shared" si="96"/>
        <v>1672202</v>
      </c>
      <c r="AG81" s="472">
        <f t="shared" ref="AG81" si="97">SUM(AG82:AG84)</f>
        <v>0</v>
      </c>
      <c r="AH81" s="472">
        <f t="shared" si="85"/>
        <v>3328199.29</v>
      </c>
      <c r="AI81" s="472">
        <f t="shared" si="96"/>
        <v>3328199.29</v>
      </c>
      <c r="AJ81" s="481">
        <f t="shared" si="77"/>
        <v>0.63020007888888885</v>
      </c>
      <c r="AK81" s="472">
        <f t="shared" ref="AK81" si="98">SUM(AK82:AK84)</f>
        <v>1328199.29</v>
      </c>
      <c r="AL81" s="482">
        <f t="shared" si="79"/>
        <v>0.44439985666666665</v>
      </c>
      <c r="AM81" s="483"/>
      <c r="AN81" s="484">
        <v>1928138</v>
      </c>
      <c r="AO81" s="485">
        <f t="shared" si="89"/>
        <v>1400061.29</v>
      </c>
      <c r="AP81" s="483"/>
      <c r="AQ81" s="483"/>
    </row>
    <row r="82" spans="1:43" ht="15.6" x14ac:dyDescent="0.55000000000000004">
      <c r="A82" s="244" t="s">
        <v>502</v>
      </c>
      <c r="B82" s="519" t="s">
        <v>81</v>
      </c>
      <c r="C82" s="398">
        <v>9000000</v>
      </c>
      <c r="D82" s="398">
        <v>0</v>
      </c>
      <c r="E82" s="418"/>
      <c r="F82" s="418"/>
      <c r="G82" s="418"/>
      <c r="H82" s="418"/>
      <c r="I82" s="28">
        <f t="shared" si="94"/>
        <v>9000000</v>
      </c>
      <c r="J82" s="399"/>
      <c r="K82" s="22"/>
      <c r="L82" s="15">
        <v>0</v>
      </c>
      <c r="M82" s="16"/>
      <c r="N82" s="21">
        <v>0</v>
      </c>
      <c r="O82" s="22"/>
      <c r="P82" s="15">
        <v>0</v>
      </c>
      <c r="Q82" s="16">
        <v>0</v>
      </c>
      <c r="R82" s="21">
        <v>0</v>
      </c>
      <c r="S82" s="22"/>
      <c r="T82" s="15">
        <v>0</v>
      </c>
      <c r="U82" s="16">
        <v>0</v>
      </c>
      <c r="V82" s="21"/>
      <c r="W82" s="22">
        <v>0</v>
      </c>
      <c r="X82" s="15"/>
      <c r="Y82" s="16"/>
      <c r="Z82" s="21"/>
      <c r="AA82" s="22"/>
      <c r="AB82" s="27">
        <f t="shared" ref="AB82:AB83" si="99">J82+L82+N82+P82+R82+T82+V82+X82+Z82</f>
        <v>0</v>
      </c>
      <c r="AC82" s="400">
        <f t="shared" ref="AC82:AC83" si="100">K82+M82+O82+Q82+S82+U82+W82+Y82+AA82</f>
        <v>0</v>
      </c>
      <c r="AD82" s="218">
        <f>C82+AB82-AC82</f>
        <v>9000000</v>
      </c>
      <c r="AE82" s="401">
        <f>IFERROR(+VLOOKUP(A82,'Base de Datos'!$A$1:$H$75,7,0),0)</f>
        <v>3999598.71</v>
      </c>
      <c r="AF82" s="29">
        <f>IFERROR(+VLOOKUP(A82,'Base de Datos'!$A$1:$H$75,6,0),0)</f>
        <v>1672202</v>
      </c>
      <c r="AG82" s="29">
        <f>IFERROR(+VLOOKUP(A82,'Base de Datos'!$A$1:$H$75,8,0),0)</f>
        <v>0</v>
      </c>
      <c r="AH82" s="32">
        <f t="shared" si="85"/>
        <v>3328199.29</v>
      </c>
      <c r="AI82" s="358">
        <f t="shared" si="56"/>
        <v>3328199.29</v>
      </c>
      <c r="AJ82" s="406">
        <f>IFERROR(((AD82-AI82)/AD82),0)</f>
        <v>0.63020007888888885</v>
      </c>
      <c r="AK82" s="29">
        <f>IFERROR(+VLOOKUP(A82,'Base de Datos'!$A$1:$K$75,11,0),0)</f>
        <v>1328199.29</v>
      </c>
      <c r="AL82" s="469">
        <f t="shared" ref="AL82" si="101">IFERROR(+(AE82/AD82),0)</f>
        <v>0.44439985666666665</v>
      </c>
      <c r="AN82" s="430">
        <v>1928138</v>
      </c>
      <c r="AO82" s="431">
        <f t="shared" si="89"/>
        <v>1400061.29</v>
      </c>
    </row>
    <row r="83" spans="1:43" ht="15.6" hidden="1" x14ac:dyDescent="0.55000000000000004">
      <c r="A83" s="244">
        <v>10602</v>
      </c>
      <c r="B83" s="519" t="s">
        <v>82</v>
      </c>
      <c r="C83" s="398">
        <v>0</v>
      </c>
      <c r="D83" s="398">
        <v>0</v>
      </c>
      <c r="I83" s="28">
        <f t="shared" si="94"/>
        <v>0</v>
      </c>
      <c r="J83" s="399">
        <v>0</v>
      </c>
      <c r="K83" s="22">
        <v>0</v>
      </c>
      <c r="L83" s="15">
        <v>0</v>
      </c>
      <c r="M83" s="16">
        <v>0</v>
      </c>
      <c r="N83" s="21">
        <v>0</v>
      </c>
      <c r="O83" s="22">
        <v>0</v>
      </c>
      <c r="P83" s="15">
        <v>0</v>
      </c>
      <c r="Q83" s="16">
        <v>0</v>
      </c>
      <c r="R83" s="21">
        <v>0</v>
      </c>
      <c r="S83" s="22">
        <v>0</v>
      </c>
      <c r="T83" s="15">
        <v>0</v>
      </c>
      <c r="U83" s="16">
        <v>0</v>
      </c>
      <c r="V83" s="21">
        <v>0</v>
      </c>
      <c r="W83" s="22">
        <v>0</v>
      </c>
      <c r="X83" s="15"/>
      <c r="Y83" s="16"/>
      <c r="Z83" s="21"/>
      <c r="AA83" s="22"/>
      <c r="AB83" s="27">
        <f t="shared" si="99"/>
        <v>0</v>
      </c>
      <c r="AC83" s="400">
        <f t="shared" si="100"/>
        <v>0</v>
      </c>
      <c r="AD83" s="29">
        <f>I83+AB83-AC83</f>
        <v>0</v>
      </c>
      <c r="AE83" s="401">
        <v>0</v>
      </c>
      <c r="AF83" s="29">
        <v>0</v>
      </c>
      <c r="AG83" s="29">
        <v>0</v>
      </c>
      <c r="AH83" s="32">
        <f t="shared" si="55"/>
        <v>0</v>
      </c>
      <c r="AI83" s="358">
        <f t="shared" si="56"/>
        <v>0</v>
      </c>
      <c r="AJ83" s="380">
        <f t="shared" ref="AJ83:AJ84" si="102">IF(AD83=0,0,(AD83-AI83)/AD83)</f>
        <v>0</v>
      </c>
      <c r="AK83" s="32">
        <f t="shared" ref="AK83:AK85" si="103">SUM(AK84:AK86)</f>
        <v>0</v>
      </c>
      <c r="AL83" s="469">
        <f t="shared" ref="AL83:AL84" si="104">IF(AD83=0,0,AE83/AD83)</f>
        <v>0</v>
      </c>
      <c r="AN83" s="430"/>
      <c r="AO83" s="431">
        <f t="shared" si="89"/>
        <v>0</v>
      </c>
    </row>
    <row r="84" spans="1:43" ht="15.6" hidden="1" x14ac:dyDescent="0.55000000000000004">
      <c r="A84" s="244">
        <v>10603</v>
      </c>
      <c r="B84" s="519" t="s">
        <v>83</v>
      </c>
      <c r="C84" s="398">
        <v>0</v>
      </c>
      <c r="D84" s="398">
        <v>0</v>
      </c>
      <c r="I84" s="28">
        <f t="shared" si="94"/>
        <v>0</v>
      </c>
      <c r="J84" s="399">
        <v>0</v>
      </c>
      <c r="K84" s="22">
        <v>0</v>
      </c>
      <c r="L84" s="15">
        <v>0</v>
      </c>
      <c r="M84" s="16">
        <v>0</v>
      </c>
      <c r="N84" s="21">
        <v>0</v>
      </c>
      <c r="O84" s="22">
        <v>0</v>
      </c>
      <c r="P84" s="15">
        <v>0</v>
      </c>
      <c r="Q84" s="16">
        <v>0</v>
      </c>
      <c r="R84" s="21">
        <v>0</v>
      </c>
      <c r="S84" s="22">
        <v>0</v>
      </c>
      <c r="T84" s="15">
        <v>0</v>
      </c>
      <c r="U84" s="16">
        <v>0</v>
      </c>
      <c r="V84" s="21">
        <v>0</v>
      </c>
      <c r="W84" s="22">
        <v>0</v>
      </c>
      <c r="X84" s="15"/>
      <c r="Y84" s="16"/>
      <c r="Z84" s="21"/>
      <c r="AA84" s="22"/>
      <c r="AB84" s="27">
        <f>J84+L84+N84+P84+R84+W84</f>
        <v>0</v>
      </c>
      <c r="AC84" s="400">
        <f>K84+M84+O84+Q84+S84+V84</f>
        <v>0</v>
      </c>
      <c r="AD84" s="29">
        <f>I84+AB84-AC84</f>
        <v>0</v>
      </c>
      <c r="AE84" s="401">
        <v>0</v>
      </c>
      <c r="AF84" s="29">
        <v>0</v>
      </c>
      <c r="AG84" s="29">
        <v>0</v>
      </c>
      <c r="AH84" s="32">
        <f t="shared" si="55"/>
        <v>0</v>
      </c>
      <c r="AI84" s="358">
        <f t="shared" si="56"/>
        <v>0</v>
      </c>
      <c r="AJ84" s="380">
        <f t="shared" si="102"/>
        <v>0</v>
      </c>
      <c r="AK84" s="32">
        <f t="shared" si="103"/>
        <v>0</v>
      </c>
      <c r="AL84" s="469">
        <f t="shared" si="104"/>
        <v>0</v>
      </c>
      <c r="AN84" s="430"/>
      <c r="AO84" s="431">
        <f t="shared" si="89"/>
        <v>0</v>
      </c>
    </row>
    <row r="85" spans="1:43" s="486" customFormat="1" ht="15.6" hidden="1" outlineLevel="1" collapsed="1" x14ac:dyDescent="0.55000000000000004">
      <c r="A85" s="473">
        <v>107</v>
      </c>
      <c r="B85" s="474" t="s">
        <v>84</v>
      </c>
      <c r="C85" s="475">
        <f>SUM(C86:C88)</f>
        <v>0</v>
      </c>
      <c r="D85" s="475">
        <f>SUM(D86:D88)</f>
        <v>0</v>
      </c>
      <c r="E85" s="476">
        <f>SUM(E86:E88)</f>
        <v>0</v>
      </c>
      <c r="F85" s="476"/>
      <c r="G85" s="476"/>
      <c r="H85" s="476">
        <f>SUM(H86:H88)</f>
        <v>0</v>
      </c>
      <c r="I85" s="477">
        <f t="shared" si="94"/>
        <v>0</v>
      </c>
      <c r="J85" s="475">
        <f>SUM(J86:J88)</f>
        <v>0</v>
      </c>
      <c r="K85" s="478">
        <f t="shared" ref="K85:W85" si="105">SUM(K86:K88)</f>
        <v>0</v>
      </c>
      <c r="L85" s="479">
        <f t="shared" si="105"/>
        <v>0</v>
      </c>
      <c r="M85" s="479">
        <f t="shared" si="105"/>
        <v>0</v>
      </c>
      <c r="N85" s="479">
        <f t="shared" si="105"/>
        <v>0</v>
      </c>
      <c r="O85" s="478">
        <f t="shared" si="105"/>
        <v>0</v>
      </c>
      <c r="P85" s="479">
        <f t="shared" si="105"/>
        <v>0</v>
      </c>
      <c r="Q85" s="478">
        <f t="shared" si="105"/>
        <v>0</v>
      </c>
      <c r="R85" s="479">
        <f t="shared" si="105"/>
        <v>0</v>
      </c>
      <c r="S85" s="478">
        <f t="shared" si="105"/>
        <v>0</v>
      </c>
      <c r="T85" s="479">
        <f>SUM(T86:T88)</f>
        <v>0</v>
      </c>
      <c r="U85" s="478">
        <f>SUM(U86:U88)</f>
        <v>0</v>
      </c>
      <c r="V85" s="479">
        <f t="shared" si="105"/>
        <v>0</v>
      </c>
      <c r="W85" s="478">
        <f t="shared" si="105"/>
        <v>0</v>
      </c>
      <c r="X85" s="479"/>
      <c r="Y85" s="478"/>
      <c r="Z85" s="479"/>
      <c r="AA85" s="478"/>
      <c r="AB85" s="480">
        <f t="shared" ref="AB85:AI85" si="106">SUM(AB86:AB88)</f>
        <v>0</v>
      </c>
      <c r="AC85" s="475">
        <f t="shared" si="106"/>
        <v>0</v>
      </c>
      <c r="AD85" s="472">
        <f>SUM(AD86:AD88)</f>
        <v>0</v>
      </c>
      <c r="AE85" s="471">
        <f t="shared" si="106"/>
        <v>0</v>
      </c>
      <c r="AF85" s="472">
        <f t="shared" si="106"/>
        <v>0</v>
      </c>
      <c r="AG85" s="472">
        <f t="shared" ref="AG85" si="107">SUM(AG86:AG88)</f>
        <v>0</v>
      </c>
      <c r="AH85" s="472">
        <f>+AI85+AG85</f>
        <v>0</v>
      </c>
      <c r="AI85" s="472">
        <f t="shared" si="106"/>
        <v>0</v>
      </c>
      <c r="AJ85" s="481">
        <f>IF(AD85=0,0,(AD85-AI85)/AD85)</f>
        <v>0</v>
      </c>
      <c r="AK85" s="472">
        <f t="shared" si="103"/>
        <v>0</v>
      </c>
      <c r="AL85" s="482">
        <f>IF(AD85=0,0,AE85/AD85)</f>
        <v>0</v>
      </c>
      <c r="AM85" s="483"/>
      <c r="AN85" s="484">
        <v>0</v>
      </c>
      <c r="AO85" s="485">
        <f t="shared" si="89"/>
        <v>0</v>
      </c>
      <c r="AP85" s="483"/>
      <c r="AQ85" s="483"/>
    </row>
    <row r="86" spans="1:43" ht="15.6" hidden="1" outlineLevel="1" x14ac:dyDescent="0.55000000000000004">
      <c r="A86" s="244" t="s">
        <v>503</v>
      </c>
      <c r="B86" s="519" t="s">
        <v>85</v>
      </c>
      <c r="C86" s="241"/>
      <c r="D86" s="398">
        <v>0</v>
      </c>
      <c r="I86" s="28">
        <f t="shared" si="94"/>
        <v>0</v>
      </c>
      <c r="J86" s="399">
        <v>0</v>
      </c>
      <c r="K86" s="22">
        <v>0</v>
      </c>
      <c r="L86" s="15">
        <v>0</v>
      </c>
      <c r="M86" s="16">
        <v>0</v>
      </c>
      <c r="N86" s="21">
        <v>0</v>
      </c>
      <c r="O86" s="22"/>
      <c r="P86" s="15">
        <v>0</v>
      </c>
      <c r="Q86" s="16">
        <v>0</v>
      </c>
      <c r="R86" s="21">
        <v>0</v>
      </c>
      <c r="S86" s="22">
        <v>0</v>
      </c>
      <c r="T86" s="15">
        <v>0</v>
      </c>
      <c r="U86" s="16"/>
      <c r="V86" s="21">
        <v>0</v>
      </c>
      <c r="W86" s="22">
        <v>0</v>
      </c>
      <c r="X86" s="15"/>
      <c r="Y86" s="16"/>
      <c r="Z86" s="21"/>
      <c r="AA86" s="22"/>
      <c r="AB86" s="27">
        <f>J86+L86+N86+P86+R86+T86+W86</f>
        <v>0</v>
      </c>
      <c r="AC86" s="400">
        <f>K86+M86+O86+Q86+S86+U86+V86</f>
        <v>0</v>
      </c>
      <c r="AD86" s="194">
        <f>C86+AB86-AC86</f>
        <v>0</v>
      </c>
      <c r="AE86" s="401">
        <f>IFERROR(+VLOOKUP(A86,'Base de Datos'!$A$1:$H$75,7,0),0)</f>
        <v>0</v>
      </c>
      <c r="AF86" s="29">
        <f>IFERROR(+VLOOKUP(A86,'Base de Datos'!$A$1:$H$75,6,0),0)</f>
        <v>0</v>
      </c>
      <c r="AG86" s="29">
        <f>IFERROR(+VLOOKUP(A86,'Base de Datos'!$A$1:$H$75,8,0),0)</f>
        <v>0</v>
      </c>
      <c r="AH86" s="32">
        <f>+AI86+AG86</f>
        <v>0</v>
      </c>
      <c r="AI86" s="358">
        <f t="shared" si="56"/>
        <v>0</v>
      </c>
      <c r="AJ86" s="402">
        <f t="shared" ref="AJ86:AJ88" si="108">IFERROR(((AD86-AI86)/AD86),0)</f>
        <v>0</v>
      </c>
      <c r="AK86" s="29">
        <f>IFERROR(+VLOOKUP(#REF!,'Base de Datos'!$A$1:$H$75,6,0),0)</f>
        <v>0</v>
      </c>
      <c r="AL86" s="469">
        <f t="shared" ref="AL86:AL88" si="109">IFERROR(+(AE86/AD86),0)</f>
        <v>0</v>
      </c>
      <c r="AN86" s="428">
        <v>0</v>
      </c>
      <c r="AO86" s="431">
        <f t="shared" si="89"/>
        <v>0</v>
      </c>
    </row>
    <row r="87" spans="1:43" ht="15.6" hidden="1" outlineLevel="1" x14ac:dyDescent="0.55000000000000004">
      <c r="A87" s="244" t="s">
        <v>504</v>
      </c>
      <c r="B87" s="519" t="s">
        <v>86</v>
      </c>
      <c r="C87" s="241">
        <v>0</v>
      </c>
      <c r="D87" s="398">
        <v>0</v>
      </c>
      <c r="I87" s="28">
        <f t="shared" si="94"/>
        <v>0</v>
      </c>
      <c r="J87" s="399">
        <v>0</v>
      </c>
      <c r="K87" s="22">
        <v>0</v>
      </c>
      <c r="L87" s="15">
        <v>0</v>
      </c>
      <c r="M87" s="16">
        <v>0</v>
      </c>
      <c r="N87" s="21">
        <v>0</v>
      </c>
      <c r="O87" s="22">
        <v>0</v>
      </c>
      <c r="P87" s="15">
        <v>0</v>
      </c>
      <c r="Q87" s="16">
        <v>0</v>
      </c>
      <c r="R87" s="21">
        <v>0</v>
      </c>
      <c r="S87" s="22"/>
      <c r="T87" s="15">
        <v>0</v>
      </c>
      <c r="U87" s="16"/>
      <c r="V87" s="21">
        <v>0</v>
      </c>
      <c r="W87" s="22">
        <v>0</v>
      </c>
      <c r="X87" s="15"/>
      <c r="Y87" s="16"/>
      <c r="Z87" s="21"/>
      <c r="AA87" s="22"/>
      <c r="AB87" s="27">
        <f>J87+L87+N87+P87+R87+T87+W87</f>
        <v>0</v>
      </c>
      <c r="AC87" s="400">
        <f>K87+M87+O87+Q87+S87+U87+V87</f>
        <v>0</v>
      </c>
      <c r="AD87" s="194">
        <f>C87+AB87-AC87</f>
        <v>0</v>
      </c>
      <c r="AE87" s="401">
        <f>IFERROR(+VLOOKUP(A87,'Base de Datos'!$A$1:$H$75,7,0),0)</f>
        <v>0</v>
      </c>
      <c r="AF87" s="29">
        <f>IFERROR(+VLOOKUP(A87,'Base de Datos'!$A$1:$H$75,6,0),0)</f>
        <v>0</v>
      </c>
      <c r="AG87" s="29">
        <f>IFERROR(+VLOOKUP(A87,'Base de Datos'!$A$1:$H$75,8,0),0)</f>
        <v>0</v>
      </c>
      <c r="AH87" s="32">
        <f>+AI87+AG87</f>
        <v>0</v>
      </c>
      <c r="AI87" s="358">
        <f t="shared" si="56"/>
        <v>0</v>
      </c>
      <c r="AJ87" s="402">
        <f t="shared" si="108"/>
        <v>0</v>
      </c>
      <c r="AK87" s="29">
        <f>IFERROR(+VLOOKUP(#REF!,'Base de Datos'!$A$1:$H$75,6,0),0)</f>
        <v>0</v>
      </c>
      <c r="AL87" s="469">
        <f t="shared" si="109"/>
        <v>0</v>
      </c>
      <c r="AN87" s="430"/>
      <c r="AO87" s="431">
        <f t="shared" si="89"/>
        <v>0</v>
      </c>
    </row>
    <row r="88" spans="1:43" ht="15.6" hidden="1" outlineLevel="1" x14ac:dyDescent="0.55000000000000004">
      <c r="A88" s="244" t="s">
        <v>505</v>
      </c>
      <c r="B88" s="519" t="s">
        <v>87</v>
      </c>
      <c r="C88" s="241"/>
      <c r="D88" s="398">
        <v>0</v>
      </c>
      <c r="I88" s="28">
        <f t="shared" si="94"/>
        <v>0</v>
      </c>
      <c r="J88" s="399">
        <v>0</v>
      </c>
      <c r="K88" s="22">
        <v>0</v>
      </c>
      <c r="L88" s="15">
        <v>0</v>
      </c>
      <c r="M88" s="16">
        <v>0</v>
      </c>
      <c r="N88" s="21">
        <v>0</v>
      </c>
      <c r="O88" s="22">
        <v>0</v>
      </c>
      <c r="P88" s="15">
        <v>0</v>
      </c>
      <c r="Q88" s="16">
        <v>0</v>
      </c>
      <c r="R88" s="21">
        <v>0</v>
      </c>
      <c r="S88" s="22">
        <v>0</v>
      </c>
      <c r="T88" s="15">
        <v>0</v>
      </c>
      <c r="U88" s="16">
        <v>0</v>
      </c>
      <c r="V88" s="21">
        <v>0</v>
      </c>
      <c r="W88" s="22">
        <v>0</v>
      </c>
      <c r="X88" s="15"/>
      <c r="Y88" s="16"/>
      <c r="Z88" s="21"/>
      <c r="AA88" s="22"/>
      <c r="AB88" s="27">
        <f>J88+L88+N88+P88+R88+T88+W88</f>
        <v>0</v>
      </c>
      <c r="AC88" s="400">
        <f>K88+M88+O88+Q88+S88+U88+V88</f>
        <v>0</v>
      </c>
      <c r="AD88" s="194">
        <f>C88+AB88-AC88</f>
        <v>0</v>
      </c>
      <c r="AE88" s="401">
        <f>IFERROR(+VLOOKUP(A88,'Base de Datos'!$A$1:$H$75,7,0),0)</f>
        <v>0</v>
      </c>
      <c r="AF88" s="29">
        <f>IFERROR(+VLOOKUP(A88,'Base de Datos'!$A$1:$H$75,6,0),0)</f>
        <v>0</v>
      </c>
      <c r="AG88" s="29">
        <f>IFERROR(+VLOOKUP(A88,'Base de Datos'!$A$1:$H$75,8,0),0)</f>
        <v>0</v>
      </c>
      <c r="AH88" s="32">
        <f>+AI88+AG88</f>
        <v>0</v>
      </c>
      <c r="AI88" s="358">
        <f t="shared" si="56"/>
        <v>0</v>
      </c>
      <c r="AJ88" s="402">
        <f t="shared" si="108"/>
        <v>0</v>
      </c>
      <c r="AK88" s="29">
        <f>IFERROR(+VLOOKUP(#REF!,'Base de Datos'!$A$1:$H$75,6,0),0)</f>
        <v>0</v>
      </c>
      <c r="AL88" s="469">
        <f t="shared" si="109"/>
        <v>0</v>
      </c>
      <c r="AN88" s="430"/>
      <c r="AO88" s="431">
        <f t="shared" si="89"/>
        <v>0</v>
      </c>
    </row>
    <row r="89" spans="1:43" s="486" customFormat="1" ht="15.6" collapsed="1" x14ac:dyDescent="0.55000000000000004">
      <c r="A89" s="473">
        <v>108</v>
      </c>
      <c r="B89" s="474" t="s">
        <v>88</v>
      </c>
      <c r="C89" s="475">
        <f>SUM(C90:C98)</f>
        <v>2000000</v>
      </c>
      <c r="D89" s="475">
        <f>SUM(D90:D98)</f>
        <v>0</v>
      </c>
      <c r="E89" s="476">
        <f>SUM(E90:E98)</f>
        <v>0</v>
      </c>
      <c r="F89" s="476"/>
      <c r="G89" s="476"/>
      <c r="H89" s="476">
        <f>SUM(H90:H98)</f>
        <v>0</v>
      </c>
      <c r="I89" s="477">
        <f t="shared" si="94"/>
        <v>2000000</v>
      </c>
      <c r="J89" s="475">
        <f>SUM(J90:J98)</f>
        <v>0</v>
      </c>
      <c r="K89" s="478">
        <f t="shared" ref="K89:W89" si="110">SUM(K90:K98)</f>
        <v>0</v>
      </c>
      <c r="L89" s="479">
        <f t="shared" si="110"/>
        <v>0</v>
      </c>
      <c r="M89" s="479">
        <f t="shared" si="110"/>
        <v>0</v>
      </c>
      <c r="N89" s="479">
        <f t="shared" si="110"/>
        <v>0</v>
      </c>
      <c r="O89" s="478">
        <f t="shared" si="110"/>
        <v>0</v>
      </c>
      <c r="P89" s="479">
        <f t="shared" si="110"/>
        <v>0</v>
      </c>
      <c r="Q89" s="478">
        <f t="shared" si="110"/>
        <v>0</v>
      </c>
      <c r="R89" s="479">
        <f t="shared" si="110"/>
        <v>0</v>
      </c>
      <c r="S89" s="478">
        <f t="shared" si="110"/>
        <v>0</v>
      </c>
      <c r="T89" s="479">
        <f>SUM(T90:T98)</f>
        <v>0</v>
      </c>
      <c r="U89" s="478">
        <f>SUM(U90:U98)</f>
        <v>0</v>
      </c>
      <c r="V89" s="479">
        <f t="shared" si="110"/>
        <v>0</v>
      </c>
      <c r="W89" s="478">
        <f t="shared" si="110"/>
        <v>0</v>
      </c>
      <c r="X89" s="479"/>
      <c r="Y89" s="478"/>
      <c r="Z89" s="479"/>
      <c r="AA89" s="478"/>
      <c r="AB89" s="480">
        <f t="shared" ref="AB89:AF89" si="111">SUM(AB90:AB98)</f>
        <v>0</v>
      </c>
      <c r="AC89" s="475">
        <f>SUM(AC90:AC98)</f>
        <v>0</v>
      </c>
      <c r="AD89" s="472">
        <f>SUM(AD90:AD98)</f>
        <v>2000000</v>
      </c>
      <c r="AE89" s="471">
        <f t="shared" si="111"/>
        <v>0</v>
      </c>
      <c r="AF89" s="472">
        <f t="shared" si="111"/>
        <v>172659.22</v>
      </c>
      <c r="AG89" s="472">
        <f t="shared" ref="AG89" si="112">SUM(AG90:AG98)</f>
        <v>0</v>
      </c>
      <c r="AH89" s="472">
        <f>+AI89+AG89</f>
        <v>1827340.78</v>
      </c>
      <c r="AI89" s="472">
        <f>SUM(AI90:AI98)</f>
        <v>1827340.78</v>
      </c>
      <c r="AJ89" s="481">
        <v>0</v>
      </c>
      <c r="AK89" s="472">
        <f t="shared" ref="AK89" si="113">SUM(AK90:AK98)</f>
        <v>827340.78</v>
      </c>
      <c r="AL89" s="482">
        <f t="shared" ref="AL89:AL104" si="114">AE89/AD89</f>
        <v>0</v>
      </c>
      <c r="AM89" s="483"/>
      <c r="AN89" s="484">
        <v>0</v>
      </c>
      <c r="AO89" s="485">
        <f t="shared" si="89"/>
        <v>1827340.78</v>
      </c>
      <c r="AP89" s="483"/>
      <c r="AQ89" s="483"/>
    </row>
    <row r="90" spans="1:43" ht="15.6" hidden="1" x14ac:dyDescent="0.55000000000000004">
      <c r="A90" s="244" t="s">
        <v>506</v>
      </c>
      <c r="B90" s="519" t="s">
        <v>89</v>
      </c>
      <c r="C90" s="398"/>
      <c r="D90" s="398">
        <v>0</v>
      </c>
      <c r="I90" s="28">
        <f t="shared" si="94"/>
        <v>0</v>
      </c>
      <c r="J90" s="399">
        <v>0</v>
      </c>
      <c r="K90" s="22">
        <v>0</v>
      </c>
      <c r="L90" s="15">
        <v>0</v>
      </c>
      <c r="M90" s="16">
        <v>0</v>
      </c>
      <c r="N90" s="21">
        <v>0</v>
      </c>
      <c r="O90" s="22">
        <v>0</v>
      </c>
      <c r="P90" s="15">
        <v>0</v>
      </c>
      <c r="Q90" s="16">
        <v>0</v>
      </c>
      <c r="R90" s="21">
        <v>0</v>
      </c>
      <c r="S90" s="22">
        <v>0</v>
      </c>
      <c r="T90" s="15">
        <v>0</v>
      </c>
      <c r="U90" s="16">
        <v>0</v>
      </c>
      <c r="V90" s="21">
        <v>0</v>
      </c>
      <c r="W90" s="22">
        <v>0</v>
      </c>
      <c r="X90" s="15"/>
      <c r="Y90" s="16"/>
      <c r="Z90" s="21"/>
      <c r="AA90" s="22"/>
      <c r="AB90" s="27">
        <f>J90+L90+N90+P90+R90+T90+W90</f>
        <v>0</v>
      </c>
      <c r="AC90" s="400">
        <f>K90+M90+O90+Q90+S90+U90+V90</f>
        <v>0</v>
      </c>
      <c r="AD90" s="218">
        <f t="shared" ref="AD90:AD98" si="115">C90+AB90-AC90</f>
        <v>0</v>
      </c>
      <c r="AE90" s="401">
        <f>IFERROR(+VLOOKUP(A90,'Base de Datos'!$A$1:$H$75,7,0),0)</f>
        <v>0</v>
      </c>
      <c r="AF90" s="29">
        <f>IFERROR(+VLOOKUP(A90,'Base de Datos'!$A$1:$H$75,6,0),0)</f>
        <v>0</v>
      </c>
      <c r="AG90" s="29">
        <f>IFERROR(+VLOOKUP(#REF!,'Base de Datos'!$A$1:$H$75,6,0),0)</f>
        <v>0</v>
      </c>
      <c r="AH90" s="32">
        <f t="shared" si="55"/>
        <v>0</v>
      </c>
      <c r="AI90" s="358">
        <f t="shared" si="56"/>
        <v>0</v>
      </c>
      <c r="AJ90" s="405">
        <v>0</v>
      </c>
      <c r="AK90" s="29">
        <f>IFERROR(+VLOOKUP(#REF!,'Base de Datos'!$A$1:$H$75,6,0),0)</f>
        <v>0</v>
      </c>
      <c r="AL90" s="469" t="e">
        <f t="shared" si="114"/>
        <v>#DIV/0!</v>
      </c>
      <c r="AN90" s="430"/>
      <c r="AO90" s="431">
        <f t="shared" si="89"/>
        <v>0</v>
      </c>
    </row>
    <row r="91" spans="1:43" ht="15.6" hidden="1" x14ac:dyDescent="0.55000000000000004">
      <c r="A91" s="244">
        <v>10802</v>
      </c>
      <c r="B91" s="519" t="s">
        <v>90</v>
      </c>
      <c r="C91" s="398">
        <v>0</v>
      </c>
      <c r="D91" s="398">
        <v>0</v>
      </c>
      <c r="I91" s="28">
        <f t="shared" si="94"/>
        <v>0</v>
      </c>
      <c r="J91" s="399">
        <v>0</v>
      </c>
      <c r="K91" s="22">
        <v>0</v>
      </c>
      <c r="L91" s="15">
        <v>0</v>
      </c>
      <c r="M91" s="16">
        <v>0</v>
      </c>
      <c r="N91" s="21">
        <v>0</v>
      </c>
      <c r="O91" s="22">
        <v>0</v>
      </c>
      <c r="P91" s="15">
        <v>0</v>
      </c>
      <c r="Q91" s="16">
        <v>0</v>
      </c>
      <c r="R91" s="21">
        <v>0</v>
      </c>
      <c r="S91" s="22">
        <v>0</v>
      </c>
      <c r="T91" s="15">
        <v>0</v>
      </c>
      <c r="U91" s="16">
        <v>0</v>
      </c>
      <c r="V91" s="21">
        <v>0</v>
      </c>
      <c r="W91" s="22">
        <v>0</v>
      </c>
      <c r="X91" s="15"/>
      <c r="Y91" s="16"/>
      <c r="Z91" s="21"/>
      <c r="AA91" s="22"/>
      <c r="AB91" s="27">
        <f>J91+L91+N91+P91+R91+T91+W91</f>
        <v>0</v>
      </c>
      <c r="AC91" s="400">
        <f>K91+M91+O91+Q91+S91+V91</f>
        <v>0</v>
      </c>
      <c r="AD91" s="218">
        <f t="shared" si="115"/>
        <v>0</v>
      </c>
      <c r="AE91" s="401">
        <v>0</v>
      </c>
      <c r="AF91" s="29">
        <v>0</v>
      </c>
      <c r="AG91" s="29">
        <v>0</v>
      </c>
      <c r="AH91" s="32">
        <f t="shared" si="55"/>
        <v>0</v>
      </c>
      <c r="AI91" s="358">
        <f t="shared" si="56"/>
        <v>0</v>
      </c>
      <c r="AJ91" s="405">
        <v>0</v>
      </c>
      <c r="AK91" s="29">
        <v>0</v>
      </c>
      <c r="AL91" s="469" t="e">
        <f t="shared" si="114"/>
        <v>#DIV/0!</v>
      </c>
      <c r="AN91" s="430"/>
      <c r="AO91" s="431">
        <f t="shared" si="89"/>
        <v>0</v>
      </c>
    </row>
    <row r="92" spans="1:43" ht="15.6" hidden="1" x14ac:dyDescent="0.55000000000000004">
      <c r="A92" s="244">
        <v>10803</v>
      </c>
      <c r="B92" s="519" t="s">
        <v>91</v>
      </c>
      <c r="C92" s="398">
        <v>0</v>
      </c>
      <c r="D92" s="398">
        <v>0</v>
      </c>
      <c r="I92" s="28">
        <f t="shared" si="94"/>
        <v>0</v>
      </c>
      <c r="J92" s="399">
        <v>0</v>
      </c>
      <c r="K92" s="22">
        <v>0</v>
      </c>
      <c r="L92" s="15">
        <v>0</v>
      </c>
      <c r="M92" s="16">
        <v>0</v>
      </c>
      <c r="N92" s="21">
        <v>0</v>
      </c>
      <c r="O92" s="22">
        <v>0</v>
      </c>
      <c r="P92" s="15">
        <v>0</v>
      </c>
      <c r="Q92" s="16">
        <v>0</v>
      </c>
      <c r="R92" s="21">
        <v>0</v>
      </c>
      <c r="S92" s="22">
        <v>0</v>
      </c>
      <c r="T92" s="15">
        <v>0</v>
      </c>
      <c r="U92" s="16">
        <v>0</v>
      </c>
      <c r="V92" s="21">
        <v>0</v>
      </c>
      <c r="W92" s="22">
        <v>0</v>
      </c>
      <c r="X92" s="15"/>
      <c r="Y92" s="16"/>
      <c r="Z92" s="21"/>
      <c r="AA92" s="22"/>
      <c r="AB92" s="27">
        <f>J92+L92+N92+P92+R92+T92+W92</f>
        <v>0</v>
      </c>
      <c r="AC92" s="400">
        <f>K92+M92+O92+Q92+S92+V92</f>
        <v>0</v>
      </c>
      <c r="AD92" s="218">
        <f t="shared" si="115"/>
        <v>0</v>
      </c>
      <c r="AE92" s="401">
        <v>0</v>
      </c>
      <c r="AF92" s="29">
        <v>0</v>
      </c>
      <c r="AG92" s="29">
        <v>0</v>
      </c>
      <c r="AH92" s="32">
        <f t="shared" si="55"/>
        <v>0</v>
      </c>
      <c r="AI92" s="358">
        <f t="shared" si="56"/>
        <v>0</v>
      </c>
      <c r="AJ92" s="405">
        <v>0</v>
      </c>
      <c r="AK92" s="29">
        <v>0</v>
      </c>
      <c r="AL92" s="469" t="e">
        <f t="shared" si="114"/>
        <v>#DIV/0!</v>
      </c>
      <c r="AN92" s="430"/>
      <c r="AO92" s="431">
        <f t="shared" si="89"/>
        <v>0</v>
      </c>
    </row>
    <row r="93" spans="1:43" ht="15.6" hidden="1" x14ac:dyDescent="0.55000000000000004">
      <c r="A93" s="244">
        <v>10804</v>
      </c>
      <c r="B93" s="519" t="s">
        <v>92</v>
      </c>
      <c r="C93" s="398">
        <v>0</v>
      </c>
      <c r="D93" s="398">
        <v>0</v>
      </c>
      <c r="I93" s="28">
        <f t="shared" si="94"/>
        <v>0</v>
      </c>
      <c r="J93" s="399">
        <v>0</v>
      </c>
      <c r="K93" s="22">
        <v>0</v>
      </c>
      <c r="L93" s="15">
        <v>0</v>
      </c>
      <c r="M93" s="16">
        <v>0</v>
      </c>
      <c r="N93" s="21">
        <v>0</v>
      </c>
      <c r="O93" s="22">
        <v>0</v>
      </c>
      <c r="P93" s="15">
        <v>0</v>
      </c>
      <c r="Q93" s="16">
        <v>0</v>
      </c>
      <c r="R93" s="21">
        <v>0</v>
      </c>
      <c r="S93" s="22">
        <v>0</v>
      </c>
      <c r="T93" s="15">
        <v>0</v>
      </c>
      <c r="U93" s="16">
        <v>0</v>
      </c>
      <c r="V93" s="21">
        <v>0</v>
      </c>
      <c r="W93" s="22">
        <v>0</v>
      </c>
      <c r="X93" s="15"/>
      <c r="Y93" s="16"/>
      <c r="Z93" s="21"/>
      <c r="AA93" s="22"/>
      <c r="AB93" s="27">
        <f>J93+L93+N93+P93+R93+T93+W93</f>
        <v>0</v>
      </c>
      <c r="AC93" s="400">
        <f>K93+M93+O93+Q93+S93+V93</f>
        <v>0</v>
      </c>
      <c r="AD93" s="218">
        <f t="shared" si="115"/>
        <v>0</v>
      </c>
      <c r="AE93" s="401">
        <v>0</v>
      </c>
      <c r="AF93" s="29">
        <v>0</v>
      </c>
      <c r="AG93" s="29">
        <v>0</v>
      </c>
      <c r="AH93" s="32">
        <f t="shared" si="55"/>
        <v>0</v>
      </c>
      <c r="AI93" s="358">
        <f t="shared" si="56"/>
        <v>0</v>
      </c>
      <c r="AJ93" s="405">
        <v>0</v>
      </c>
      <c r="AK93" s="29">
        <v>0</v>
      </c>
      <c r="AL93" s="469" t="e">
        <f t="shared" si="114"/>
        <v>#DIV/0!</v>
      </c>
      <c r="AN93" s="430"/>
      <c r="AO93" s="431">
        <f t="shared" si="89"/>
        <v>0</v>
      </c>
    </row>
    <row r="94" spans="1:43" ht="15.6" x14ac:dyDescent="0.55000000000000004">
      <c r="A94" s="244" t="s">
        <v>507</v>
      </c>
      <c r="B94" s="519" t="s">
        <v>93</v>
      </c>
      <c r="C94" s="398">
        <v>2000000</v>
      </c>
      <c r="D94" s="398">
        <v>0</v>
      </c>
      <c r="E94" s="418"/>
      <c r="F94" s="418"/>
      <c r="G94" s="418"/>
      <c r="H94" s="418"/>
      <c r="I94" s="28">
        <f t="shared" si="94"/>
        <v>2000000</v>
      </c>
      <c r="J94" s="399">
        <v>0</v>
      </c>
      <c r="K94" s="22">
        <v>0</v>
      </c>
      <c r="L94" s="15">
        <v>0</v>
      </c>
      <c r="M94" s="16">
        <v>0</v>
      </c>
      <c r="N94" s="21">
        <v>0</v>
      </c>
      <c r="O94" s="22">
        <v>0</v>
      </c>
      <c r="P94" s="15">
        <v>0</v>
      </c>
      <c r="Q94" s="16">
        <v>0</v>
      </c>
      <c r="R94" s="21">
        <v>0</v>
      </c>
      <c r="S94" s="22">
        <v>0</v>
      </c>
      <c r="T94" s="15">
        <v>0</v>
      </c>
      <c r="U94" s="16"/>
      <c r="V94" s="21">
        <v>0</v>
      </c>
      <c r="W94" s="22">
        <v>0</v>
      </c>
      <c r="X94" s="15"/>
      <c r="Y94" s="16"/>
      <c r="Z94" s="21"/>
      <c r="AA94" s="22"/>
      <c r="AB94" s="27">
        <f t="shared" ref="AB94:AB95" si="116">J94+L94+N94+P94+R94+T94+V94+X94+Z94</f>
        <v>0</v>
      </c>
      <c r="AC94" s="400">
        <f t="shared" ref="AC94:AC95" si="117">K94+M94+O94+Q94+S94+U94+W94+Y94+AA94</f>
        <v>0</v>
      </c>
      <c r="AD94" s="218">
        <f t="shared" si="115"/>
        <v>2000000</v>
      </c>
      <c r="AE94" s="401">
        <f>IFERROR(+VLOOKUP(A94,'Base de Datos'!$A$1:$H$75,7,0),0)</f>
        <v>0</v>
      </c>
      <c r="AF94" s="29">
        <f>IFERROR(+VLOOKUP(A94,'Base de Datos'!$A$1:$H$75,6,0),0)</f>
        <v>172659.22</v>
      </c>
      <c r="AG94" s="29">
        <f>IFERROR(+VLOOKUP(A94,'Base de Datos'!$A$1:$H$75,8,0),0)</f>
        <v>0</v>
      </c>
      <c r="AH94" s="32">
        <f>+AI94+AG94</f>
        <v>1827340.78</v>
      </c>
      <c r="AI94" s="358">
        <f t="shared" si="56"/>
        <v>1827340.78</v>
      </c>
      <c r="AJ94" s="406">
        <f t="shared" ref="AJ94:AJ103" si="118">IFERROR(((AD94-AI94)/AD94),0)</f>
        <v>8.6329609999999987E-2</v>
      </c>
      <c r="AK94" s="29">
        <f>IFERROR(+VLOOKUP(A94,'Base de Datos'!$A$1:$K$75,11,0),0)</f>
        <v>827340.78</v>
      </c>
      <c r="AL94" s="469">
        <f t="shared" ref="AL94:AL103" si="119">IFERROR(+(AE94/AD94),0)</f>
        <v>0</v>
      </c>
      <c r="AN94" s="430"/>
      <c r="AO94" s="431">
        <f t="shared" si="89"/>
        <v>1827340.78</v>
      </c>
    </row>
    <row r="95" spans="1:43" ht="15.6" hidden="1" x14ac:dyDescent="0.55000000000000004">
      <c r="A95" s="244" t="s">
        <v>508</v>
      </c>
      <c r="B95" s="519" t="s">
        <v>94</v>
      </c>
      <c r="C95" s="241"/>
      <c r="D95" s="398">
        <v>0</v>
      </c>
      <c r="I95" s="28">
        <f t="shared" si="94"/>
        <v>0</v>
      </c>
      <c r="J95" s="399">
        <v>0</v>
      </c>
      <c r="K95" s="22">
        <v>0</v>
      </c>
      <c r="L95" s="15">
        <v>0</v>
      </c>
      <c r="M95" s="16">
        <v>0</v>
      </c>
      <c r="N95" s="21">
        <v>0</v>
      </c>
      <c r="O95" s="22">
        <v>0</v>
      </c>
      <c r="P95" s="15">
        <v>0</v>
      </c>
      <c r="Q95" s="16">
        <v>0</v>
      </c>
      <c r="R95" s="21">
        <v>0</v>
      </c>
      <c r="S95" s="22">
        <v>0</v>
      </c>
      <c r="T95" s="15">
        <v>0</v>
      </c>
      <c r="U95" s="16"/>
      <c r="V95" s="21">
        <v>0</v>
      </c>
      <c r="W95" s="22">
        <v>0</v>
      </c>
      <c r="X95" s="15"/>
      <c r="Y95" s="16"/>
      <c r="Z95" s="21"/>
      <c r="AA95" s="22"/>
      <c r="AB95" s="27">
        <f t="shared" si="116"/>
        <v>0</v>
      </c>
      <c r="AC95" s="400">
        <f t="shared" si="117"/>
        <v>0</v>
      </c>
      <c r="AD95" s="218">
        <f t="shared" si="115"/>
        <v>0</v>
      </c>
      <c r="AE95" s="401">
        <f>IFERROR(+VLOOKUP(A95,'Base de Datos'!$A$1:$H$75,7,0),0)</f>
        <v>0</v>
      </c>
      <c r="AF95" s="29">
        <f>IFERROR(+VLOOKUP(A95,'Base de Datos'!$A$1:$H$75,6,0),0)</f>
        <v>0</v>
      </c>
      <c r="AG95" s="29">
        <f>IFERROR(+VLOOKUP(A95,'Base de Datos'!$A$1:$H$75,8,0),0)</f>
        <v>0</v>
      </c>
      <c r="AH95" s="32">
        <f>+AI95+AG95</f>
        <v>0</v>
      </c>
      <c r="AI95" s="358">
        <f t="shared" si="56"/>
        <v>0</v>
      </c>
      <c r="AJ95" s="402">
        <f t="shared" si="118"/>
        <v>0</v>
      </c>
      <c r="AK95" s="29">
        <f>IFERROR(+VLOOKUP(#REF!,'Base de Datos'!$A$1:$H$75,6,0),0)</f>
        <v>0</v>
      </c>
      <c r="AL95" s="469">
        <f t="shared" si="119"/>
        <v>0</v>
      </c>
      <c r="AN95" s="430"/>
      <c r="AO95" s="431">
        <f t="shared" si="89"/>
        <v>0</v>
      </c>
    </row>
    <row r="96" spans="1:43" ht="15.6" hidden="1" x14ac:dyDescent="0.55000000000000004">
      <c r="A96" s="244" t="s">
        <v>509</v>
      </c>
      <c r="B96" s="519" t="s">
        <v>95</v>
      </c>
      <c r="C96" s="241">
        <v>0</v>
      </c>
      <c r="D96" s="398">
        <v>0</v>
      </c>
      <c r="I96" s="28">
        <f t="shared" si="94"/>
        <v>0</v>
      </c>
      <c r="J96" s="399">
        <v>0</v>
      </c>
      <c r="K96" s="22">
        <v>0</v>
      </c>
      <c r="L96" s="15">
        <v>0</v>
      </c>
      <c r="M96" s="16">
        <v>0</v>
      </c>
      <c r="N96" s="21">
        <v>0</v>
      </c>
      <c r="O96" s="22">
        <v>0</v>
      </c>
      <c r="P96" s="15">
        <v>0</v>
      </c>
      <c r="Q96" s="16">
        <v>0</v>
      </c>
      <c r="R96" s="21">
        <v>0</v>
      </c>
      <c r="S96" s="22">
        <v>0</v>
      </c>
      <c r="T96" s="15">
        <v>0</v>
      </c>
      <c r="U96" s="16"/>
      <c r="V96" s="21">
        <v>0</v>
      </c>
      <c r="W96" s="22">
        <v>0</v>
      </c>
      <c r="X96" s="15"/>
      <c r="Y96" s="16"/>
      <c r="Z96" s="21"/>
      <c r="AA96" s="22"/>
      <c r="AB96" s="27">
        <f>J96+L96+N96+P96+R96+T96+W96</f>
        <v>0</v>
      </c>
      <c r="AC96" s="400">
        <f>K96+M96+O96+Q96+S96+U96+V96</f>
        <v>0</v>
      </c>
      <c r="AD96" s="218">
        <f t="shared" si="115"/>
        <v>0</v>
      </c>
      <c r="AE96" s="401">
        <f>IFERROR(+VLOOKUP(A96,'Base de Datos'!$A$1:$H$75,7,0),0)</f>
        <v>0</v>
      </c>
      <c r="AF96" s="29">
        <f>IFERROR(+VLOOKUP(A96,'Base de Datos'!$A$1:$H$75,6,0),0)</f>
        <v>0</v>
      </c>
      <c r="AG96" s="29">
        <f>IFERROR(+VLOOKUP(A96,'Base de Datos'!$A$1:$H$75,8,0),0)</f>
        <v>0</v>
      </c>
      <c r="AH96" s="32">
        <f t="shared" si="55"/>
        <v>0</v>
      </c>
      <c r="AI96" s="358">
        <f t="shared" si="56"/>
        <v>0</v>
      </c>
      <c r="AJ96" s="402">
        <f t="shared" si="118"/>
        <v>0</v>
      </c>
      <c r="AK96" s="29">
        <f>IFERROR(+VLOOKUP(#REF!,'Base de Datos'!$A$1:$H$75,6,0),0)</f>
        <v>0</v>
      </c>
      <c r="AL96" s="469">
        <f t="shared" si="119"/>
        <v>0</v>
      </c>
      <c r="AN96" s="430"/>
      <c r="AO96" s="431">
        <f t="shared" si="89"/>
        <v>0</v>
      </c>
    </row>
    <row r="97" spans="1:43" ht="15.6" hidden="1" x14ac:dyDescent="0.55000000000000004">
      <c r="A97" s="244" t="s">
        <v>510</v>
      </c>
      <c r="B97" s="519" t="s">
        <v>96</v>
      </c>
      <c r="C97" s="241"/>
      <c r="D97" s="398">
        <v>0</v>
      </c>
      <c r="I97" s="28">
        <f t="shared" si="94"/>
        <v>0</v>
      </c>
      <c r="J97" s="399">
        <v>0</v>
      </c>
      <c r="K97" s="22">
        <v>0</v>
      </c>
      <c r="L97" s="15">
        <v>0</v>
      </c>
      <c r="M97" s="16">
        <v>0</v>
      </c>
      <c r="N97" s="21">
        <v>0</v>
      </c>
      <c r="O97" s="22"/>
      <c r="P97" s="15">
        <v>0</v>
      </c>
      <c r="Q97" s="16">
        <v>0</v>
      </c>
      <c r="R97" s="21">
        <v>0</v>
      </c>
      <c r="S97" s="22">
        <v>0</v>
      </c>
      <c r="T97" s="15">
        <v>0</v>
      </c>
      <c r="U97" s="16"/>
      <c r="V97" s="21">
        <v>0</v>
      </c>
      <c r="W97" s="22">
        <v>0</v>
      </c>
      <c r="X97" s="15"/>
      <c r="Y97" s="16"/>
      <c r="Z97" s="21"/>
      <c r="AA97" s="22"/>
      <c r="AB97" s="27">
        <f>J97+L97+N97+P97+R97+T97+W97</f>
        <v>0</v>
      </c>
      <c r="AC97" s="400">
        <f>K97+M97+O97+Q97+S97+U97+V97</f>
        <v>0</v>
      </c>
      <c r="AD97" s="218">
        <f t="shared" si="115"/>
        <v>0</v>
      </c>
      <c r="AE97" s="401">
        <f>IFERROR(+VLOOKUP(A97,'Base de Datos'!$A$1:$H$75,7,0),0)</f>
        <v>0</v>
      </c>
      <c r="AF97" s="29">
        <f>IFERROR(+VLOOKUP(A97,'Base de Datos'!$A$1:$H$75,6,0),0)</f>
        <v>0</v>
      </c>
      <c r="AG97" s="29">
        <f>IFERROR(+VLOOKUP(A97,'Base de Datos'!$A$1:$H$75,8,0),0)</f>
        <v>0</v>
      </c>
      <c r="AH97" s="32">
        <f>+AI97+AG97</f>
        <v>0</v>
      </c>
      <c r="AI97" s="358">
        <f t="shared" si="56"/>
        <v>0</v>
      </c>
      <c r="AJ97" s="402">
        <f t="shared" si="118"/>
        <v>0</v>
      </c>
      <c r="AK97" s="29">
        <f>IFERROR(+VLOOKUP(#REF!,'Base de Datos'!$A$1:$H$75,6,0),0)</f>
        <v>0</v>
      </c>
      <c r="AL97" s="469">
        <f t="shared" si="119"/>
        <v>0</v>
      </c>
      <c r="AN97" s="428">
        <v>0</v>
      </c>
      <c r="AO97" s="431">
        <f t="shared" si="89"/>
        <v>0</v>
      </c>
    </row>
    <row r="98" spans="1:43" ht="15.6" hidden="1" x14ac:dyDescent="0.55000000000000004">
      <c r="A98" s="244" t="s">
        <v>511</v>
      </c>
      <c r="B98" s="519" t="s">
        <v>431</v>
      </c>
      <c r="C98" s="241">
        <v>0</v>
      </c>
      <c r="D98" s="398">
        <v>0</v>
      </c>
      <c r="I98" s="28">
        <f>SUM(C98:D98)</f>
        <v>0</v>
      </c>
      <c r="J98" s="399">
        <v>0</v>
      </c>
      <c r="K98" s="22">
        <v>0</v>
      </c>
      <c r="L98" s="15">
        <v>0</v>
      </c>
      <c r="M98" s="16">
        <v>0</v>
      </c>
      <c r="N98" s="21">
        <v>0</v>
      </c>
      <c r="O98" s="22">
        <v>0</v>
      </c>
      <c r="P98" s="15">
        <v>0</v>
      </c>
      <c r="Q98" s="16">
        <v>0</v>
      </c>
      <c r="R98" s="21">
        <v>0</v>
      </c>
      <c r="S98" s="22">
        <v>0</v>
      </c>
      <c r="T98" s="15">
        <v>0</v>
      </c>
      <c r="U98" s="16"/>
      <c r="V98" s="21">
        <v>0</v>
      </c>
      <c r="W98" s="22">
        <v>0</v>
      </c>
      <c r="X98" s="15"/>
      <c r="Y98" s="16"/>
      <c r="Z98" s="21"/>
      <c r="AA98" s="22"/>
      <c r="AB98" s="27">
        <f>J98+L98+N98+P98+R98+T98+W98</f>
        <v>0</v>
      </c>
      <c r="AC98" s="400">
        <f>K98+M98+O98+Q98+S98+U98+V98</f>
        <v>0</v>
      </c>
      <c r="AD98" s="218">
        <f t="shared" si="115"/>
        <v>0</v>
      </c>
      <c r="AE98" s="401">
        <f>IFERROR(+VLOOKUP(A98,'Base de Datos'!$A$1:$H$75,7,0),0)</f>
        <v>0</v>
      </c>
      <c r="AF98" s="29">
        <f>IFERROR(+VLOOKUP(A98,'Base de Datos'!$A$1:$H$75,6,0),0)</f>
        <v>0</v>
      </c>
      <c r="AG98" s="29">
        <f>IFERROR(+VLOOKUP(A98,'Base de Datos'!$A$1:$H$75,8,0),0)</f>
        <v>0</v>
      </c>
      <c r="AH98" s="32">
        <f>+AI98+AG98</f>
        <v>0</v>
      </c>
      <c r="AI98" s="358">
        <f t="shared" si="56"/>
        <v>0</v>
      </c>
      <c r="AJ98" s="402">
        <f t="shared" si="118"/>
        <v>0</v>
      </c>
      <c r="AK98" s="29">
        <f>IFERROR(+VLOOKUP(#REF!,'Base de Datos'!$A$1:$H$75,6,0),0)</f>
        <v>0</v>
      </c>
      <c r="AL98" s="469">
        <f t="shared" si="119"/>
        <v>0</v>
      </c>
      <c r="AN98" s="430"/>
      <c r="AO98" s="431">
        <f t="shared" si="89"/>
        <v>0</v>
      </c>
    </row>
    <row r="99" spans="1:43" s="486" customFormat="1" ht="15.6" hidden="1" collapsed="1" x14ac:dyDescent="0.55000000000000004">
      <c r="A99" s="473">
        <v>109</v>
      </c>
      <c r="B99" s="474" t="s">
        <v>97</v>
      </c>
      <c r="C99" s="475">
        <f>SUM(C100:C103)</f>
        <v>0</v>
      </c>
      <c r="D99" s="475">
        <f>SUM(D100:D103)</f>
        <v>0</v>
      </c>
      <c r="E99" s="476">
        <f>SUM(E100:E103)</f>
        <v>0</v>
      </c>
      <c r="F99" s="476"/>
      <c r="G99" s="476"/>
      <c r="H99" s="476">
        <f>SUM(H100:H103)</f>
        <v>0</v>
      </c>
      <c r="I99" s="477">
        <f t="shared" si="94"/>
        <v>0</v>
      </c>
      <c r="J99" s="475">
        <f>SUM(J100:J103)</f>
        <v>0</v>
      </c>
      <c r="K99" s="478">
        <f t="shared" ref="K99:W99" si="120">SUM(K100:K103)</f>
        <v>0</v>
      </c>
      <c r="L99" s="479">
        <f t="shared" si="120"/>
        <v>0</v>
      </c>
      <c r="M99" s="479">
        <f t="shared" si="120"/>
        <v>0</v>
      </c>
      <c r="N99" s="479">
        <f t="shared" si="120"/>
        <v>0</v>
      </c>
      <c r="O99" s="478">
        <f t="shared" si="120"/>
        <v>0</v>
      </c>
      <c r="P99" s="479">
        <f t="shared" si="120"/>
        <v>0</v>
      </c>
      <c r="Q99" s="478">
        <f t="shared" si="120"/>
        <v>0</v>
      </c>
      <c r="R99" s="479">
        <f t="shared" si="120"/>
        <v>0</v>
      </c>
      <c r="S99" s="478">
        <f t="shared" si="120"/>
        <v>0</v>
      </c>
      <c r="T99" s="479">
        <f>SUM(T100:T103)</f>
        <v>0</v>
      </c>
      <c r="U99" s="478">
        <f>SUM(U100:U103)</f>
        <v>0</v>
      </c>
      <c r="V99" s="479">
        <f t="shared" si="120"/>
        <v>0</v>
      </c>
      <c r="W99" s="478">
        <f t="shared" si="120"/>
        <v>0</v>
      </c>
      <c r="X99" s="479"/>
      <c r="Y99" s="478"/>
      <c r="Z99" s="479"/>
      <c r="AA99" s="478"/>
      <c r="AB99" s="480">
        <f t="shared" ref="AB99:AF99" si="121">SUM(AB100:AB103)</f>
        <v>0</v>
      </c>
      <c r="AC99" s="475">
        <f t="shared" si="121"/>
        <v>0</v>
      </c>
      <c r="AD99" s="472">
        <f>C100+AB99-AC99</f>
        <v>0</v>
      </c>
      <c r="AE99" s="471">
        <f t="shared" si="121"/>
        <v>0</v>
      </c>
      <c r="AF99" s="472">
        <f t="shared" si="121"/>
        <v>0</v>
      </c>
      <c r="AG99" s="472">
        <f>IFERROR(+VLOOKUP(A99,'Base de Datos'!$A$1:$H$75,8,0),0)</f>
        <v>0</v>
      </c>
      <c r="AH99" s="472">
        <f>+AI99+AG99</f>
        <v>0</v>
      </c>
      <c r="AI99" s="472">
        <f>SUM(AI100:AI103)</f>
        <v>0</v>
      </c>
      <c r="AJ99" s="481">
        <f t="shared" si="118"/>
        <v>0</v>
      </c>
      <c r="AK99" s="472">
        <f t="shared" ref="AK99" si="122">SUM(AK100:AK103)</f>
        <v>0</v>
      </c>
      <c r="AL99" s="482">
        <f t="shared" si="119"/>
        <v>0</v>
      </c>
      <c r="AM99" s="483"/>
      <c r="AN99" s="484"/>
      <c r="AO99" s="485">
        <f t="shared" si="89"/>
        <v>0</v>
      </c>
      <c r="AP99" s="483"/>
      <c r="AQ99" s="483"/>
    </row>
    <row r="100" spans="1:43" ht="15.6" hidden="1" x14ac:dyDescent="0.55000000000000004">
      <c r="A100" s="244">
        <v>10901</v>
      </c>
      <c r="B100" s="519" t="s">
        <v>98</v>
      </c>
      <c r="C100" s="398">
        <v>0</v>
      </c>
      <c r="D100" s="398">
        <v>0</v>
      </c>
      <c r="I100" s="28">
        <f t="shared" si="94"/>
        <v>0</v>
      </c>
      <c r="J100" s="399">
        <v>0</v>
      </c>
      <c r="K100" s="22">
        <v>0</v>
      </c>
      <c r="L100" s="15">
        <v>0</v>
      </c>
      <c r="M100" s="16">
        <v>0</v>
      </c>
      <c r="N100" s="21">
        <v>0</v>
      </c>
      <c r="O100" s="22">
        <v>0</v>
      </c>
      <c r="P100" s="15">
        <v>0</v>
      </c>
      <c r="Q100" s="16">
        <v>0</v>
      </c>
      <c r="R100" s="21">
        <v>0</v>
      </c>
      <c r="S100" s="22">
        <v>0</v>
      </c>
      <c r="T100" s="15">
        <v>0</v>
      </c>
      <c r="U100" s="16">
        <v>0</v>
      </c>
      <c r="V100" s="21">
        <v>0</v>
      </c>
      <c r="W100" s="22">
        <v>0</v>
      </c>
      <c r="X100" s="15"/>
      <c r="Y100" s="16"/>
      <c r="Z100" s="21"/>
      <c r="AA100" s="22"/>
      <c r="AB100" s="27">
        <f>J100+L100+N100+P100+R100+W100</f>
        <v>0</v>
      </c>
      <c r="AC100" s="400">
        <f>K100+M100+O100+Q100+S100+V100</f>
        <v>0</v>
      </c>
      <c r="AD100" s="218">
        <f>C101+AB100-AC100</f>
        <v>0</v>
      </c>
      <c r="AE100" s="401">
        <v>0</v>
      </c>
      <c r="AF100" s="29">
        <v>0</v>
      </c>
      <c r="AG100" s="29">
        <f>IFERROR(+VLOOKUP(A100,'Base de Datos'!$A$1:$H$75,8,0),0)</f>
        <v>0</v>
      </c>
      <c r="AH100" s="32">
        <f t="shared" si="55"/>
        <v>0</v>
      </c>
      <c r="AI100" s="358">
        <f t="shared" si="56"/>
        <v>0</v>
      </c>
      <c r="AJ100" s="402">
        <f t="shared" si="118"/>
        <v>0</v>
      </c>
      <c r="AK100" s="29">
        <v>0</v>
      </c>
      <c r="AL100" s="469">
        <f t="shared" si="119"/>
        <v>0</v>
      </c>
      <c r="AN100" s="430"/>
      <c r="AO100" s="431">
        <f t="shared" si="89"/>
        <v>0</v>
      </c>
    </row>
    <row r="101" spans="1:43" ht="15.6" hidden="1" x14ac:dyDescent="0.55000000000000004">
      <c r="A101" s="244">
        <v>10902</v>
      </c>
      <c r="B101" s="519" t="s">
        <v>99</v>
      </c>
      <c r="C101" s="398">
        <v>0</v>
      </c>
      <c r="D101" s="398">
        <v>0</v>
      </c>
      <c r="I101" s="28">
        <f t="shared" si="94"/>
        <v>0</v>
      </c>
      <c r="J101" s="399">
        <v>0</v>
      </c>
      <c r="K101" s="22">
        <v>0</v>
      </c>
      <c r="L101" s="15">
        <v>0</v>
      </c>
      <c r="M101" s="16">
        <v>0</v>
      </c>
      <c r="N101" s="21">
        <v>0</v>
      </c>
      <c r="O101" s="22">
        <v>0</v>
      </c>
      <c r="P101" s="15">
        <v>0</v>
      </c>
      <c r="Q101" s="16">
        <v>0</v>
      </c>
      <c r="R101" s="21">
        <v>0</v>
      </c>
      <c r="S101" s="22">
        <v>0</v>
      </c>
      <c r="T101" s="15">
        <v>0</v>
      </c>
      <c r="U101" s="16">
        <v>0</v>
      </c>
      <c r="V101" s="21">
        <v>0</v>
      </c>
      <c r="W101" s="22">
        <v>0</v>
      </c>
      <c r="X101" s="15"/>
      <c r="Y101" s="16"/>
      <c r="Z101" s="21"/>
      <c r="AA101" s="22"/>
      <c r="AB101" s="27">
        <f>J101+L101+N101+P101+R101+W101</f>
        <v>0</v>
      </c>
      <c r="AC101" s="400">
        <f>K101+M101+O101+Q101+S101+V101</f>
        <v>0</v>
      </c>
      <c r="AD101" s="218">
        <f>C102+AB101-AC101</f>
        <v>0</v>
      </c>
      <c r="AE101" s="401">
        <v>0</v>
      </c>
      <c r="AF101" s="29">
        <v>0</v>
      </c>
      <c r="AG101" s="29">
        <f>IFERROR(+VLOOKUP(A101,'Base de Datos'!$A$1:$H$75,8,0),0)</f>
        <v>0</v>
      </c>
      <c r="AH101" s="32">
        <f t="shared" si="55"/>
        <v>0</v>
      </c>
      <c r="AI101" s="358">
        <f t="shared" si="56"/>
        <v>0</v>
      </c>
      <c r="AJ101" s="402">
        <f t="shared" si="118"/>
        <v>0</v>
      </c>
      <c r="AK101" s="29">
        <v>0</v>
      </c>
      <c r="AL101" s="469">
        <f t="shared" si="119"/>
        <v>0</v>
      </c>
      <c r="AN101" s="430"/>
      <c r="AO101" s="431">
        <f t="shared" si="89"/>
        <v>0</v>
      </c>
    </row>
    <row r="102" spans="1:43" ht="15.6" hidden="1" x14ac:dyDescent="0.55000000000000004">
      <c r="A102" s="244">
        <v>10903</v>
      </c>
      <c r="B102" s="519" t="s">
        <v>100</v>
      </c>
      <c r="C102" s="398">
        <v>0</v>
      </c>
      <c r="D102" s="398">
        <v>0</v>
      </c>
      <c r="I102" s="28">
        <f t="shared" si="94"/>
        <v>0</v>
      </c>
      <c r="J102" s="399">
        <v>0</v>
      </c>
      <c r="K102" s="22">
        <v>0</v>
      </c>
      <c r="L102" s="15">
        <v>0</v>
      </c>
      <c r="M102" s="16">
        <v>0</v>
      </c>
      <c r="N102" s="21">
        <v>0</v>
      </c>
      <c r="O102" s="22">
        <v>0</v>
      </c>
      <c r="P102" s="15">
        <v>0</v>
      </c>
      <c r="Q102" s="16">
        <v>0</v>
      </c>
      <c r="R102" s="21">
        <v>0</v>
      </c>
      <c r="S102" s="22">
        <v>0</v>
      </c>
      <c r="T102" s="15">
        <v>0</v>
      </c>
      <c r="U102" s="16">
        <v>0</v>
      </c>
      <c r="V102" s="21">
        <v>0</v>
      </c>
      <c r="W102" s="22">
        <v>0</v>
      </c>
      <c r="X102" s="15"/>
      <c r="Y102" s="16"/>
      <c r="Z102" s="21"/>
      <c r="AA102" s="22"/>
      <c r="AB102" s="27">
        <f>J102+L102+N102+P102+R102+W102</f>
        <v>0</v>
      </c>
      <c r="AC102" s="400">
        <f>K102+M102+O102+Q102+S102+V102</f>
        <v>0</v>
      </c>
      <c r="AD102" s="218">
        <f>C102+AB102-AC102</f>
        <v>0</v>
      </c>
      <c r="AE102" s="401">
        <v>0</v>
      </c>
      <c r="AF102" s="29">
        <v>0</v>
      </c>
      <c r="AG102" s="29">
        <f>IFERROR(+VLOOKUP(A102,'Base de Datos'!$A$1:$H$75,8,0),0)</f>
        <v>0</v>
      </c>
      <c r="AH102" s="32">
        <f t="shared" si="55"/>
        <v>0</v>
      </c>
      <c r="AI102" s="358">
        <f t="shared" si="56"/>
        <v>0</v>
      </c>
      <c r="AJ102" s="402">
        <f t="shared" si="118"/>
        <v>0</v>
      </c>
      <c r="AK102" s="29">
        <v>0</v>
      </c>
      <c r="AL102" s="469">
        <f t="shared" si="119"/>
        <v>0</v>
      </c>
      <c r="AN102" s="430"/>
      <c r="AO102" s="431">
        <f t="shared" si="89"/>
        <v>0</v>
      </c>
    </row>
    <row r="103" spans="1:43" ht="15.6" hidden="1" x14ac:dyDescent="0.55000000000000004">
      <c r="A103" s="245">
        <v>10999</v>
      </c>
      <c r="B103" s="520" t="s">
        <v>101</v>
      </c>
      <c r="C103" s="411">
        <v>0</v>
      </c>
      <c r="D103" s="411">
        <v>0</v>
      </c>
      <c r="E103" s="8"/>
      <c r="F103" s="8"/>
      <c r="G103" s="8"/>
      <c r="H103" s="8"/>
      <c r="I103" s="29">
        <f t="shared" si="94"/>
        <v>0</v>
      </c>
      <c r="J103" s="399">
        <v>0</v>
      </c>
      <c r="K103" s="22">
        <v>0</v>
      </c>
      <c r="L103" s="17">
        <v>0</v>
      </c>
      <c r="M103" s="18">
        <v>0</v>
      </c>
      <c r="N103" s="21">
        <v>0</v>
      </c>
      <c r="O103" s="22">
        <v>0</v>
      </c>
      <c r="P103" s="17">
        <v>0</v>
      </c>
      <c r="Q103" s="18">
        <v>0</v>
      </c>
      <c r="R103" s="21">
        <v>0</v>
      </c>
      <c r="S103" s="22">
        <v>0</v>
      </c>
      <c r="T103" s="17">
        <v>0</v>
      </c>
      <c r="U103" s="18">
        <v>0</v>
      </c>
      <c r="V103" s="21">
        <v>0</v>
      </c>
      <c r="W103" s="22">
        <v>0</v>
      </c>
      <c r="X103" s="17"/>
      <c r="Y103" s="18"/>
      <c r="Z103" s="21"/>
      <c r="AA103" s="22"/>
      <c r="AB103" s="27">
        <f>J103+L103+N103+P103+R103+T103+W103</f>
        <v>0</v>
      </c>
      <c r="AC103" s="400">
        <f>K103+M103+O103+Q103+S103+U103+V103</f>
        <v>0</v>
      </c>
      <c r="AD103" s="218">
        <f>C103+AB103-AC103</f>
        <v>0</v>
      </c>
      <c r="AE103" s="401">
        <v>0</v>
      </c>
      <c r="AF103" s="29">
        <v>0</v>
      </c>
      <c r="AG103" s="29">
        <f>IFERROR(+VLOOKUP(A103,'Base de Datos'!$A$1:$H$75,8,0),0)</f>
        <v>0</v>
      </c>
      <c r="AH103" s="32">
        <f>+AI103+AG103</f>
        <v>0</v>
      </c>
      <c r="AI103" s="358">
        <f t="shared" si="56"/>
        <v>0</v>
      </c>
      <c r="AJ103" s="402">
        <f t="shared" si="118"/>
        <v>0</v>
      </c>
      <c r="AK103" s="29">
        <v>0</v>
      </c>
      <c r="AL103" s="469">
        <f t="shared" si="119"/>
        <v>0</v>
      </c>
      <c r="AN103" s="430"/>
      <c r="AO103" s="431">
        <f t="shared" si="89"/>
        <v>0</v>
      </c>
    </row>
    <row r="104" spans="1:43" s="486" customFormat="1" ht="15.6" collapsed="1" x14ac:dyDescent="0.55000000000000004">
      <c r="A104" s="473">
        <v>199</v>
      </c>
      <c r="B104" s="474" t="s">
        <v>102</v>
      </c>
      <c r="C104" s="475">
        <f>SUM(C105:C110)</f>
        <v>400000</v>
      </c>
      <c r="D104" s="475">
        <f>SUM(D105:D110)</f>
        <v>0</v>
      </c>
      <c r="E104" s="476">
        <f>SUM(E105:E110)</f>
        <v>0</v>
      </c>
      <c r="F104" s="476"/>
      <c r="G104" s="476"/>
      <c r="H104" s="476">
        <f>SUM(H105:H110)</f>
        <v>0</v>
      </c>
      <c r="I104" s="477">
        <f t="shared" si="94"/>
        <v>400000</v>
      </c>
      <c r="J104" s="475">
        <f>SUM(J105:J110)</f>
        <v>0</v>
      </c>
      <c r="K104" s="478">
        <f t="shared" ref="K104:W104" si="123">SUM(K105:K110)</f>
        <v>0</v>
      </c>
      <c r="L104" s="479">
        <f t="shared" si="123"/>
        <v>0</v>
      </c>
      <c r="M104" s="479">
        <f t="shared" si="123"/>
        <v>0</v>
      </c>
      <c r="N104" s="479">
        <f t="shared" si="123"/>
        <v>0</v>
      </c>
      <c r="O104" s="478">
        <f t="shared" si="123"/>
        <v>0</v>
      </c>
      <c r="P104" s="479">
        <f t="shared" si="123"/>
        <v>0</v>
      </c>
      <c r="Q104" s="478">
        <f t="shared" si="123"/>
        <v>0</v>
      </c>
      <c r="R104" s="479">
        <f t="shared" si="123"/>
        <v>0</v>
      </c>
      <c r="S104" s="478">
        <f t="shared" si="123"/>
        <v>0</v>
      </c>
      <c r="T104" s="479">
        <f>SUM(T105:T110)</f>
        <v>0</v>
      </c>
      <c r="U104" s="478">
        <f>SUM(U105:U110)</f>
        <v>0</v>
      </c>
      <c r="V104" s="479">
        <f t="shared" si="123"/>
        <v>0</v>
      </c>
      <c r="W104" s="478">
        <f t="shared" si="123"/>
        <v>0</v>
      </c>
      <c r="X104" s="479"/>
      <c r="Y104" s="478"/>
      <c r="Z104" s="479"/>
      <c r="AA104" s="478"/>
      <c r="AB104" s="480">
        <f t="shared" ref="AB104:AI104" si="124">SUM(AB105:AB110)</f>
        <v>0</v>
      </c>
      <c r="AC104" s="475">
        <f t="shared" si="124"/>
        <v>0</v>
      </c>
      <c r="AD104" s="472">
        <f>SUM(AD105:AD110)</f>
        <v>400000</v>
      </c>
      <c r="AE104" s="471">
        <f t="shared" si="124"/>
        <v>0</v>
      </c>
      <c r="AF104" s="472">
        <f t="shared" si="124"/>
        <v>0</v>
      </c>
      <c r="AG104" s="472">
        <f t="shared" ref="AG104" si="125">SUM(AG105:AG110)</f>
        <v>0</v>
      </c>
      <c r="AH104" s="472">
        <f>+AI104+AG104</f>
        <v>400000</v>
      </c>
      <c r="AI104" s="472">
        <f t="shared" si="124"/>
        <v>400000</v>
      </c>
      <c r="AJ104" s="481">
        <f>(AD104-AI104)/AD104</f>
        <v>0</v>
      </c>
      <c r="AK104" s="472">
        <f t="shared" ref="AK104" si="126">SUM(AK105:AK110)</f>
        <v>200000</v>
      </c>
      <c r="AL104" s="482">
        <f t="shared" si="114"/>
        <v>0</v>
      </c>
      <c r="AM104" s="483"/>
      <c r="AN104" s="484">
        <v>400000</v>
      </c>
      <c r="AO104" s="485">
        <f t="shared" si="89"/>
        <v>0</v>
      </c>
      <c r="AP104" s="483"/>
      <c r="AQ104" s="483"/>
    </row>
    <row r="105" spans="1:43" ht="15.6" hidden="1" x14ac:dyDescent="0.55000000000000004">
      <c r="A105" s="244">
        <v>19901</v>
      </c>
      <c r="B105" s="519" t="s">
        <v>103</v>
      </c>
      <c r="C105" s="398"/>
      <c r="D105" s="398"/>
      <c r="I105" s="28">
        <f t="shared" si="94"/>
        <v>0</v>
      </c>
      <c r="J105" s="399"/>
      <c r="K105" s="22"/>
      <c r="L105" s="15"/>
      <c r="M105" s="16"/>
      <c r="N105" s="21"/>
      <c r="O105" s="22"/>
      <c r="P105" s="15"/>
      <c r="Q105" s="16"/>
      <c r="R105" s="21"/>
      <c r="S105" s="22"/>
      <c r="T105" s="15"/>
      <c r="U105" s="16"/>
      <c r="V105" s="21"/>
      <c r="W105" s="22"/>
      <c r="X105" s="15"/>
      <c r="Y105" s="16"/>
      <c r="Z105" s="21"/>
      <c r="AA105" s="22"/>
      <c r="AB105" s="27">
        <f>J105+L105+N105+P105+R105+W105</f>
        <v>0</v>
      </c>
      <c r="AC105" s="400">
        <f>K105+M105+O105+Q105+S105+V105</f>
        <v>0</v>
      </c>
      <c r="AD105" s="29">
        <f>I105+AB105-AC105</f>
        <v>0</v>
      </c>
      <c r="AE105" s="401"/>
      <c r="AF105" s="29"/>
      <c r="AG105" s="29"/>
      <c r="AH105" s="32">
        <f>+AI105+AG105</f>
        <v>0</v>
      </c>
      <c r="AI105" s="358">
        <f t="shared" si="56"/>
        <v>0</v>
      </c>
      <c r="AJ105" s="406">
        <v>0</v>
      </c>
      <c r="AK105" s="29"/>
      <c r="AL105" s="469">
        <v>0</v>
      </c>
      <c r="AN105" s="430"/>
      <c r="AO105" s="431">
        <f t="shared" si="89"/>
        <v>0</v>
      </c>
    </row>
    <row r="106" spans="1:43" ht="15.6" hidden="1" x14ac:dyDescent="0.55000000000000004">
      <c r="A106" s="244" t="s">
        <v>512</v>
      </c>
      <c r="B106" s="519" t="s">
        <v>104</v>
      </c>
      <c r="C106" s="241">
        <v>0</v>
      </c>
      <c r="D106" s="411"/>
      <c r="E106" s="8"/>
      <c r="F106" s="8"/>
      <c r="G106" s="8"/>
      <c r="H106" s="8"/>
      <c r="I106" s="29">
        <f t="shared" si="94"/>
        <v>0</v>
      </c>
      <c r="J106" s="399"/>
      <c r="K106" s="22">
        <v>0</v>
      </c>
      <c r="L106" s="17"/>
      <c r="M106" s="18"/>
      <c r="N106" s="21"/>
      <c r="O106" s="22"/>
      <c r="P106" s="17"/>
      <c r="Q106" s="18">
        <v>0</v>
      </c>
      <c r="R106" s="21"/>
      <c r="S106" s="22"/>
      <c r="T106" s="17"/>
      <c r="U106" s="18"/>
      <c r="V106" s="21">
        <v>0</v>
      </c>
      <c r="W106" s="22"/>
      <c r="X106" s="17"/>
      <c r="Y106" s="18"/>
      <c r="Z106" s="21"/>
      <c r="AA106" s="22"/>
      <c r="AB106" s="27">
        <f>J106+L106+N106+P106+R106+T106+W106</f>
        <v>0</v>
      </c>
      <c r="AC106" s="400">
        <f>K106+M106+O106+Q106+S106+U106+V106</f>
        <v>0</v>
      </c>
      <c r="AD106" s="218">
        <f>C106+AB106-AC106</f>
        <v>0</v>
      </c>
      <c r="AE106" s="401">
        <f>IFERROR(+VLOOKUP(A106,'Base de Datos'!$A$1:$H$75,7,0),0)</f>
        <v>0</v>
      </c>
      <c r="AF106" s="29">
        <f>IFERROR(+VLOOKUP(A106,'Base de Datos'!$A$1:$H$75,6,0),0)</f>
        <v>0</v>
      </c>
      <c r="AG106" s="29">
        <f>IFERROR(+VLOOKUP(A106,'Base de Datos'!$A$1:$H$75,8,0),0)</f>
        <v>0</v>
      </c>
      <c r="AH106" s="32">
        <f>+AI106+AG106</f>
        <v>0</v>
      </c>
      <c r="AI106" s="358">
        <f t="shared" si="56"/>
        <v>0</v>
      </c>
      <c r="AJ106" s="402">
        <f t="shared" ref="AJ106:AJ110" si="127">IFERROR(((AD106-AI106)/AD106),0)</f>
        <v>0</v>
      </c>
      <c r="AK106" s="29">
        <f>IFERROR(+VLOOKUP(#REF!,'Base de Datos'!$A$1:$H$75,6,0),0)</f>
        <v>0</v>
      </c>
      <c r="AL106" s="469">
        <f t="shared" ref="AL106:AL110" si="128">IFERROR(+(AE106/AD106),0)</f>
        <v>0</v>
      </c>
      <c r="AN106" s="430"/>
      <c r="AO106" s="431">
        <f t="shared" si="89"/>
        <v>0</v>
      </c>
    </row>
    <row r="107" spans="1:43" ht="15.6" hidden="1" x14ac:dyDescent="0.55000000000000004">
      <c r="A107" s="244">
        <v>19903</v>
      </c>
      <c r="B107" s="519" t="s">
        <v>105</v>
      </c>
      <c r="C107" s="241"/>
      <c r="D107" s="398"/>
      <c r="I107" s="28">
        <f t="shared" si="94"/>
        <v>0</v>
      </c>
      <c r="J107" s="399"/>
      <c r="K107" s="22"/>
      <c r="L107" s="15"/>
      <c r="M107" s="16"/>
      <c r="N107" s="21"/>
      <c r="O107" s="22"/>
      <c r="P107" s="15"/>
      <c r="Q107" s="16"/>
      <c r="R107" s="21"/>
      <c r="S107" s="22"/>
      <c r="T107" s="15"/>
      <c r="U107" s="16"/>
      <c r="V107" s="21"/>
      <c r="W107" s="22"/>
      <c r="X107" s="15"/>
      <c r="Y107" s="16"/>
      <c r="Z107" s="21"/>
      <c r="AA107" s="22"/>
      <c r="AB107" s="27">
        <f>J107+L107+N107+P107+R107+T107+W107</f>
        <v>0</v>
      </c>
      <c r="AC107" s="400">
        <f>K107+M107+O107+Q107+S107+V107</f>
        <v>0</v>
      </c>
      <c r="AD107" s="218">
        <f>C107+AB107-AC107</f>
        <v>0</v>
      </c>
      <c r="AE107" s="401"/>
      <c r="AF107" s="29"/>
      <c r="AG107" s="29">
        <f>IFERROR(+VLOOKUP(A107,'Base de Datos'!$A$1:$H$75,8,0),0)</f>
        <v>0</v>
      </c>
      <c r="AH107" s="32">
        <f t="shared" si="55"/>
        <v>0</v>
      </c>
      <c r="AI107" s="358">
        <f t="shared" si="56"/>
        <v>0</v>
      </c>
      <c r="AJ107" s="402">
        <f t="shared" si="127"/>
        <v>0</v>
      </c>
      <c r="AK107" s="29"/>
      <c r="AL107" s="469">
        <f t="shared" si="128"/>
        <v>0</v>
      </c>
      <c r="AN107" s="430"/>
      <c r="AO107" s="431">
        <f t="shared" si="89"/>
        <v>0</v>
      </c>
    </row>
    <row r="108" spans="1:43" ht="15.6" hidden="1" x14ac:dyDescent="0.55000000000000004">
      <c r="A108" s="244">
        <v>19904</v>
      </c>
      <c r="B108" s="519" t="s">
        <v>106</v>
      </c>
      <c r="C108" s="241"/>
      <c r="D108" s="398"/>
      <c r="I108" s="28">
        <f t="shared" si="94"/>
        <v>0</v>
      </c>
      <c r="J108" s="399"/>
      <c r="K108" s="22"/>
      <c r="L108" s="15"/>
      <c r="M108" s="16"/>
      <c r="N108" s="21"/>
      <c r="O108" s="22"/>
      <c r="P108" s="15"/>
      <c r="Q108" s="16"/>
      <c r="R108" s="21"/>
      <c r="S108" s="22"/>
      <c r="T108" s="15"/>
      <c r="U108" s="16"/>
      <c r="V108" s="21"/>
      <c r="W108" s="22"/>
      <c r="X108" s="15"/>
      <c r="Y108" s="16"/>
      <c r="Z108" s="21"/>
      <c r="AA108" s="22"/>
      <c r="AB108" s="27">
        <f>J108+L108+N108+P108+R108+T108+W108</f>
        <v>0</v>
      </c>
      <c r="AC108" s="400">
        <f>K108+M108+O108+Q108+S108+V108</f>
        <v>0</v>
      </c>
      <c r="AD108" s="218">
        <f>C108+AB108-AC108</f>
        <v>0</v>
      </c>
      <c r="AE108" s="401"/>
      <c r="AF108" s="29"/>
      <c r="AG108" s="29">
        <f>IFERROR(+VLOOKUP(A108,'Base de Datos'!$A$1:$H$75,8,0),0)</f>
        <v>0</v>
      </c>
      <c r="AH108" s="32">
        <f t="shared" si="55"/>
        <v>0</v>
      </c>
      <c r="AI108" s="358">
        <f t="shared" si="56"/>
        <v>0</v>
      </c>
      <c r="AJ108" s="402">
        <f t="shared" si="127"/>
        <v>0</v>
      </c>
      <c r="AK108" s="29"/>
      <c r="AL108" s="469">
        <f t="shared" si="128"/>
        <v>0</v>
      </c>
      <c r="AN108" s="430"/>
      <c r="AO108" s="431">
        <f t="shared" si="89"/>
        <v>0</v>
      </c>
    </row>
    <row r="109" spans="1:43" ht="15.6" x14ac:dyDescent="0.55000000000000004">
      <c r="A109" s="244" t="s">
        <v>513</v>
      </c>
      <c r="B109" s="519" t="s">
        <v>107</v>
      </c>
      <c r="C109" s="398">
        <v>400000</v>
      </c>
      <c r="D109" s="398">
        <v>0</v>
      </c>
      <c r="E109" s="418"/>
      <c r="F109" s="418"/>
      <c r="G109" s="418"/>
      <c r="H109" s="418"/>
      <c r="I109" s="28">
        <f t="shared" si="94"/>
        <v>400000</v>
      </c>
      <c r="J109" s="399">
        <v>0</v>
      </c>
      <c r="K109" s="22">
        <v>0</v>
      </c>
      <c r="L109" s="15">
        <v>0</v>
      </c>
      <c r="M109" s="16">
        <v>0</v>
      </c>
      <c r="N109" s="21">
        <v>0</v>
      </c>
      <c r="O109" s="22"/>
      <c r="P109" s="15">
        <v>0</v>
      </c>
      <c r="Q109" s="16">
        <v>0</v>
      </c>
      <c r="R109" s="21">
        <v>0</v>
      </c>
      <c r="S109" s="22">
        <v>0</v>
      </c>
      <c r="T109" s="15">
        <v>0</v>
      </c>
      <c r="U109" s="16"/>
      <c r="V109" s="21">
        <v>0</v>
      </c>
      <c r="W109" s="22">
        <v>0</v>
      </c>
      <c r="X109" s="15"/>
      <c r="Y109" s="16"/>
      <c r="Z109" s="21"/>
      <c r="AA109" s="22"/>
      <c r="AB109" s="27">
        <f t="shared" ref="AB109" si="129">J109+L109+N109+P109+R109+T109+V109+X109+Z109</f>
        <v>0</v>
      </c>
      <c r="AC109" s="400">
        <f t="shared" ref="AC109" si="130">K109+M109+O109+Q109+S109+U109+W109+Y109+AA109</f>
        <v>0</v>
      </c>
      <c r="AD109" s="218">
        <f>C109+AB109-AC109</f>
        <v>400000</v>
      </c>
      <c r="AE109" s="401">
        <f>IFERROR(+VLOOKUP(A109,'Base de Datos'!$A$1:$H$75,7,0),0)</f>
        <v>0</v>
      </c>
      <c r="AF109" s="29">
        <f>IFERROR(+VLOOKUP(A109,'Base de Datos'!$A$1:$H$75,6,0),0)</f>
        <v>0</v>
      </c>
      <c r="AG109" s="29">
        <f>IFERROR(+VLOOKUP(A109,'Base de Datos'!$A$1:$H$75,8,0),0)</f>
        <v>0</v>
      </c>
      <c r="AH109" s="32">
        <f>+AI109+AG109</f>
        <v>400000</v>
      </c>
      <c r="AI109" s="358">
        <f t="shared" si="56"/>
        <v>400000</v>
      </c>
      <c r="AJ109" s="406">
        <f t="shared" si="127"/>
        <v>0</v>
      </c>
      <c r="AK109" s="29">
        <f>IFERROR(+VLOOKUP(A109,'Base de Datos'!$A$1:$K$75,11,0),0)</f>
        <v>200000</v>
      </c>
      <c r="AL109" s="469">
        <f t="shared" si="128"/>
        <v>0</v>
      </c>
      <c r="AN109" s="430">
        <v>400000</v>
      </c>
      <c r="AO109" s="431">
        <f t="shared" si="89"/>
        <v>0</v>
      </c>
    </row>
    <row r="110" spans="1:43" ht="15.6" hidden="1" x14ac:dyDescent="0.55000000000000004">
      <c r="A110" s="244" t="s">
        <v>514</v>
      </c>
      <c r="B110" s="519" t="s">
        <v>108</v>
      </c>
      <c r="C110" s="241">
        <v>0</v>
      </c>
      <c r="D110" s="411">
        <v>0</v>
      </c>
      <c r="E110" s="8"/>
      <c r="F110" s="8"/>
      <c r="G110" s="8"/>
      <c r="H110" s="8"/>
      <c r="I110" s="29">
        <f t="shared" si="94"/>
        <v>0</v>
      </c>
      <c r="J110" s="399">
        <v>0</v>
      </c>
      <c r="K110" s="22"/>
      <c r="L110" s="17">
        <v>0</v>
      </c>
      <c r="M110" s="18">
        <v>0</v>
      </c>
      <c r="N110" s="21">
        <v>0</v>
      </c>
      <c r="O110" s="22">
        <v>0</v>
      </c>
      <c r="P110" s="17">
        <v>0</v>
      </c>
      <c r="Q110" s="18">
        <v>0</v>
      </c>
      <c r="R110" s="21">
        <v>0</v>
      </c>
      <c r="S110" s="22">
        <v>0</v>
      </c>
      <c r="T110" s="17">
        <v>0</v>
      </c>
      <c r="U110" s="18"/>
      <c r="V110" s="21">
        <v>0</v>
      </c>
      <c r="W110" s="22">
        <v>0</v>
      </c>
      <c r="X110" s="17"/>
      <c r="Y110" s="18"/>
      <c r="Z110" s="21"/>
      <c r="AA110" s="22"/>
      <c r="AB110" s="27">
        <f>J110+L110+N110+P110+R110+W110</f>
        <v>0</v>
      </c>
      <c r="AC110" s="400">
        <f>K110+M110+O110+Q110+S110+U110+V110</f>
        <v>0</v>
      </c>
      <c r="AD110" s="218">
        <f>C110+AB110-AC110</f>
        <v>0</v>
      </c>
      <c r="AE110" s="401">
        <f>IFERROR(+VLOOKUP(A110,'Base de Datos'!$A$1:$H$75,7,0),0)</f>
        <v>0</v>
      </c>
      <c r="AF110" s="29">
        <f>IFERROR(+VLOOKUP(A110,'Base de Datos'!$A$1:$H$75,6,0),0)</f>
        <v>0</v>
      </c>
      <c r="AG110" s="29">
        <f>IFERROR(+VLOOKUP(A110,'Base de Datos'!$A$1:$H$75,8,0),0)</f>
        <v>0</v>
      </c>
      <c r="AH110" s="32">
        <f>+AI110+AG110</f>
        <v>0</v>
      </c>
      <c r="AI110" s="358">
        <f t="shared" si="56"/>
        <v>0</v>
      </c>
      <c r="AJ110" s="402">
        <f t="shared" si="127"/>
        <v>0</v>
      </c>
      <c r="AK110" s="29">
        <f>IFERROR(+VLOOKUP(#REF!,'Base de Datos'!$A$1:$H$75,6,0),0)</f>
        <v>0</v>
      </c>
      <c r="AL110" s="469">
        <f t="shared" si="128"/>
        <v>0</v>
      </c>
      <c r="AN110" s="430"/>
      <c r="AO110" s="431">
        <f t="shared" si="89"/>
        <v>0</v>
      </c>
    </row>
    <row r="111" spans="1:43" s="34" customFormat="1" ht="16.8" x14ac:dyDescent="0.55000000000000004">
      <c r="A111" s="234">
        <v>2</v>
      </c>
      <c r="B111" s="412" t="s">
        <v>109</v>
      </c>
      <c r="C111" s="397">
        <f>+C112+C118+C123+C131+C134+C139</f>
        <v>4500000</v>
      </c>
      <c r="D111" s="397">
        <f>+D112+D118+D123+D131+D134+D139</f>
        <v>0</v>
      </c>
      <c r="E111" s="413">
        <f>+E112+E118+E123+E131+E134+E139</f>
        <v>0</v>
      </c>
      <c r="F111" s="413"/>
      <c r="G111" s="413"/>
      <c r="H111" s="413">
        <f>+H112+H118+H123+H131+H134+H139</f>
        <v>0</v>
      </c>
      <c r="I111" s="177">
        <f t="shared" si="94"/>
        <v>4500000</v>
      </c>
      <c r="J111" s="397">
        <f>+J112+J118+J123+J131+J134+J139</f>
        <v>0</v>
      </c>
      <c r="K111" s="237">
        <f t="shared" ref="K111:W111" si="131">+K112+K118+K123+K131+K134+K139</f>
        <v>0</v>
      </c>
      <c r="L111" s="238">
        <f t="shared" si="131"/>
        <v>0</v>
      </c>
      <c r="M111" s="237">
        <f t="shared" si="131"/>
        <v>0</v>
      </c>
      <c r="N111" s="238">
        <f t="shared" si="131"/>
        <v>0</v>
      </c>
      <c r="O111" s="237">
        <f t="shared" si="131"/>
        <v>0</v>
      </c>
      <c r="P111" s="238">
        <f t="shared" si="131"/>
        <v>0</v>
      </c>
      <c r="Q111" s="237">
        <f t="shared" si="131"/>
        <v>0</v>
      </c>
      <c r="R111" s="238">
        <f t="shared" si="131"/>
        <v>0</v>
      </c>
      <c r="S111" s="237">
        <f t="shared" si="131"/>
        <v>0</v>
      </c>
      <c r="T111" s="238">
        <f>+T112+T118+T123+T131+T134+T139</f>
        <v>0</v>
      </c>
      <c r="U111" s="237">
        <f>+U112+U118+U123+U131+U134+U139</f>
        <v>0</v>
      </c>
      <c r="V111" s="238">
        <f t="shared" si="131"/>
        <v>0</v>
      </c>
      <c r="W111" s="237">
        <f t="shared" si="131"/>
        <v>0</v>
      </c>
      <c r="X111" s="238"/>
      <c r="Y111" s="237"/>
      <c r="Z111" s="238"/>
      <c r="AA111" s="237"/>
      <c r="AB111" s="239">
        <f t="shared" ref="AB111:AI111" si="132">+AB112+AB118+AB123+AB131+AB134+AB139</f>
        <v>0</v>
      </c>
      <c r="AC111" s="397">
        <f t="shared" si="132"/>
        <v>0</v>
      </c>
      <c r="AD111" s="177">
        <f>+AD112+AD118+AD123+AD131+AD134+AD139</f>
        <v>4500000</v>
      </c>
      <c r="AE111" s="397">
        <f>+AE112+AE118+AE123+AE131+AE134+AE139</f>
        <v>291617</v>
      </c>
      <c r="AF111" s="177">
        <f>+AF112+AF118+AF123+AF131+AF134+AF139</f>
        <v>333383</v>
      </c>
      <c r="AG111" s="177">
        <f>+AG112+AG118+AG123+AG131+AG134+AG139</f>
        <v>0</v>
      </c>
      <c r="AH111" s="177">
        <f>+AI111+AG111</f>
        <v>3875000</v>
      </c>
      <c r="AI111" s="239">
        <f t="shared" si="132"/>
        <v>3875000</v>
      </c>
      <c r="AJ111" s="414">
        <f>(AD111-AI111)/AD111</f>
        <v>0.1388888888888889</v>
      </c>
      <c r="AK111" s="177">
        <f>+AK112+AK118+AK123+AK131+AK134+AK139</f>
        <v>1625000</v>
      </c>
      <c r="AL111" s="469">
        <f t="shared" ref="AL111:AL112" si="133">AE111/AD111</f>
        <v>6.480377777777778E-2</v>
      </c>
      <c r="AM111" s="1"/>
      <c r="AN111" s="428">
        <v>1477500</v>
      </c>
      <c r="AO111" s="431">
        <f t="shared" si="89"/>
        <v>2397500</v>
      </c>
    </row>
    <row r="112" spans="1:43" s="486" customFormat="1" ht="15.6" collapsed="1" x14ac:dyDescent="0.55000000000000004">
      <c r="A112" s="473">
        <v>201</v>
      </c>
      <c r="B112" s="474" t="s">
        <v>110</v>
      </c>
      <c r="C112" s="475">
        <f>SUM(C113:C117)</f>
        <v>2500000</v>
      </c>
      <c r="D112" s="475">
        <f>SUM(D113:D117)</f>
        <v>0</v>
      </c>
      <c r="E112" s="476">
        <f>SUM(E113:E117)</f>
        <v>0</v>
      </c>
      <c r="F112" s="476"/>
      <c r="G112" s="476"/>
      <c r="H112" s="476">
        <f>SUM(H113:H117)</f>
        <v>0</v>
      </c>
      <c r="I112" s="477">
        <f t="shared" si="94"/>
        <v>2500000</v>
      </c>
      <c r="J112" s="475">
        <f>SUM(J113:J117)</f>
        <v>0</v>
      </c>
      <c r="K112" s="478">
        <f t="shared" ref="K112:W112" si="134">SUM(K113:K117)</f>
        <v>0</v>
      </c>
      <c r="L112" s="479">
        <f t="shared" si="134"/>
        <v>0</v>
      </c>
      <c r="M112" s="479">
        <f t="shared" si="134"/>
        <v>0</v>
      </c>
      <c r="N112" s="479">
        <f t="shared" si="134"/>
        <v>0</v>
      </c>
      <c r="O112" s="478">
        <f t="shared" si="134"/>
        <v>0</v>
      </c>
      <c r="P112" s="479">
        <f t="shared" si="134"/>
        <v>0</v>
      </c>
      <c r="Q112" s="478">
        <f t="shared" si="134"/>
        <v>0</v>
      </c>
      <c r="R112" s="479">
        <f t="shared" si="134"/>
        <v>0</v>
      </c>
      <c r="S112" s="478">
        <f t="shared" si="134"/>
        <v>0</v>
      </c>
      <c r="T112" s="479">
        <f>SUM(T113:T117)</f>
        <v>0</v>
      </c>
      <c r="U112" s="478">
        <f>SUM(U113:U117)</f>
        <v>0</v>
      </c>
      <c r="V112" s="479">
        <f t="shared" si="134"/>
        <v>0</v>
      </c>
      <c r="W112" s="478">
        <f t="shared" si="134"/>
        <v>0</v>
      </c>
      <c r="X112" s="479"/>
      <c r="Y112" s="478"/>
      <c r="Z112" s="479"/>
      <c r="AA112" s="478"/>
      <c r="AB112" s="480">
        <f t="shared" ref="AB112:AI112" si="135">SUM(AB113:AB117)</f>
        <v>0</v>
      </c>
      <c r="AC112" s="475">
        <f t="shared" si="135"/>
        <v>0</v>
      </c>
      <c r="AD112" s="472">
        <f>SUM(AD113:AD117)</f>
        <v>2500000</v>
      </c>
      <c r="AE112" s="471">
        <f t="shared" si="135"/>
        <v>291617</v>
      </c>
      <c r="AF112" s="472">
        <f t="shared" si="135"/>
        <v>333383</v>
      </c>
      <c r="AG112" s="472">
        <f t="shared" ref="AG112" si="136">SUM(AG113:AG117)</f>
        <v>0</v>
      </c>
      <c r="AH112" s="472">
        <f>+AI112+AG112</f>
        <v>1875000</v>
      </c>
      <c r="AI112" s="472">
        <f t="shared" si="135"/>
        <v>1875000</v>
      </c>
      <c r="AJ112" s="481">
        <f>(AD112-AI112)/AD112</f>
        <v>0.25</v>
      </c>
      <c r="AK112" s="472">
        <f t="shared" ref="AK112" si="137">SUM(AK113:AK117)</f>
        <v>625000</v>
      </c>
      <c r="AL112" s="482">
        <f t="shared" si="133"/>
        <v>0.11664679999999999</v>
      </c>
      <c r="AM112" s="483"/>
      <c r="AN112" s="484">
        <v>408500</v>
      </c>
      <c r="AO112" s="485">
        <f t="shared" si="89"/>
        <v>1466500</v>
      </c>
      <c r="AP112" s="483"/>
      <c r="AQ112" s="483"/>
    </row>
    <row r="113" spans="1:43" ht="15.6" x14ac:dyDescent="0.55000000000000004">
      <c r="A113" s="244" t="s">
        <v>515</v>
      </c>
      <c r="B113" s="519" t="s">
        <v>111</v>
      </c>
      <c r="C113" s="398">
        <v>2500000</v>
      </c>
      <c r="D113" s="398">
        <v>0</v>
      </c>
      <c r="E113" s="418"/>
      <c r="F113" s="418"/>
      <c r="G113" s="418"/>
      <c r="H113" s="418"/>
      <c r="I113" s="28">
        <f t="shared" ref="I113" si="138">SUM(C113:D113)</f>
        <v>2500000</v>
      </c>
      <c r="J113" s="399">
        <v>0</v>
      </c>
      <c r="K113" s="22">
        <v>0</v>
      </c>
      <c r="L113" s="15"/>
      <c r="M113" s="16">
        <v>0</v>
      </c>
      <c r="N113" s="21"/>
      <c r="O113" s="22"/>
      <c r="P113" s="15">
        <v>0</v>
      </c>
      <c r="Q113" s="16">
        <v>0</v>
      </c>
      <c r="R113" s="21">
        <v>0</v>
      </c>
      <c r="S113" s="22">
        <v>0</v>
      </c>
      <c r="T113" s="15">
        <v>0</v>
      </c>
      <c r="U113" s="16"/>
      <c r="V113" s="21">
        <v>0</v>
      </c>
      <c r="W113" s="22">
        <v>0</v>
      </c>
      <c r="X113" s="15"/>
      <c r="Y113" s="16"/>
      <c r="Z113" s="21"/>
      <c r="AA113" s="22"/>
      <c r="AB113" s="27">
        <f t="shared" ref="AB113" si="139">J113+L113+N113+P113+R113+T113+V113+X113+Z113</f>
        <v>0</v>
      </c>
      <c r="AC113" s="400">
        <f t="shared" ref="AC113" si="140">K113+M113+O113+Q113+S113+U113+W113+Y113+AA113</f>
        <v>0</v>
      </c>
      <c r="AD113" s="218">
        <f>C113+AB113-AC113</f>
        <v>2500000</v>
      </c>
      <c r="AE113" s="401">
        <f>IFERROR(+VLOOKUP(A113,'Base de Datos'!$A$1:$H$75,7,0),0)</f>
        <v>291617</v>
      </c>
      <c r="AF113" s="29">
        <f>IFERROR(+VLOOKUP(A113,'Base de Datos'!$A$1:$H$75,6,0),0)</f>
        <v>333383</v>
      </c>
      <c r="AG113" s="29">
        <f>IFERROR(+VLOOKUP(A113,'Base de Datos'!$A$1:$H$75,8,0),0)</f>
        <v>0</v>
      </c>
      <c r="AH113" s="32">
        <f>+AI113+AG113</f>
        <v>1875000</v>
      </c>
      <c r="AI113" s="358">
        <f t="shared" ref="AI113:AI147" si="141">AD113-AE113-AF113</f>
        <v>1875000</v>
      </c>
      <c r="AJ113" s="406">
        <f t="shared" ref="AJ113:AJ116" si="142">IFERROR(((AD113-AI113)/AD113),0)</f>
        <v>0.25</v>
      </c>
      <c r="AK113" s="29">
        <f>IFERROR(+VLOOKUP(A113,'Base de Datos'!$A$1:$K$75,11,0),0)</f>
        <v>625000</v>
      </c>
      <c r="AL113" s="469">
        <f t="shared" ref="AL113:AL116" si="143">IFERROR(+(AE113/AD113),0)</f>
        <v>0.11664679999999999</v>
      </c>
      <c r="AN113" s="430">
        <v>108500</v>
      </c>
      <c r="AO113" s="431">
        <f t="shared" si="89"/>
        <v>1766500</v>
      </c>
    </row>
    <row r="114" spans="1:43" ht="15.6" hidden="1" x14ac:dyDescent="0.55000000000000004">
      <c r="A114" s="244" t="s">
        <v>516</v>
      </c>
      <c r="B114" s="519" t="s">
        <v>112</v>
      </c>
      <c r="C114" s="398">
        <v>0</v>
      </c>
      <c r="D114" s="398">
        <v>0</v>
      </c>
      <c r="I114" s="28">
        <f t="shared" si="94"/>
        <v>0</v>
      </c>
      <c r="J114" s="399"/>
      <c r="K114" s="22">
        <v>0</v>
      </c>
      <c r="L114" s="15">
        <v>0</v>
      </c>
      <c r="M114" s="16">
        <v>0</v>
      </c>
      <c r="N114" s="21">
        <v>0</v>
      </c>
      <c r="O114" s="22">
        <v>0</v>
      </c>
      <c r="P114" s="15">
        <v>0</v>
      </c>
      <c r="Q114" s="16">
        <v>0</v>
      </c>
      <c r="R114" s="21">
        <v>0</v>
      </c>
      <c r="S114" s="22">
        <v>0</v>
      </c>
      <c r="T114" s="15">
        <v>0</v>
      </c>
      <c r="U114" s="16">
        <v>0</v>
      </c>
      <c r="V114" s="21">
        <v>0</v>
      </c>
      <c r="W114" s="22">
        <v>0</v>
      </c>
      <c r="X114" s="15"/>
      <c r="Y114" s="16"/>
      <c r="Z114" s="21"/>
      <c r="AA114" s="22"/>
      <c r="AB114" s="27">
        <f>J114+L114+N114+P114+R114+W114</f>
        <v>0</v>
      </c>
      <c r="AC114" s="400">
        <f>K114+M114+O114+Q114+S114+U114+V114</f>
        <v>0</v>
      </c>
      <c r="AD114" s="218">
        <f>C114+AB114-AC114</f>
        <v>0</v>
      </c>
      <c r="AE114" s="401">
        <f>IFERROR(+VLOOKUP(A114,'Base de Datos'!$A$1:$H$75,7,0),0)</f>
        <v>0</v>
      </c>
      <c r="AF114" s="29">
        <f>IFERROR(+VLOOKUP(A114,'Base de Datos'!$A$1:$H$75,6,0),0)</f>
        <v>0</v>
      </c>
      <c r="AG114" s="29">
        <f>IFERROR(+VLOOKUP(A114,'Base de Datos'!$A$1:$H$75,8,0),0)</f>
        <v>0</v>
      </c>
      <c r="AH114" s="32">
        <f t="shared" ref="AH114:AH146" si="144">+AI114-AG114</f>
        <v>0</v>
      </c>
      <c r="AI114" s="358">
        <f t="shared" si="141"/>
        <v>0</v>
      </c>
      <c r="AJ114" s="402">
        <f t="shared" si="142"/>
        <v>0</v>
      </c>
      <c r="AK114" s="29">
        <f>IFERROR(+VLOOKUP(#REF!,'Base de Datos'!$A$1:$H$75,6,0),0)</f>
        <v>0</v>
      </c>
      <c r="AL114" s="469">
        <f t="shared" si="143"/>
        <v>0</v>
      </c>
      <c r="AN114" s="430"/>
      <c r="AO114" s="431">
        <f t="shared" si="89"/>
        <v>0</v>
      </c>
    </row>
    <row r="115" spans="1:43" ht="15.6" hidden="1" x14ac:dyDescent="0.55000000000000004">
      <c r="A115" s="244">
        <v>20103</v>
      </c>
      <c r="B115" s="519" t="s">
        <v>113</v>
      </c>
      <c r="C115" s="398">
        <v>0</v>
      </c>
      <c r="D115" s="398">
        <v>0</v>
      </c>
      <c r="I115" s="28">
        <f t="shared" si="94"/>
        <v>0</v>
      </c>
      <c r="J115" s="399">
        <v>0</v>
      </c>
      <c r="K115" s="22">
        <v>0</v>
      </c>
      <c r="L115" s="15">
        <v>0</v>
      </c>
      <c r="M115" s="16">
        <v>0</v>
      </c>
      <c r="N115" s="21">
        <v>0</v>
      </c>
      <c r="O115" s="22">
        <v>0</v>
      </c>
      <c r="P115" s="15">
        <v>0</v>
      </c>
      <c r="Q115" s="16">
        <v>0</v>
      </c>
      <c r="R115" s="21">
        <v>0</v>
      </c>
      <c r="S115" s="22">
        <v>0</v>
      </c>
      <c r="T115" s="15">
        <v>0</v>
      </c>
      <c r="U115" s="16">
        <v>0</v>
      </c>
      <c r="V115" s="21">
        <v>0</v>
      </c>
      <c r="W115" s="22">
        <v>0</v>
      </c>
      <c r="X115" s="15"/>
      <c r="Y115" s="16"/>
      <c r="Z115" s="21"/>
      <c r="AA115" s="22"/>
      <c r="AB115" s="27">
        <f>J115+L115+N115+P115+R115+W115</f>
        <v>0</v>
      </c>
      <c r="AC115" s="400">
        <f>K115+M115+O115+Q115+S115+U115+V115</f>
        <v>0</v>
      </c>
      <c r="AD115" s="218">
        <f>C115+AB115-AC115</f>
        <v>0</v>
      </c>
      <c r="AE115" s="401">
        <v>0</v>
      </c>
      <c r="AF115" s="29">
        <v>0</v>
      </c>
      <c r="AG115" s="29">
        <f>IFERROR(+VLOOKUP(A115,'Base de Datos'!$A$1:$H$75,8,0),0)</f>
        <v>0</v>
      </c>
      <c r="AH115" s="32">
        <f t="shared" si="144"/>
        <v>0</v>
      </c>
      <c r="AI115" s="358">
        <f t="shared" si="141"/>
        <v>0</v>
      </c>
      <c r="AJ115" s="402">
        <f t="shared" si="142"/>
        <v>0</v>
      </c>
      <c r="AK115" s="29">
        <v>0</v>
      </c>
      <c r="AL115" s="469">
        <f t="shared" si="143"/>
        <v>0</v>
      </c>
      <c r="AN115" s="430"/>
      <c r="AO115" s="431">
        <f t="shared" si="89"/>
        <v>0</v>
      </c>
    </row>
    <row r="116" spans="1:43" ht="15.6" hidden="1" x14ac:dyDescent="0.55000000000000004">
      <c r="A116" s="244" t="s">
        <v>517</v>
      </c>
      <c r="B116" s="519" t="s">
        <v>114</v>
      </c>
      <c r="C116" s="241">
        <v>0</v>
      </c>
      <c r="D116" s="398">
        <v>0</v>
      </c>
      <c r="I116" s="28">
        <f t="shared" si="94"/>
        <v>0</v>
      </c>
      <c r="J116" s="399">
        <v>0</v>
      </c>
      <c r="K116" s="22">
        <v>0</v>
      </c>
      <c r="L116" s="15">
        <v>0</v>
      </c>
      <c r="M116" s="16">
        <v>0</v>
      </c>
      <c r="N116" s="21"/>
      <c r="O116" s="22">
        <v>0</v>
      </c>
      <c r="P116" s="15">
        <v>0</v>
      </c>
      <c r="Q116" s="16">
        <v>0</v>
      </c>
      <c r="R116" s="21">
        <v>0</v>
      </c>
      <c r="S116" s="22">
        <v>0</v>
      </c>
      <c r="T116" s="15">
        <v>0</v>
      </c>
      <c r="U116" s="16"/>
      <c r="V116" s="21">
        <v>0</v>
      </c>
      <c r="W116" s="22">
        <v>0</v>
      </c>
      <c r="X116" s="15"/>
      <c r="Y116" s="16"/>
      <c r="Z116" s="21"/>
      <c r="AA116" s="22"/>
      <c r="AB116" s="27">
        <f>J116+L116+N116+P116+R116+T116+W116</f>
        <v>0</v>
      </c>
      <c r="AC116" s="400">
        <f>K116+M116+O116+Q116+S116+U116+V116</f>
        <v>0</v>
      </c>
      <c r="AD116" s="218">
        <f>C116+AB116-AC116</f>
        <v>0</v>
      </c>
      <c r="AE116" s="401">
        <f>IFERROR(+VLOOKUP(A116,'Base de Datos'!$A$1:$H$75,7,0),0)</f>
        <v>0</v>
      </c>
      <c r="AF116" s="29">
        <f>IFERROR(+VLOOKUP(A116,'Base de Datos'!$A$1:$H$75,6,0),0)</f>
        <v>0</v>
      </c>
      <c r="AG116" s="29">
        <f>IFERROR(+VLOOKUP(A116,'Base de Datos'!$A$1:$H$75,8,0),0)</f>
        <v>0</v>
      </c>
      <c r="AH116" s="32">
        <f>+AI116+AG116</f>
        <v>0</v>
      </c>
      <c r="AI116" s="358">
        <f t="shared" si="141"/>
        <v>0</v>
      </c>
      <c r="AJ116" s="402">
        <f t="shared" si="142"/>
        <v>0</v>
      </c>
      <c r="AK116" s="29">
        <f>IFERROR(+VLOOKUP(#REF!,'Base de Datos'!$A$1:$H$75,6,0),0)</f>
        <v>0</v>
      </c>
      <c r="AL116" s="469">
        <f t="shared" si="143"/>
        <v>0</v>
      </c>
      <c r="AN116" s="428">
        <v>300000</v>
      </c>
      <c r="AO116" s="431">
        <f t="shared" si="89"/>
        <v>-300000</v>
      </c>
    </row>
    <row r="117" spans="1:43" ht="15.6" hidden="1" x14ac:dyDescent="0.55000000000000004">
      <c r="A117" s="244">
        <v>20199</v>
      </c>
      <c r="B117" s="519" t="s">
        <v>115</v>
      </c>
      <c r="C117" s="398">
        <v>0</v>
      </c>
      <c r="D117" s="398">
        <v>0</v>
      </c>
      <c r="I117" s="28">
        <f t="shared" si="94"/>
        <v>0</v>
      </c>
      <c r="J117" s="399">
        <v>0</v>
      </c>
      <c r="K117" s="22">
        <v>0</v>
      </c>
      <c r="L117" s="15">
        <v>0</v>
      </c>
      <c r="M117" s="16">
        <v>0</v>
      </c>
      <c r="N117" s="21">
        <v>0</v>
      </c>
      <c r="O117" s="22">
        <v>0</v>
      </c>
      <c r="P117" s="15">
        <v>0</v>
      </c>
      <c r="Q117" s="16">
        <v>0</v>
      </c>
      <c r="R117" s="21">
        <v>0</v>
      </c>
      <c r="S117" s="22">
        <v>0</v>
      </c>
      <c r="T117" s="15">
        <v>0</v>
      </c>
      <c r="U117" s="16">
        <v>0</v>
      </c>
      <c r="V117" s="21">
        <v>0</v>
      </c>
      <c r="W117" s="22">
        <v>0</v>
      </c>
      <c r="X117" s="15"/>
      <c r="Y117" s="16"/>
      <c r="Z117" s="21"/>
      <c r="AA117" s="22"/>
      <c r="AB117" s="27">
        <f>J117+L117+N117+P117+R117+W117</f>
        <v>0</v>
      </c>
      <c r="AC117" s="400">
        <f>K117+M117+O117+Q117+S117+V117</f>
        <v>0</v>
      </c>
      <c r="AD117" s="218">
        <f>C117+AB117-AC117</f>
        <v>0</v>
      </c>
      <c r="AE117" s="401">
        <v>0</v>
      </c>
      <c r="AF117" s="29">
        <v>0</v>
      </c>
      <c r="AG117" s="29"/>
      <c r="AH117" s="32">
        <f t="shared" si="144"/>
        <v>0</v>
      </c>
      <c r="AI117" s="358">
        <f t="shared" si="141"/>
        <v>0</v>
      </c>
      <c r="AJ117" s="405">
        <f>IF(AD117=0,0,(AD117-AI117)/AD117)</f>
        <v>0</v>
      </c>
      <c r="AK117" s="29">
        <v>0</v>
      </c>
      <c r="AL117" s="469">
        <f>IF(AD117=0,0,AE117/AD117)</f>
        <v>0</v>
      </c>
      <c r="AN117" s="430"/>
      <c r="AO117" s="431">
        <f t="shared" si="89"/>
        <v>0</v>
      </c>
    </row>
    <row r="118" spans="1:43" s="486" customFormat="1" ht="15.6" hidden="1" collapsed="1" x14ac:dyDescent="0.55000000000000004">
      <c r="A118" s="473">
        <v>202</v>
      </c>
      <c r="B118" s="474" t="s">
        <v>116</v>
      </c>
      <c r="C118" s="475">
        <f>SUM(C119:C122)</f>
        <v>0</v>
      </c>
      <c r="D118" s="475">
        <f>SUM(D119:D122)</f>
        <v>0</v>
      </c>
      <c r="E118" s="476">
        <f>SUM(E119:E122)</f>
        <v>0</v>
      </c>
      <c r="F118" s="476"/>
      <c r="G118" s="476"/>
      <c r="H118" s="476">
        <f>SUM(H119:H122)</f>
        <v>0</v>
      </c>
      <c r="I118" s="477">
        <f t="shared" si="94"/>
        <v>0</v>
      </c>
      <c r="J118" s="475">
        <v>0</v>
      </c>
      <c r="K118" s="478">
        <f t="shared" ref="K118:W118" si="145">SUM(K119:K122)</f>
        <v>0</v>
      </c>
      <c r="L118" s="479">
        <f t="shared" si="145"/>
        <v>0</v>
      </c>
      <c r="M118" s="479">
        <f t="shared" si="145"/>
        <v>0</v>
      </c>
      <c r="N118" s="479">
        <f t="shared" si="145"/>
        <v>0</v>
      </c>
      <c r="O118" s="478">
        <v>0</v>
      </c>
      <c r="P118" s="479">
        <v>0</v>
      </c>
      <c r="Q118" s="478">
        <f t="shared" si="145"/>
        <v>0</v>
      </c>
      <c r="R118" s="479">
        <f t="shared" si="145"/>
        <v>0</v>
      </c>
      <c r="S118" s="478">
        <f t="shared" si="145"/>
        <v>0</v>
      </c>
      <c r="T118" s="479">
        <f>SUM(T119:T122)</f>
        <v>0</v>
      </c>
      <c r="U118" s="478">
        <f>SUM(U119:U122)</f>
        <v>0</v>
      </c>
      <c r="V118" s="479">
        <f t="shared" si="145"/>
        <v>0</v>
      </c>
      <c r="W118" s="478">
        <f t="shared" si="145"/>
        <v>0</v>
      </c>
      <c r="X118" s="479"/>
      <c r="Y118" s="478"/>
      <c r="Z118" s="479"/>
      <c r="AA118" s="478"/>
      <c r="AB118" s="480">
        <f t="shared" ref="AB118:AI118" si="146">SUM(AB119:AB122)</f>
        <v>0</v>
      </c>
      <c r="AC118" s="475">
        <f t="shared" si="146"/>
        <v>0</v>
      </c>
      <c r="AD118" s="472">
        <f t="shared" si="146"/>
        <v>0</v>
      </c>
      <c r="AE118" s="471">
        <f t="shared" si="146"/>
        <v>0</v>
      </c>
      <c r="AF118" s="472">
        <f t="shared" si="146"/>
        <v>0</v>
      </c>
      <c r="AG118" s="472">
        <f t="shared" ref="AG118" si="147">SUM(AG119:AG122)</f>
        <v>0</v>
      </c>
      <c r="AH118" s="472">
        <f>+AI118+AG118</f>
        <v>0</v>
      </c>
      <c r="AI118" s="472">
        <f t="shared" si="146"/>
        <v>0</v>
      </c>
      <c r="AJ118" s="481">
        <f>IF(AD118=0,0,(AD118-AI118)/AD118)</f>
        <v>0</v>
      </c>
      <c r="AK118" s="472">
        <f t="shared" ref="AK118" si="148">SUM(AK119:AK122)</f>
        <v>0</v>
      </c>
      <c r="AL118" s="482">
        <f>IF(AD118=0,0,AE118/AD118)</f>
        <v>0</v>
      </c>
      <c r="AM118" s="483"/>
      <c r="AN118" s="484">
        <v>319000</v>
      </c>
      <c r="AO118" s="485">
        <f t="shared" si="89"/>
        <v>-319000</v>
      </c>
      <c r="AP118" s="483"/>
      <c r="AQ118" s="483"/>
    </row>
    <row r="119" spans="1:43" ht="15.6" hidden="1" x14ac:dyDescent="0.55000000000000004">
      <c r="A119" s="244">
        <v>20201</v>
      </c>
      <c r="B119" s="519" t="s">
        <v>117</v>
      </c>
      <c r="C119" s="398">
        <v>0</v>
      </c>
      <c r="D119" s="398">
        <v>0</v>
      </c>
      <c r="I119" s="28">
        <f t="shared" si="94"/>
        <v>0</v>
      </c>
      <c r="J119" s="399">
        <v>0</v>
      </c>
      <c r="K119" s="22">
        <v>0</v>
      </c>
      <c r="L119" s="15">
        <v>0</v>
      </c>
      <c r="M119" s="16">
        <v>0</v>
      </c>
      <c r="N119" s="21">
        <v>0</v>
      </c>
      <c r="O119" s="22">
        <v>0</v>
      </c>
      <c r="P119" s="15">
        <v>0</v>
      </c>
      <c r="Q119" s="16">
        <v>0</v>
      </c>
      <c r="R119" s="21">
        <v>0</v>
      </c>
      <c r="S119" s="22">
        <v>0</v>
      </c>
      <c r="T119" s="15">
        <v>0</v>
      </c>
      <c r="U119" s="16">
        <v>0</v>
      </c>
      <c r="V119" s="21">
        <v>0</v>
      </c>
      <c r="W119" s="22">
        <v>0</v>
      </c>
      <c r="X119" s="15"/>
      <c r="Y119" s="16"/>
      <c r="Z119" s="21"/>
      <c r="AA119" s="22"/>
      <c r="AB119" s="27">
        <f>J119+L119+N119+P119+R119+W119</f>
        <v>0</v>
      </c>
      <c r="AC119" s="400">
        <f>K119+M119+O119+Q119+S119+V119</f>
        <v>0</v>
      </c>
      <c r="AD119" s="218">
        <f>C119+AB119-AC119</f>
        <v>0</v>
      </c>
      <c r="AE119" s="401">
        <v>0</v>
      </c>
      <c r="AF119" s="29">
        <v>0</v>
      </c>
      <c r="AG119" s="29">
        <v>0</v>
      </c>
      <c r="AH119" s="32">
        <f t="shared" si="144"/>
        <v>0</v>
      </c>
      <c r="AI119" s="358">
        <f t="shared" si="141"/>
        <v>0</v>
      </c>
      <c r="AJ119" s="406">
        <v>0</v>
      </c>
      <c r="AK119" s="29">
        <v>0</v>
      </c>
      <c r="AL119" s="469" t="s">
        <v>0</v>
      </c>
      <c r="AN119" s="430"/>
      <c r="AO119" s="431">
        <f t="shared" si="89"/>
        <v>0</v>
      </c>
    </row>
    <row r="120" spans="1:43" ht="15.6" hidden="1" x14ac:dyDescent="0.55000000000000004">
      <c r="A120" s="244">
        <v>20202</v>
      </c>
      <c r="B120" s="519" t="s">
        <v>118</v>
      </c>
      <c r="C120" s="398">
        <v>0</v>
      </c>
      <c r="D120" s="398">
        <v>0</v>
      </c>
      <c r="I120" s="28">
        <f t="shared" si="94"/>
        <v>0</v>
      </c>
      <c r="J120" s="399">
        <v>0</v>
      </c>
      <c r="K120" s="22">
        <v>0</v>
      </c>
      <c r="L120" s="15">
        <v>0</v>
      </c>
      <c r="M120" s="16">
        <v>0</v>
      </c>
      <c r="N120" s="21">
        <v>0</v>
      </c>
      <c r="O120" s="22">
        <v>0</v>
      </c>
      <c r="P120" s="15">
        <v>0</v>
      </c>
      <c r="Q120" s="16">
        <v>0</v>
      </c>
      <c r="R120" s="21">
        <v>0</v>
      </c>
      <c r="S120" s="22">
        <v>0</v>
      </c>
      <c r="T120" s="15">
        <v>0</v>
      </c>
      <c r="U120" s="16">
        <v>0</v>
      </c>
      <c r="V120" s="21">
        <v>0</v>
      </c>
      <c r="W120" s="22">
        <v>0</v>
      </c>
      <c r="X120" s="15"/>
      <c r="Y120" s="16"/>
      <c r="Z120" s="21"/>
      <c r="AA120" s="22"/>
      <c r="AB120" s="27">
        <f>J120+L120+N120+P120+R120+W120</f>
        <v>0</v>
      </c>
      <c r="AC120" s="400">
        <f>K120+M120+O120+Q120+S120+V120</f>
        <v>0</v>
      </c>
      <c r="AD120" s="218">
        <v>0</v>
      </c>
      <c r="AE120" s="401">
        <v>0</v>
      </c>
      <c r="AF120" s="29">
        <v>0</v>
      </c>
      <c r="AG120" s="29">
        <v>0</v>
      </c>
      <c r="AH120" s="32">
        <f t="shared" si="144"/>
        <v>0</v>
      </c>
      <c r="AI120" s="358">
        <f t="shared" si="141"/>
        <v>0</v>
      </c>
      <c r="AJ120" s="405">
        <v>0</v>
      </c>
      <c r="AK120" s="29">
        <v>0</v>
      </c>
      <c r="AL120" s="469">
        <v>0</v>
      </c>
      <c r="AN120" s="430"/>
      <c r="AO120" s="431">
        <f t="shared" si="89"/>
        <v>0</v>
      </c>
    </row>
    <row r="121" spans="1:43" s="195" customFormat="1" ht="15.6" hidden="1" x14ac:dyDescent="0.55000000000000004">
      <c r="A121" s="246" t="s">
        <v>518</v>
      </c>
      <c r="B121" s="521" t="s">
        <v>119</v>
      </c>
      <c r="C121" s="241"/>
      <c r="D121" s="415">
        <v>0</v>
      </c>
      <c r="I121" s="196">
        <f t="shared" si="94"/>
        <v>0</v>
      </c>
      <c r="J121" s="416">
        <v>0</v>
      </c>
      <c r="K121" s="200">
        <v>0</v>
      </c>
      <c r="L121" s="197">
        <v>0</v>
      </c>
      <c r="M121" s="198">
        <v>0</v>
      </c>
      <c r="N121" s="199"/>
      <c r="O121" s="200">
        <v>0</v>
      </c>
      <c r="P121" s="197">
        <v>0</v>
      </c>
      <c r="Q121" s="198">
        <v>0</v>
      </c>
      <c r="R121" s="199">
        <v>0</v>
      </c>
      <c r="S121" s="200">
        <v>0</v>
      </c>
      <c r="T121" s="197">
        <v>0</v>
      </c>
      <c r="U121" s="198">
        <v>0</v>
      </c>
      <c r="V121" s="199">
        <v>0</v>
      </c>
      <c r="W121" s="200">
        <v>0</v>
      </c>
      <c r="X121" s="197"/>
      <c r="Y121" s="198"/>
      <c r="Z121" s="199"/>
      <c r="AA121" s="200"/>
      <c r="AB121" s="201">
        <f>J121+L121+N121+P121+R121+T121+W121</f>
        <v>0</v>
      </c>
      <c r="AC121" s="417">
        <f>K121+M121+O121+Q121+S121+U121+V121</f>
        <v>0</v>
      </c>
      <c r="AD121" s="219">
        <f>C121+AB121-AC121</f>
        <v>0</v>
      </c>
      <c r="AE121" s="401">
        <f>IFERROR(+VLOOKUP(A121,'Base de Datos'!$A$1:$H$75,7,0),0)</f>
        <v>0</v>
      </c>
      <c r="AF121" s="29">
        <f>IFERROR(+VLOOKUP(A121,'Base de Datos'!$A$1:$H$75,6,0),0)</f>
        <v>0</v>
      </c>
      <c r="AG121" s="29">
        <f>IFERROR(+VLOOKUP(A121,'Base de Datos'!$A$1:$H$75,8,0),0)</f>
        <v>0</v>
      </c>
      <c r="AH121" s="32">
        <f>+AI121+AG121</f>
        <v>0</v>
      </c>
      <c r="AI121" s="360">
        <f t="shared" si="141"/>
        <v>0</v>
      </c>
      <c r="AJ121" s="402">
        <f>IFERROR(((AD121-AI121)/AD121),0)</f>
        <v>0</v>
      </c>
      <c r="AK121" s="29">
        <f>IFERROR(+VLOOKUP(#REF!,'Base de Datos'!$A$1:$H$75,6,0),0)</f>
        <v>0</v>
      </c>
      <c r="AL121" s="469">
        <f t="shared" ref="AL121" si="149">IFERROR(+(AE121/AD121),0)</f>
        <v>0</v>
      </c>
      <c r="AM121" s="1"/>
      <c r="AN121" s="428">
        <v>319000</v>
      </c>
      <c r="AO121" s="431">
        <f t="shared" si="89"/>
        <v>-319000</v>
      </c>
    </row>
    <row r="122" spans="1:43" ht="15.6" hidden="1" x14ac:dyDescent="0.55000000000000004">
      <c r="A122" s="244">
        <v>20204</v>
      </c>
      <c r="B122" s="519" t="s">
        <v>120</v>
      </c>
      <c r="C122" s="398">
        <v>0</v>
      </c>
      <c r="D122" s="398">
        <v>0</v>
      </c>
      <c r="I122" s="28">
        <f t="shared" si="94"/>
        <v>0</v>
      </c>
      <c r="J122" s="399">
        <v>0</v>
      </c>
      <c r="K122" s="22">
        <v>0</v>
      </c>
      <c r="L122" s="15">
        <v>0</v>
      </c>
      <c r="M122" s="16">
        <v>0</v>
      </c>
      <c r="N122" s="21">
        <v>0</v>
      </c>
      <c r="O122" s="22">
        <v>0</v>
      </c>
      <c r="P122" s="15">
        <v>0</v>
      </c>
      <c r="Q122" s="16">
        <v>0</v>
      </c>
      <c r="R122" s="21">
        <v>0</v>
      </c>
      <c r="S122" s="22">
        <v>0</v>
      </c>
      <c r="T122" s="15">
        <v>0</v>
      </c>
      <c r="U122" s="16">
        <v>0</v>
      </c>
      <c r="V122" s="21">
        <v>0</v>
      </c>
      <c r="W122" s="22">
        <v>0</v>
      </c>
      <c r="X122" s="15"/>
      <c r="Y122" s="16"/>
      <c r="Z122" s="21"/>
      <c r="AA122" s="22"/>
      <c r="AB122" s="27">
        <f>J122+L122+N122+P122+R122+W122</f>
        <v>0</v>
      </c>
      <c r="AC122" s="400">
        <f>K122+M122+O122+Q122+S122+V122</f>
        <v>0</v>
      </c>
      <c r="AD122" s="218">
        <f>C122+AB122-AC122</f>
        <v>0</v>
      </c>
      <c r="AE122" s="401">
        <v>0</v>
      </c>
      <c r="AF122" s="29">
        <v>0</v>
      </c>
      <c r="AG122" s="29"/>
      <c r="AH122" s="32">
        <f t="shared" si="144"/>
        <v>0</v>
      </c>
      <c r="AI122" s="358">
        <f t="shared" si="141"/>
        <v>0</v>
      </c>
      <c r="AJ122" s="406">
        <v>0</v>
      </c>
      <c r="AK122" s="29">
        <v>0</v>
      </c>
      <c r="AL122" s="469" t="s">
        <v>0</v>
      </c>
      <c r="AN122" s="430"/>
      <c r="AO122" s="431">
        <f t="shared" si="89"/>
        <v>0</v>
      </c>
    </row>
    <row r="123" spans="1:43" s="486" customFormat="1" ht="24" collapsed="1" x14ac:dyDescent="0.55000000000000004">
      <c r="A123" s="473">
        <v>203</v>
      </c>
      <c r="B123" s="474" t="s">
        <v>121</v>
      </c>
      <c r="C123" s="475">
        <f>SUM(C124:C130)</f>
        <v>2000000</v>
      </c>
      <c r="D123" s="475">
        <f>SUM(D124:D130)</f>
        <v>0</v>
      </c>
      <c r="E123" s="476">
        <f>SUM(E124:E130)</f>
        <v>0</v>
      </c>
      <c r="F123" s="476"/>
      <c r="G123" s="476"/>
      <c r="H123" s="476">
        <f>SUM(H124:H130)</f>
        <v>0</v>
      </c>
      <c r="I123" s="477">
        <f t="shared" si="94"/>
        <v>2000000</v>
      </c>
      <c r="J123" s="475">
        <f>SUM(J124:J130)</f>
        <v>0</v>
      </c>
      <c r="K123" s="478">
        <f t="shared" ref="K123:W123" si="150">SUM(K124:K130)</f>
        <v>0</v>
      </c>
      <c r="L123" s="479">
        <f t="shared" si="150"/>
        <v>0</v>
      </c>
      <c r="M123" s="479">
        <f t="shared" si="150"/>
        <v>0</v>
      </c>
      <c r="N123" s="479">
        <f t="shared" si="150"/>
        <v>0</v>
      </c>
      <c r="O123" s="478">
        <f t="shared" si="150"/>
        <v>0</v>
      </c>
      <c r="P123" s="479">
        <f t="shared" si="150"/>
        <v>0</v>
      </c>
      <c r="Q123" s="478">
        <f t="shared" si="150"/>
        <v>0</v>
      </c>
      <c r="R123" s="479">
        <f t="shared" si="150"/>
        <v>0</v>
      </c>
      <c r="S123" s="478">
        <f t="shared" si="150"/>
        <v>0</v>
      </c>
      <c r="T123" s="479">
        <f>SUM(T124:T130)</f>
        <v>0</v>
      </c>
      <c r="U123" s="478">
        <f>SUM(U124:U130)</f>
        <v>0</v>
      </c>
      <c r="V123" s="479">
        <f t="shared" si="150"/>
        <v>0</v>
      </c>
      <c r="W123" s="478">
        <f t="shared" si="150"/>
        <v>0</v>
      </c>
      <c r="X123" s="479"/>
      <c r="Y123" s="478"/>
      <c r="Z123" s="479"/>
      <c r="AA123" s="478"/>
      <c r="AB123" s="480">
        <f t="shared" ref="AB123:AI123" si="151">SUM(AB124:AB130)</f>
        <v>0</v>
      </c>
      <c r="AC123" s="475">
        <f t="shared" si="151"/>
        <v>0</v>
      </c>
      <c r="AD123" s="472">
        <f>SUM(AD124:AD130)</f>
        <v>2000000</v>
      </c>
      <c r="AE123" s="471">
        <f t="shared" si="151"/>
        <v>0</v>
      </c>
      <c r="AF123" s="472">
        <f t="shared" si="151"/>
        <v>0</v>
      </c>
      <c r="AG123" s="472">
        <f t="shared" ref="AG123" si="152">SUM(AG124:AG130)</f>
        <v>0</v>
      </c>
      <c r="AH123" s="472">
        <f>+AI123+AG123</f>
        <v>2000000</v>
      </c>
      <c r="AI123" s="472">
        <f t="shared" si="151"/>
        <v>2000000</v>
      </c>
      <c r="AJ123" s="481">
        <f>(AD123-AI123)/AD123</f>
        <v>0</v>
      </c>
      <c r="AK123" s="472">
        <f t="shared" ref="AK123" si="153">SUM(AK124:AK130)</f>
        <v>1000000</v>
      </c>
      <c r="AL123" s="482">
        <f>AE123/AD123</f>
        <v>0</v>
      </c>
      <c r="AM123" s="483"/>
      <c r="AN123" s="484"/>
      <c r="AO123" s="485">
        <f t="shared" si="89"/>
        <v>2000000</v>
      </c>
      <c r="AP123" s="483"/>
      <c r="AQ123" s="483"/>
    </row>
    <row r="124" spans="1:43" ht="15.6" hidden="1" x14ac:dyDescent="0.55000000000000004">
      <c r="A124" s="244" t="s">
        <v>519</v>
      </c>
      <c r="B124" s="519" t="s">
        <v>122</v>
      </c>
      <c r="C124" s="241">
        <v>0</v>
      </c>
      <c r="D124" s="398">
        <v>0</v>
      </c>
      <c r="I124" s="28">
        <f t="shared" si="94"/>
        <v>0</v>
      </c>
      <c r="J124" s="399">
        <v>0</v>
      </c>
      <c r="K124" s="22">
        <v>0</v>
      </c>
      <c r="L124" s="15">
        <v>0</v>
      </c>
      <c r="M124" s="16">
        <v>0</v>
      </c>
      <c r="N124" s="21">
        <v>0</v>
      </c>
      <c r="O124" s="22">
        <v>0</v>
      </c>
      <c r="P124" s="15">
        <v>0</v>
      </c>
      <c r="Q124" s="16">
        <v>0</v>
      </c>
      <c r="R124" s="21">
        <v>0</v>
      </c>
      <c r="S124" s="22">
        <v>0</v>
      </c>
      <c r="T124" s="15">
        <v>0</v>
      </c>
      <c r="U124" s="16"/>
      <c r="V124" s="21">
        <v>0</v>
      </c>
      <c r="W124" s="22">
        <v>0</v>
      </c>
      <c r="X124" s="15"/>
      <c r="Y124" s="16"/>
      <c r="Z124" s="21"/>
      <c r="AA124" s="22"/>
      <c r="AB124" s="27">
        <f>J124+L124+N124+P124+R124+T124+W124</f>
        <v>0</v>
      </c>
      <c r="AC124" s="400">
        <f>K124+M124+O124+Q124+S124+U124+V124</f>
        <v>0</v>
      </c>
      <c r="AD124" s="218">
        <f t="shared" ref="AD124:AD130" si="154">C124+AB124-AC124</f>
        <v>0</v>
      </c>
      <c r="AE124" s="401">
        <f>IFERROR(+VLOOKUP(A124,'Base de Datos'!$A$1:$H$75,7,0),0)</f>
        <v>0</v>
      </c>
      <c r="AF124" s="29">
        <f>IFERROR(+VLOOKUP(A124,'Base de Datos'!$A$1:$H$75,6,0),0)</f>
        <v>0</v>
      </c>
      <c r="AG124" s="29">
        <f>IFERROR(+VLOOKUP(A124,'Base de Datos'!$A$1:$H$75,8,0),0)</f>
        <v>0</v>
      </c>
      <c r="AH124" s="32">
        <f>+AI124+AG124</f>
        <v>0</v>
      </c>
      <c r="AI124" s="358">
        <f t="shared" si="141"/>
        <v>0</v>
      </c>
      <c r="AJ124" s="402">
        <f t="shared" ref="AJ124:AJ127" si="155">IFERROR(((AD124-AI124)/AD124),0)</f>
        <v>0</v>
      </c>
      <c r="AK124" s="29">
        <f>IFERROR(+VLOOKUP(#REF!,'Base de Datos'!$A$1:$H$75,6,0),0)</f>
        <v>0</v>
      </c>
      <c r="AL124" s="469">
        <f t="shared" ref="AL124:AL127" si="156">IFERROR(+(AE124/AD124),0)</f>
        <v>0</v>
      </c>
      <c r="AN124" s="430"/>
      <c r="AO124" s="431">
        <f t="shared" si="89"/>
        <v>0</v>
      </c>
    </row>
    <row r="125" spans="1:43" ht="15.6" hidden="1" x14ac:dyDescent="0.55000000000000004">
      <c r="A125" s="244">
        <v>20302</v>
      </c>
      <c r="B125" s="519" t="s">
        <v>123</v>
      </c>
      <c r="C125" s="398">
        <v>0</v>
      </c>
      <c r="D125" s="398">
        <v>0</v>
      </c>
      <c r="I125" s="28">
        <f t="shared" si="94"/>
        <v>0</v>
      </c>
      <c r="J125" s="399">
        <v>0</v>
      </c>
      <c r="K125" s="22">
        <v>0</v>
      </c>
      <c r="L125" s="15">
        <v>0</v>
      </c>
      <c r="M125" s="16">
        <v>0</v>
      </c>
      <c r="N125" s="21">
        <v>0</v>
      </c>
      <c r="O125" s="22">
        <v>0</v>
      </c>
      <c r="P125" s="15">
        <v>0</v>
      </c>
      <c r="Q125" s="16">
        <v>0</v>
      </c>
      <c r="R125" s="21">
        <v>0</v>
      </c>
      <c r="S125" s="22">
        <v>0</v>
      </c>
      <c r="T125" s="15">
        <v>0</v>
      </c>
      <c r="U125" s="16"/>
      <c r="V125" s="21">
        <v>0</v>
      </c>
      <c r="W125" s="22">
        <v>0</v>
      </c>
      <c r="X125" s="15"/>
      <c r="Y125" s="16"/>
      <c r="Z125" s="21"/>
      <c r="AA125" s="22"/>
      <c r="AB125" s="27">
        <f>J125+L125+N125+P125+R125+W125</f>
        <v>0</v>
      </c>
      <c r="AC125" s="400">
        <f>K125+M125+O125+Q125+S125+U125+V125</f>
        <v>0</v>
      </c>
      <c r="AD125" s="218">
        <f t="shared" si="154"/>
        <v>0</v>
      </c>
      <c r="AE125" s="401">
        <v>0</v>
      </c>
      <c r="AF125" s="29">
        <v>0</v>
      </c>
      <c r="AG125" s="29">
        <f>IFERROR(+VLOOKUP(A125,'Base de Datos'!$A$1:$H$75,8,0),0)</f>
        <v>0</v>
      </c>
      <c r="AH125" s="32">
        <f t="shared" si="144"/>
        <v>0</v>
      </c>
      <c r="AI125" s="358">
        <f t="shared" si="141"/>
        <v>0</v>
      </c>
      <c r="AJ125" s="402">
        <f t="shared" si="155"/>
        <v>0</v>
      </c>
      <c r="AK125" s="29">
        <v>0</v>
      </c>
      <c r="AL125" s="469">
        <f t="shared" si="156"/>
        <v>0</v>
      </c>
      <c r="AN125" s="430"/>
      <c r="AO125" s="431">
        <f t="shared" si="89"/>
        <v>0</v>
      </c>
    </row>
    <row r="126" spans="1:43" ht="15.6" hidden="1" x14ac:dyDescent="0.55000000000000004">
      <c r="A126" s="244">
        <v>20303</v>
      </c>
      <c r="B126" s="519" t="s">
        <v>124</v>
      </c>
      <c r="C126" s="398">
        <v>0</v>
      </c>
      <c r="D126" s="398">
        <v>0</v>
      </c>
      <c r="I126" s="28">
        <f t="shared" si="94"/>
        <v>0</v>
      </c>
      <c r="J126" s="399">
        <v>0</v>
      </c>
      <c r="K126" s="22">
        <v>0</v>
      </c>
      <c r="L126" s="15">
        <v>0</v>
      </c>
      <c r="M126" s="16">
        <v>0</v>
      </c>
      <c r="N126" s="21">
        <v>0</v>
      </c>
      <c r="O126" s="22">
        <v>0</v>
      </c>
      <c r="P126" s="15">
        <v>0</v>
      </c>
      <c r="Q126" s="16">
        <v>0</v>
      </c>
      <c r="R126" s="21">
        <v>0</v>
      </c>
      <c r="S126" s="22">
        <v>0</v>
      </c>
      <c r="T126" s="15">
        <v>0</v>
      </c>
      <c r="U126" s="16"/>
      <c r="V126" s="21">
        <v>0</v>
      </c>
      <c r="W126" s="22">
        <v>0</v>
      </c>
      <c r="X126" s="15"/>
      <c r="Y126" s="16"/>
      <c r="Z126" s="21"/>
      <c r="AA126" s="22"/>
      <c r="AB126" s="27">
        <f>J126+L126+N126+P126+R126+W126</f>
        <v>0</v>
      </c>
      <c r="AC126" s="400">
        <f>K126+M126+O126+Q126+S126+U126+V126</f>
        <v>0</v>
      </c>
      <c r="AD126" s="218">
        <f t="shared" si="154"/>
        <v>0</v>
      </c>
      <c r="AE126" s="401">
        <v>0</v>
      </c>
      <c r="AF126" s="29">
        <v>0</v>
      </c>
      <c r="AG126" s="29">
        <f>IFERROR(+VLOOKUP(A126,'Base de Datos'!$A$1:$H$75,8,0),0)</f>
        <v>0</v>
      </c>
      <c r="AH126" s="32">
        <f t="shared" si="144"/>
        <v>0</v>
      </c>
      <c r="AI126" s="358">
        <f t="shared" si="141"/>
        <v>0</v>
      </c>
      <c r="AJ126" s="402">
        <f t="shared" si="155"/>
        <v>0</v>
      </c>
      <c r="AK126" s="29">
        <v>0</v>
      </c>
      <c r="AL126" s="469">
        <f t="shared" si="156"/>
        <v>0</v>
      </c>
      <c r="AN126" s="430"/>
      <c r="AO126" s="431">
        <f t="shared" si="89"/>
        <v>0</v>
      </c>
    </row>
    <row r="127" spans="1:43" ht="15.6" x14ac:dyDescent="0.55000000000000004">
      <c r="A127" s="244" t="s">
        <v>520</v>
      </c>
      <c r="B127" s="519" t="s">
        <v>125</v>
      </c>
      <c r="C127" s="398">
        <v>2000000</v>
      </c>
      <c r="D127" s="398">
        <v>0</v>
      </c>
      <c r="E127" s="418"/>
      <c r="F127" s="418"/>
      <c r="G127" s="418"/>
      <c r="H127" s="418"/>
      <c r="I127" s="28">
        <f t="shared" si="94"/>
        <v>2000000</v>
      </c>
      <c r="J127" s="399"/>
      <c r="K127" s="22">
        <v>0</v>
      </c>
      <c r="L127" s="15">
        <v>0</v>
      </c>
      <c r="M127" s="16"/>
      <c r="N127" s="21">
        <v>0</v>
      </c>
      <c r="O127" s="22">
        <v>0</v>
      </c>
      <c r="P127" s="15">
        <v>0</v>
      </c>
      <c r="Q127" s="16">
        <v>0</v>
      </c>
      <c r="R127" s="21">
        <v>0</v>
      </c>
      <c r="S127" s="22">
        <v>0</v>
      </c>
      <c r="T127" s="15">
        <v>0</v>
      </c>
      <c r="U127" s="16"/>
      <c r="V127" s="21">
        <v>0</v>
      </c>
      <c r="W127" s="22">
        <v>0</v>
      </c>
      <c r="X127" s="15"/>
      <c r="Y127" s="16"/>
      <c r="Z127" s="21"/>
      <c r="AA127" s="22"/>
      <c r="AB127" s="27">
        <f t="shared" ref="AB127" si="157">J127+L127+N127+P127+R127+T127+V127+X127+Z127</f>
        <v>0</v>
      </c>
      <c r="AC127" s="400">
        <f t="shared" ref="AC127" si="158">K127+M127+O127+Q127+S127+U127+W127+Y127+AA127</f>
        <v>0</v>
      </c>
      <c r="AD127" s="218">
        <f t="shared" si="154"/>
        <v>2000000</v>
      </c>
      <c r="AE127" s="401">
        <f>IFERROR(+VLOOKUP(A127,'Base de Datos'!$A$1:$H$75,7,0),0)</f>
        <v>0</v>
      </c>
      <c r="AF127" s="29">
        <f>IFERROR(+VLOOKUP(A127,'Base de Datos'!$A$1:$H$75,6,0),0)</f>
        <v>0</v>
      </c>
      <c r="AG127" s="29">
        <f>IFERROR(+VLOOKUP(A127,'Base de Datos'!$A$1:$H$75,8,0),0)</f>
        <v>0</v>
      </c>
      <c r="AH127" s="32">
        <f>+AI127+AG127</f>
        <v>2000000</v>
      </c>
      <c r="AI127" s="358">
        <f t="shared" si="141"/>
        <v>2000000</v>
      </c>
      <c r="AJ127" s="406">
        <f t="shared" si="155"/>
        <v>0</v>
      </c>
      <c r="AK127" s="29">
        <f>IFERROR(+VLOOKUP(A127,'Base de Datos'!$A$1:$K$75,11,0),0)</f>
        <v>1000000</v>
      </c>
      <c r="AL127" s="469">
        <f t="shared" si="156"/>
        <v>0</v>
      </c>
      <c r="AN127" s="430"/>
      <c r="AO127" s="431">
        <f t="shared" si="89"/>
        <v>2000000</v>
      </c>
      <c r="AP127" s="1">
        <f>+AE127/AD127</f>
        <v>0</v>
      </c>
    </row>
    <row r="128" spans="1:43" ht="15.6" hidden="1" x14ac:dyDescent="0.55000000000000004">
      <c r="A128" s="244">
        <v>20305</v>
      </c>
      <c r="B128" s="519" t="s">
        <v>126</v>
      </c>
      <c r="C128" s="398">
        <v>0</v>
      </c>
      <c r="D128" s="398">
        <v>0</v>
      </c>
      <c r="I128" s="28">
        <f t="shared" si="94"/>
        <v>0</v>
      </c>
      <c r="J128" s="399">
        <v>0</v>
      </c>
      <c r="K128" s="22">
        <v>0</v>
      </c>
      <c r="L128" s="15">
        <v>0</v>
      </c>
      <c r="M128" s="16">
        <v>0</v>
      </c>
      <c r="N128" s="21">
        <v>0</v>
      </c>
      <c r="O128" s="22">
        <v>0</v>
      </c>
      <c r="P128" s="15">
        <v>0</v>
      </c>
      <c r="Q128" s="16">
        <v>0</v>
      </c>
      <c r="R128" s="21">
        <v>0</v>
      </c>
      <c r="S128" s="22">
        <v>0</v>
      </c>
      <c r="T128" s="15">
        <v>0</v>
      </c>
      <c r="U128" s="16">
        <v>0</v>
      </c>
      <c r="V128" s="21">
        <v>0</v>
      </c>
      <c r="W128" s="22">
        <v>0</v>
      </c>
      <c r="X128" s="15"/>
      <c r="Y128" s="16"/>
      <c r="Z128" s="21"/>
      <c r="AA128" s="22"/>
      <c r="AB128" s="27">
        <f>J128+L128+N128+P128+R128+W128</f>
        <v>0</v>
      </c>
      <c r="AC128" s="400">
        <f>K128+M128+O128+Q128+S128+V128</f>
        <v>0</v>
      </c>
      <c r="AD128" s="218">
        <f t="shared" si="154"/>
        <v>0</v>
      </c>
      <c r="AE128" s="401">
        <v>0</v>
      </c>
      <c r="AF128" s="29">
        <v>0</v>
      </c>
      <c r="AG128" s="29">
        <f>IFERROR(+VLOOKUP(A128,'Base de Datos'!$A$1:$H$75,8,0),0)</f>
        <v>0</v>
      </c>
      <c r="AH128" s="32">
        <f t="shared" si="144"/>
        <v>0</v>
      </c>
      <c r="AI128" s="358">
        <f t="shared" si="141"/>
        <v>0</v>
      </c>
      <c r="AJ128" s="405">
        <f>IF(AD128=0,0,(AD128-AI128)/AD128)</f>
        <v>0</v>
      </c>
      <c r="AK128" s="29">
        <v>0</v>
      </c>
      <c r="AL128" s="469">
        <f>IF(AD128=0,0,AE128/AD128)</f>
        <v>0</v>
      </c>
      <c r="AN128" s="430"/>
      <c r="AO128" s="431">
        <f t="shared" si="89"/>
        <v>0</v>
      </c>
    </row>
    <row r="129" spans="1:43" ht="15.6" hidden="1" x14ac:dyDescent="0.55000000000000004">
      <c r="A129" s="244">
        <v>20306</v>
      </c>
      <c r="B129" s="519" t="s">
        <v>127</v>
      </c>
      <c r="C129" s="398">
        <v>0</v>
      </c>
      <c r="D129" s="398">
        <v>0</v>
      </c>
      <c r="I129" s="28">
        <f t="shared" si="94"/>
        <v>0</v>
      </c>
      <c r="J129" s="399">
        <v>0</v>
      </c>
      <c r="K129" s="22">
        <v>0</v>
      </c>
      <c r="L129" s="15">
        <v>0</v>
      </c>
      <c r="M129" s="16">
        <v>0</v>
      </c>
      <c r="N129" s="21">
        <v>0</v>
      </c>
      <c r="O129" s="22">
        <v>0</v>
      </c>
      <c r="P129" s="15">
        <v>0</v>
      </c>
      <c r="Q129" s="16">
        <v>0</v>
      </c>
      <c r="R129" s="21">
        <v>0</v>
      </c>
      <c r="S129" s="22">
        <v>0</v>
      </c>
      <c r="T129" s="15">
        <v>0</v>
      </c>
      <c r="U129" s="16">
        <v>0</v>
      </c>
      <c r="V129" s="21">
        <v>0</v>
      </c>
      <c r="W129" s="22">
        <v>0</v>
      </c>
      <c r="X129" s="15"/>
      <c r="Y129" s="16"/>
      <c r="Z129" s="21"/>
      <c r="AA129" s="22"/>
      <c r="AB129" s="27">
        <f>J129+L129+N129+P129+R129+W129</f>
        <v>0</v>
      </c>
      <c r="AC129" s="400">
        <f>K129+M129+O129+Q129+S129+V129</f>
        <v>0</v>
      </c>
      <c r="AD129" s="218">
        <f t="shared" si="154"/>
        <v>0</v>
      </c>
      <c r="AE129" s="401">
        <v>0</v>
      </c>
      <c r="AF129" s="29">
        <v>0</v>
      </c>
      <c r="AG129" s="29">
        <f>IFERROR(+VLOOKUP(A129,'Base de Datos'!$A$1:$H$75,8,0),0)</f>
        <v>0</v>
      </c>
      <c r="AH129" s="32">
        <f t="shared" si="144"/>
        <v>0</v>
      </c>
      <c r="AI129" s="358">
        <f t="shared" si="141"/>
        <v>0</v>
      </c>
      <c r="AJ129" s="405">
        <f t="shared" ref="AJ129:AJ131" si="159">IF(AD129=0,0,(AD129-AI129)/AD129)</f>
        <v>0</v>
      </c>
      <c r="AK129" s="29">
        <v>0</v>
      </c>
      <c r="AL129" s="469">
        <f t="shared" ref="AL129:AL131" si="160">IF(AD129=0,0,AE129/AD129)</f>
        <v>0</v>
      </c>
      <c r="AN129" s="430"/>
      <c r="AO129" s="431">
        <f t="shared" si="89"/>
        <v>0</v>
      </c>
    </row>
    <row r="130" spans="1:43" ht="22.8" hidden="1" x14ac:dyDescent="0.55000000000000004">
      <c r="A130" s="244">
        <v>20399</v>
      </c>
      <c r="B130" s="519" t="s">
        <v>128</v>
      </c>
      <c r="C130" s="398">
        <v>0</v>
      </c>
      <c r="D130" s="398">
        <v>0</v>
      </c>
      <c r="I130" s="28">
        <f t="shared" si="94"/>
        <v>0</v>
      </c>
      <c r="J130" s="399">
        <v>0</v>
      </c>
      <c r="K130" s="22">
        <v>0</v>
      </c>
      <c r="L130" s="15">
        <v>0</v>
      </c>
      <c r="M130" s="16">
        <v>0</v>
      </c>
      <c r="N130" s="21">
        <v>0</v>
      </c>
      <c r="O130" s="22">
        <v>0</v>
      </c>
      <c r="P130" s="15">
        <v>0</v>
      </c>
      <c r="Q130" s="16">
        <v>0</v>
      </c>
      <c r="R130" s="21">
        <v>0</v>
      </c>
      <c r="S130" s="22">
        <v>0</v>
      </c>
      <c r="T130" s="15">
        <v>0</v>
      </c>
      <c r="U130" s="16">
        <v>0</v>
      </c>
      <c r="V130" s="21">
        <v>0</v>
      </c>
      <c r="W130" s="22">
        <v>0</v>
      </c>
      <c r="X130" s="15"/>
      <c r="Y130" s="16"/>
      <c r="Z130" s="21"/>
      <c r="AA130" s="22"/>
      <c r="AB130" s="27">
        <f>J130+L130+N130+P130+R130+W130</f>
        <v>0</v>
      </c>
      <c r="AC130" s="400">
        <f>K130+M130+O130+Q130+S130+V130</f>
        <v>0</v>
      </c>
      <c r="AD130" s="218">
        <f t="shared" si="154"/>
        <v>0</v>
      </c>
      <c r="AE130" s="401">
        <v>0</v>
      </c>
      <c r="AF130" s="29">
        <v>0</v>
      </c>
      <c r="AG130" s="29">
        <f>IFERROR(+VLOOKUP(A130,'Base de Datos'!$A$1:$H$75,8,0),0)</f>
        <v>0</v>
      </c>
      <c r="AH130" s="32">
        <f t="shared" si="144"/>
        <v>0</v>
      </c>
      <c r="AI130" s="358">
        <f t="shared" si="141"/>
        <v>0</v>
      </c>
      <c r="AJ130" s="405">
        <f t="shared" si="159"/>
        <v>0</v>
      </c>
      <c r="AK130" s="29">
        <v>0</v>
      </c>
      <c r="AL130" s="469">
        <f t="shared" si="160"/>
        <v>0</v>
      </c>
      <c r="AN130" s="430"/>
      <c r="AO130" s="431">
        <f t="shared" si="89"/>
        <v>0</v>
      </c>
    </row>
    <row r="131" spans="1:43" s="486" customFormat="1" ht="15.6" hidden="1" collapsed="1" x14ac:dyDescent="0.55000000000000004">
      <c r="A131" s="473">
        <v>204</v>
      </c>
      <c r="B131" s="474" t="s">
        <v>129</v>
      </c>
      <c r="C131" s="475">
        <f>SUM(C132:C133)</f>
        <v>0</v>
      </c>
      <c r="D131" s="475">
        <f>SUM(D132:D133)</f>
        <v>0</v>
      </c>
      <c r="E131" s="476">
        <f>SUM(E132:E133)</f>
        <v>0</v>
      </c>
      <c r="F131" s="476"/>
      <c r="G131" s="476"/>
      <c r="H131" s="476">
        <f>SUM(H132:H133)</f>
        <v>0</v>
      </c>
      <c r="I131" s="477">
        <f t="shared" si="94"/>
        <v>0</v>
      </c>
      <c r="J131" s="475">
        <f>SUM(J132:J133)</f>
        <v>0</v>
      </c>
      <c r="K131" s="478">
        <f t="shared" ref="K131:W131" si="161">SUM(K132:K133)</f>
        <v>0</v>
      </c>
      <c r="L131" s="479">
        <f t="shared" si="161"/>
        <v>0</v>
      </c>
      <c r="M131" s="479">
        <f t="shared" si="161"/>
        <v>0</v>
      </c>
      <c r="N131" s="479">
        <f t="shared" si="161"/>
        <v>0</v>
      </c>
      <c r="O131" s="478">
        <f t="shared" si="161"/>
        <v>0</v>
      </c>
      <c r="P131" s="479">
        <f t="shared" si="161"/>
        <v>0</v>
      </c>
      <c r="Q131" s="478">
        <f t="shared" si="161"/>
        <v>0</v>
      </c>
      <c r="R131" s="479">
        <f t="shared" si="161"/>
        <v>0</v>
      </c>
      <c r="S131" s="478">
        <f t="shared" si="161"/>
        <v>0</v>
      </c>
      <c r="T131" s="479">
        <f>SUM(T132:T133)</f>
        <v>0</v>
      </c>
      <c r="U131" s="478">
        <f>SUM(U132:U133)</f>
        <v>0</v>
      </c>
      <c r="V131" s="479">
        <f t="shared" si="161"/>
        <v>0</v>
      </c>
      <c r="W131" s="478">
        <f t="shared" si="161"/>
        <v>0</v>
      </c>
      <c r="X131" s="479"/>
      <c r="Y131" s="478"/>
      <c r="Z131" s="479"/>
      <c r="AA131" s="478"/>
      <c r="AB131" s="480">
        <f t="shared" ref="AB131:AI131" si="162">SUM(AB132:AB133)</f>
        <v>0</v>
      </c>
      <c r="AC131" s="475">
        <f t="shared" si="162"/>
        <v>0</v>
      </c>
      <c r="AD131" s="472">
        <f>SUM(AD132:AD133)</f>
        <v>0</v>
      </c>
      <c r="AE131" s="471">
        <f>SUM(AE132:AE133)</f>
        <v>0</v>
      </c>
      <c r="AF131" s="472">
        <f>AF132+AF133</f>
        <v>0</v>
      </c>
      <c r="AG131" s="472">
        <f>AG132+AG133</f>
        <v>0</v>
      </c>
      <c r="AH131" s="472">
        <f>+AI131+AG131</f>
        <v>0</v>
      </c>
      <c r="AI131" s="472">
        <f t="shared" si="162"/>
        <v>0</v>
      </c>
      <c r="AJ131" s="481">
        <f t="shared" si="159"/>
        <v>0</v>
      </c>
      <c r="AK131" s="472">
        <v>0</v>
      </c>
      <c r="AL131" s="482">
        <f t="shared" si="160"/>
        <v>0</v>
      </c>
      <c r="AM131" s="483"/>
      <c r="AN131" s="484">
        <v>200000</v>
      </c>
      <c r="AO131" s="485">
        <f t="shared" si="89"/>
        <v>-200000</v>
      </c>
      <c r="AP131" s="483"/>
      <c r="AQ131" s="483"/>
    </row>
    <row r="132" spans="1:43" ht="15.6" hidden="1" x14ac:dyDescent="0.55000000000000004">
      <c r="A132" s="244" t="s">
        <v>541</v>
      </c>
      <c r="B132" s="519" t="s">
        <v>130</v>
      </c>
      <c r="C132" s="398">
        <v>0</v>
      </c>
      <c r="D132" s="398">
        <v>0</v>
      </c>
      <c r="I132" s="28">
        <f t="shared" si="94"/>
        <v>0</v>
      </c>
      <c r="J132" s="399">
        <v>0</v>
      </c>
      <c r="K132" s="22">
        <v>0</v>
      </c>
      <c r="L132" s="15">
        <v>0</v>
      </c>
      <c r="M132" s="16">
        <v>0</v>
      </c>
      <c r="N132" s="21">
        <v>0</v>
      </c>
      <c r="O132" s="22">
        <v>0</v>
      </c>
      <c r="P132" s="15">
        <v>0</v>
      </c>
      <c r="Q132" s="16">
        <v>0</v>
      </c>
      <c r="R132" s="21">
        <v>0</v>
      </c>
      <c r="S132" s="22">
        <v>0</v>
      </c>
      <c r="T132" s="15">
        <v>0</v>
      </c>
      <c r="U132" s="16">
        <v>0</v>
      </c>
      <c r="V132" s="21">
        <v>0</v>
      </c>
      <c r="W132" s="22">
        <v>0</v>
      </c>
      <c r="X132" s="15"/>
      <c r="Y132" s="16"/>
      <c r="Z132" s="21"/>
      <c r="AA132" s="22"/>
      <c r="AB132" s="27">
        <f>J132+L132+N132+P132+R132+W132</f>
        <v>0</v>
      </c>
      <c r="AC132" s="400">
        <f>K132+M132+O132+Q132+S132+V132</f>
        <v>0</v>
      </c>
      <c r="AD132" s="218">
        <f>C132+AB132-AC132</f>
        <v>0</v>
      </c>
      <c r="AE132" s="401">
        <f>IFERROR(+VLOOKUP(A132,'Base de Datos'!$A$1:$H$75,7,0),0)</f>
        <v>0</v>
      </c>
      <c r="AF132" s="29">
        <f>IFERROR(+VLOOKUP(A132,'Base de Datos'!$A$1:$H$75,6,0),0)</f>
        <v>0</v>
      </c>
      <c r="AG132" s="29">
        <f>IFERROR(+VLOOKUP(#REF!,'Base de Datos'!$A$1:$H$75,6,0),0)</f>
        <v>0</v>
      </c>
      <c r="AH132" s="32">
        <f>+AI132+AG132</f>
        <v>0</v>
      </c>
      <c r="AI132" s="358">
        <f t="shared" si="141"/>
        <v>0</v>
      </c>
      <c r="AJ132" s="402">
        <f t="shared" ref="AJ132:AJ133" si="163">IFERROR(((AD132-AI132)/AD132),0)</f>
        <v>0</v>
      </c>
      <c r="AK132" s="29">
        <f>IFERROR(+VLOOKUP(#REF!,'Base de Datos'!$A$1:$H$75,6,0),0)</f>
        <v>0</v>
      </c>
      <c r="AL132" s="469">
        <f t="shared" ref="AL132:AL133" si="164">IFERROR(+(AE132/AD132),0)</f>
        <v>0</v>
      </c>
      <c r="AN132" s="430"/>
      <c r="AO132" s="431">
        <f t="shared" si="89"/>
        <v>0</v>
      </c>
    </row>
    <row r="133" spans="1:43" ht="15.6" hidden="1" x14ac:dyDescent="0.55000000000000004">
      <c r="A133" s="244" t="s">
        <v>521</v>
      </c>
      <c r="B133" s="489" t="s">
        <v>131</v>
      </c>
      <c r="C133" s="241"/>
      <c r="D133" s="398">
        <v>0</v>
      </c>
      <c r="I133" s="28">
        <f t="shared" si="94"/>
        <v>0</v>
      </c>
      <c r="J133" s="399">
        <v>0</v>
      </c>
      <c r="K133" s="22">
        <v>0</v>
      </c>
      <c r="L133" s="15">
        <v>0</v>
      </c>
      <c r="M133" s="16">
        <v>0</v>
      </c>
      <c r="N133" s="21">
        <v>0</v>
      </c>
      <c r="O133" s="22">
        <v>0</v>
      </c>
      <c r="P133" s="15">
        <v>0</v>
      </c>
      <c r="Q133" s="16">
        <v>0</v>
      </c>
      <c r="R133" s="21">
        <v>0</v>
      </c>
      <c r="S133" s="22">
        <v>0</v>
      </c>
      <c r="T133" s="15">
        <v>0</v>
      </c>
      <c r="U133" s="16">
        <v>0</v>
      </c>
      <c r="V133" s="21">
        <v>0</v>
      </c>
      <c r="W133" s="22">
        <v>0</v>
      </c>
      <c r="X133" s="15"/>
      <c r="Y133" s="16"/>
      <c r="Z133" s="21"/>
      <c r="AA133" s="22"/>
      <c r="AB133" s="27">
        <f>J133+L133+N133+P133+R133+T133+W133</f>
        <v>0</v>
      </c>
      <c r="AC133" s="400">
        <f>K133+M133+O133+Q133+S133+U133+V133</f>
        <v>0</v>
      </c>
      <c r="AD133" s="218">
        <f>C133+AB133-AC133</f>
        <v>0</v>
      </c>
      <c r="AE133" s="401">
        <f>IFERROR(+VLOOKUP(A133,'Base de Datos'!$A$1:$H$75,7,0),0)</f>
        <v>0</v>
      </c>
      <c r="AF133" s="29">
        <f>IFERROR(+VLOOKUP(A133,'Base de Datos'!$A$1:$H$75,6,0),0)</f>
        <v>0</v>
      </c>
      <c r="AG133" s="29">
        <f>IFERROR(+VLOOKUP(A133,'Base de Datos'!$A$1:$H$75,8,0),0)</f>
        <v>0</v>
      </c>
      <c r="AH133" s="32">
        <f>+AI133+AG133</f>
        <v>0</v>
      </c>
      <c r="AI133" s="358">
        <f t="shared" si="141"/>
        <v>0</v>
      </c>
      <c r="AJ133" s="402">
        <f t="shared" si="163"/>
        <v>0</v>
      </c>
      <c r="AK133" s="29">
        <f>IFERROR(+VLOOKUP(#REF!,'Base de Datos'!$A$1:$H$75,6,0),0)</f>
        <v>0</v>
      </c>
      <c r="AL133" s="469">
        <f t="shared" si="164"/>
        <v>0</v>
      </c>
      <c r="AN133" s="428">
        <v>200000</v>
      </c>
      <c r="AO133" s="431">
        <f t="shared" si="89"/>
        <v>-200000</v>
      </c>
    </row>
    <row r="134" spans="1:43" s="486" customFormat="1" ht="15.6" hidden="1" collapsed="1" x14ac:dyDescent="0.55000000000000004">
      <c r="A134" s="473">
        <v>205</v>
      </c>
      <c r="B134" s="474" t="s">
        <v>132</v>
      </c>
      <c r="C134" s="475">
        <f>SUM(C135:C138)</f>
        <v>0</v>
      </c>
      <c r="D134" s="475">
        <v>0</v>
      </c>
      <c r="E134" s="476">
        <f>SUM(E135:E138)</f>
        <v>0</v>
      </c>
      <c r="F134" s="476"/>
      <c r="G134" s="476"/>
      <c r="H134" s="476">
        <f>SUM(H135:H138)</f>
        <v>0</v>
      </c>
      <c r="I134" s="477">
        <f t="shared" si="94"/>
        <v>0</v>
      </c>
      <c r="J134" s="475">
        <v>0</v>
      </c>
      <c r="K134" s="478">
        <v>0</v>
      </c>
      <c r="L134" s="479">
        <v>0</v>
      </c>
      <c r="M134" s="479">
        <v>0</v>
      </c>
      <c r="N134" s="479">
        <v>0</v>
      </c>
      <c r="O134" s="478">
        <v>0</v>
      </c>
      <c r="P134" s="479">
        <v>0</v>
      </c>
      <c r="Q134" s="478">
        <v>0</v>
      </c>
      <c r="R134" s="479">
        <v>0</v>
      </c>
      <c r="S134" s="478">
        <v>0</v>
      </c>
      <c r="T134" s="479">
        <v>0</v>
      </c>
      <c r="U134" s="478">
        <v>0</v>
      </c>
      <c r="V134" s="479">
        <v>0</v>
      </c>
      <c r="W134" s="478">
        <v>0</v>
      </c>
      <c r="X134" s="479"/>
      <c r="Y134" s="478"/>
      <c r="Z134" s="479"/>
      <c r="AA134" s="478"/>
      <c r="AB134" s="480">
        <v>0</v>
      </c>
      <c r="AC134" s="475">
        <v>0</v>
      </c>
      <c r="AD134" s="472">
        <v>0</v>
      </c>
      <c r="AE134" s="471">
        <v>0</v>
      </c>
      <c r="AF134" s="472">
        <v>0</v>
      </c>
      <c r="AG134" s="472">
        <v>0</v>
      </c>
      <c r="AH134" s="472">
        <f t="shared" si="144"/>
        <v>0</v>
      </c>
      <c r="AI134" s="472">
        <v>0</v>
      </c>
      <c r="AJ134" s="481">
        <f t="shared" ref="AJ134:AJ138" si="165">IF(AD134=0,0,(AD134-AI134)/AD134)</f>
        <v>0</v>
      </c>
      <c r="AK134" s="472">
        <v>0</v>
      </c>
      <c r="AL134" s="482">
        <f t="shared" ref="AL134:AL138" si="166">IF(AD134=0,0,AE134/AD134)</f>
        <v>0</v>
      </c>
      <c r="AM134" s="483"/>
      <c r="AN134" s="484"/>
      <c r="AO134" s="485">
        <f t="shared" si="89"/>
        <v>0</v>
      </c>
      <c r="AP134" s="483"/>
      <c r="AQ134" s="483"/>
    </row>
    <row r="135" spans="1:43" ht="15.6" hidden="1" x14ac:dyDescent="0.55000000000000004">
      <c r="A135" s="244">
        <v>20501</v>
      </c>
      <c r="B135" s="519" t="s">
        <v>133</v>
      </c>
      <c r="C135" s="398">
        <v>0</v>
      </c>
      <c r="D135" s="398">
        <v>0</v>
      </c>
      <c r="I135" s="28">
        <f t="shared" si="94"/>
        <v>0</v>
      </c>
      <c r="J135" s="399">
        <v>0</v>
      </c>
      <c r="K135" s="22">
        <v>0</v>
      </c>
      <c r="L135" s="15">
        <v>0</v>
      </c>
      <c r="M135" s="16">
        <v>0</v>
      </c>
      <c r="N135" s="21">
        <v>0</v>
      </c>
      <c r="O135" s="22">
        <v>0</v>
      </c>
      <c r="P135" s="15">
        <v>0</v>
      </c>
      <c r="Q135" s="16">
        <v>0</v>
      </c>
      <c r="R135" s="21">
        <v>0</v>
      </c>
      <c r="S135" s="22">
        <v>0</v>
      </c>
      <c r="T135" s="15">
        <v>0</v>
      </c>
      <c r="U135" s="16">
        <v>0</v>
      </c>
      <c r="V135" s="21">
        <v>0</v>
      </c>
      <c r="W135" s="22">
        <v>0</v>
      </c>
      <c r="X135" s="15"/>
      <c r="Y135" s="16"/>
      <c r="Z135" s="21"/>
      <c r="AA135" s="22"/>
      <c r="AB135" s="27">
        <f>J135+L135+N135+P135+R135+W135</f>
        <v>0</v>
      </c>
      <c r="AC135" s="400">
        <f>K135+M135+O135+Q135+S135+V135</f>
        <v>0</v>
      </c>
      <c r="AD135" s="218">
        <f>C135+AB135-AC135</f>
        <v>0</v>
      </c>
      <c r="AE135" s="401">
        <v>0</v>
      </c>
      <c r="AF135" s="29">
        <v>0</v>
      </c>
      <c r="AG135" s="29">
        <v>0</v>
      </c>
      <c r="AH135" s="32">
        <f t="shared" si="144"/>
        <v>0</v>
      </c>
      <c r="AI135" s="358">
        <f t="shared" si="141"/>
        <v>0</v>
      </c>
      <c r="AJ135" s="406">
        <f t="shared" si="165"/>
        <v>0</v>
      </c>
      <c r="AK135" s="29">
        <v>0</v>
      </c>
      <c r="AL135" s="469">
        <f t="shared" si="166"/>
        <v>0</v>
      </c>
      <c r="AN135" s="430"/>
      <c r="AO135" s="431">
        <f t="shared" si="89"/>
        <v>0</v>
      </c>
    </row>
    <row r="136" spans="1:43" ht="15.6" hidden="1" x14ac:dyDescent="0.55000000000000004">
      <c r="A136" s="244">
        <v>20502</v>
      </c>
      <c r="B136" s="519" t="s">
        <v>134</v>
      </c>
      <c r="C136" s="398">
        <v>0</v>
      </c>
      <c r="D136" s="398">
        <v>0</v>
      </c>
      <c r="I136" s="28">
        <f t="shared" si="94"/>
        <v>0</v>
      </c>
      <c r="J136" s="399">
        <v>0</v>
      </c>
      <c r="K136" s="22">
        <v>0</v>
      </c>
      <c r="L136" s="15">
        <v>0</v>
      </c>
      <c r="M136" s="16">
        <v>0</v>
      </c>
      <c r="N136" s="21">
        <v>0</v>
      </c>
      <c r="O136" s="22">
        <v>0</v>
      </c>
      <c r="P136" s="15">
        <v>0</v>
      </c>
      <c r="Q136" s="16">
        <v>0</v>
      </c>
      <c r="R136" s="21">
        <v>0</v>
      </c>
      <c r="S136" s="22">
        <v>0</v>
      </c>
      <c r="T136" s="15">
        <v>0</v>
      </c>
      <c r="U136" s="16">
        <v>0</v>
      </c>
      <c r="V136" s="21">
        <v>0</v>
      </c>
      <c r="W136" s="22">
        <v>0</v>
      </c>
      <c r="X136" s="15"/>
      <c r="Y136" s="16"/>
      <c r="Z136" s="21"/>
      <c r="AA136" s="22"/>
      <c r="AB136" s="27">
        <f>J136+L136+N136+P136+R136+W136</f>
        <v>0</v>
      </c>
      <c r="AC136" s="400">
        <f>K136+M136+O136+Q136+S136+V136</f>
        <v>0</v>
      </c>
      <c r="AD136" s="218">
        <f>C136+AB136-AC136</f>
        <v>0</v>
      </c>
      <c r="AE136" s="401">
        <v>0</v>
      </c>
      <c r="AF136" s="29">
        <v>0</v>
      </c>
      <c r="AG136" s="29">
        <v>0</v>
      </c>
      <c r="AH136" s="32">
        <f t="shared" si="144"/>
        <v>0</v>
      </c>
      <c r="AI136" s="358">
        <f t="shared" si="141"/>
        <v>0</v>
      </c>
      <c r="AJ136" s="406">
        <f t="shared" si="165"/>
        <v>0</v>
      </c>
      <c r="AK136" s="29">
        <v>0</v>
      </c>
      <c r="AL136" s="469">
        <f t="shared" si="166"/>
        <v>0</v>
      </c>
      <c r="AN136" s="430"/>
      <c r="AO136" s="431">
        <f t="shared" si="89"/>
        <v>0</v>
      </c>
    </row>
    <row r="137" spans="1:43" ht="15.6" hidden="1" x14ac:dyDescent="0.55000000000000004">
      <c r="A137" s="244">
        <v>20503</v>
      </c>
      <c r="B137" s="519" t="s">
        <v>135</v>
      </c>
      <c r="C137" s="398">
        <v>0</v>
      </c>
      <c r="D137" s="398">
        <v>0</v>
      </c>
      <c r="I137" s="28">
        <f t="shared" si="94"/>
        <v>0</v>
      </c>
      <c r="J137" s="399">
        <v>0</v>
      </c>
      <c r="K137" s="22">
        <v>0</v>
      </c>
      <c r="L137" s="15">
        <v>0</v>
      </c>
      <c r="M137" s="16">
        <v>0</v>
      </c>
      <c r="N137" s="21">
        <v>0</v>
      </c>
      <c r="O137" s="22">
        <v>0</v>
      </c>
      <c r="P137" s="15">
        <v>0</v>
      </c>
      <c r="Q137" s="16">
        <v>0</v>
      </c>
      <c r="R137" s="21">
        <v>0</v>
      </c>
      <c r="S137" s="22">
        <v>0</v>
      </c>
      <c r="T137" s="15">
        <v>0</v>
      </c>
      <c r="U137" s="16">
        <v>0</v>
      </c>
      <c r="V137" s="21">
        <v>0</v>
      </c>
      <c r="W137" s="22">
        <v>0</v>
      </c>
      <c r="X137" s="15"/>
      <c r="Y137" s="16"/>
      <c r="Z137" s="21"/>
      <c r="AA137" s="22"/>
      <c r="AB137" s="27">
        <f>J137+L137+N137+P137+R137+W137</f>
        <v>0</v>
      </c>
      <c r="AC137" s="400">
        <f>K137+M137+O137+Q137+S137+V137</f>
        <v>0</v>
      </c>
      <c r="AD137" s="218">
        <f>C137+AB137-AC137</f>
        <v>0</v>
      </c>
      <c r="AE137" s="401">
        <v>0</v>
      </c>
      <c r="AF137" s="29">
        <v>0</v>
      </c>
      <c r="AG137" s="29">
        <v>0</v>
      </c>
      <c r="AH137" s="32">
        <f t="shared" si="144"/>
        <v>0</v>
      </c>
      <c r="AI137" s="358">
        <f t="shared" si="141"/>
        <v>0</v>
      </c>
      <c r="AJ137" s="406">
        <f t="shared" si="165"/>
        <v>0</v>
      </c>
      <c r="AK137" s="29">
        <v>0</v>
      </c>
      <c r="AL137" s="469">
        <f t="shared" si="166"/>
        <v>0</v>
      </c>
      <c r="AN137" s="430"/>
      <c r="AO137" s="431">
        <f t="shared" si="89"/>
        <v>0</v>
      </c>
    </row>
    <row r="138" spans="1:43" ht="15.6" hidden="1" x14ac:dyDescent="0.55000000000000004">
      <c r="A138" s="244">
        <v>20599</v>
      </c>
      <c r="B138" s="519" t="s">
        <v>136</v>
      </c>
      <c r="C138" s="398">
        <v>0</v>
      </c>
      <c r="D138" s="398">
        <v>0</v>
      </c>
      <c r="I138" s="28">
        <f t="shared" si="94"/>
        <v>0</v>
      </c>
      <c r="J138" s="399">
        <v>0</v>
      </c>
      <c r="K138" s="22">
        <v>0</v>
      </c>
      <c r="L138" s="15">
        <v>0</v>
      </c>
      <c r="M138" s="16">
        <v>0</v>
      </c>
      <c r="N138" s="21">
        <v>0</v>
      </c>
      <c r="O138" s="22">
        <v>0</v>
      </c>
      <c r="P138" s="15">
        <v>0</v>
      </c>
      <c r="Q138" s="16">
        <v>0</v>
      </c>
      <c r="R138" s="21">
        <v>0</v>
      </c>
      <c r="S138" s="22">
        <v>0</v>
      </c>
      <c r="T138" s="15">
        <v>0</v>
      </c>
      <c r="U138" s="16">
        <v>0</v>
      </c>
      <c r="V138" s="21">
        <v>0</v>
      </c>
      <c r="W138" s="22">
        <v>0</v>
      </c>
      <c r="X138" s="15"/>
      <c r="Y138" s="16"/>
      <c r="Z138" s="21"/>
      <c r="AA138" s="22"/>
      <c r="AB138" s="27">
        <f>J138+L138+N138+P138+R138+W138</f>
        <v>0</v>
      </c>
      <c r="AC138" s="400">
        <f>K138+M138+O138+Q138+S138+V138</f>
        <v>0</v>
      </c>
      <c r="AD138" s="218">
        <f>C138+AB138-AC138</f>
        <v>0</v>
      </c>
      <c r="AE138" s="401">
        <v>0</v>
      </c>
      <c r="AF138" s="29">
        <v>0</v>
      </c>
      <c r="AG138" s="29">
        <v>0</v>
      </c>
      <c r="AH138" s="32">
        <f t="shared" si="144"/>
        <v>0</v>
      </c>
      <c r="AI138" s="358">
        <f t="shared" si="141"/>
        <v>0</v>
      </c>
      <c r="AJ138" s="406">
        <f t="shared" si="165"/>
        <v>0</v>
      </c>
      <c r="AK138" s="29">
        <v>0</v>
      </c>
      <c r="AL138" s="469">
        <f t="shared" si="166"/>
        <v>0</v>
      </c>
      <c r="AN138" s="430"/>
      <c r="AO138" s="431">
        <f t="shared" si="89"/>
        <v>0</v>
      </c>
    </row>
    <row r="139" spans="1:43" s="486" customFormat="1" ht="15.6" hidden="1" collapsed="1" x14ac:dyDescent="0.55000000000000004">
      <c r="A139" s="473">
        <v>299</v>
      </c>
      <c r="B139" s="474" t="s">
        <v>137</v>
      </c>
      <c r="C139" s="475">
        <f>SUM(C140:C147)</f>
        <v>0</v>
      </c>
      <c r="D139" s="475">
        <f>SUM(D140:D147)</f>
        <v>0</v>
      </c>
      <c r="E139" s="476">
        <f>SUM(E140:E147)</f>
        <v>0</v>
      </c>
      <c r="F139" s="476"/>
      <c r="G139" s="476"/>
      <c r="H139" s="476">
        <f>SUM(H140:H147)</f>
        <v>0</v>
      </c>
      <c r="I139" s="477">
        <f t="shared" si="94"/>
        <v>0</v>
      </c>
      <c r="J139" s="475">
        <f>SUM(J140:J147)</f>
        <v>0</v>
      </c>
      <c r="K139" s="478">
        <f t="shared" ref="K139:W139" si="167">SUM(K140:K147)</f>
        <v>0</v>
      </c>
      <c r="L139" s="479">
        <f t="shared" si="167"/>
        <v>0</v>
      </c>
      <c r="M139" s="479">
        <f t="shared" si="167"/>
        <v>0</v>
      </c>
      <c r="N139" s="479">
        <f t="shared" si="167"/>
        <v>0</v>
      </c>
      <c r="O139" s="478">
        <f t="shared" si="167"/>
        <v>0</v>
      </c>
      <c r="P139" s="479">
        <f t="shared" si="167"/>
        <v>0</v>
      </c>
      <c r="Q139" s="478">
        <f t="shared" si="167"/>
        <v>0</v>
      </c>
      <c r="R139" s="479">
        <f t="shared" si="167"/>
        <v>0</v>
      </c>
      <c r="S139" s="478">
        <f>SUM(S140:S147)</f>
        <v>0</v>
      </c>
      <c r="T139" s="479">
        <f>SUM(T140:T147)</f>
        <v>0</v>
      </c>
      <c r="U139" s="478">
        <f>SUM(U140:U147)</f>
        <v>0</v>
      </c>
      <c r="V139" s="479">
        <f t="shared" si="167"/>
        <v>0</v>
      </c>
      <c r="W139" s="478">
        <f t="shared" si="167"/>
        <v>0</v>
      </c>
      <c r="X139" s="479"/>
      <c r="Y139" s="478"/>
      <c r="Z139" s="479"/>
      <c r="AA139" s="478"/>
      <c r="AB139" s="480">
        <f t="shared" ref="AB139:AI139" si="168">SUM(AB140:AB147)</f>
        <v>0</v>
      </c>
      <c r="AC139" s="475">
        <f t="shared" si="168"/>
        <v>0</v>
      </c>
      <c r="AD139" s="472">
        <f>SUM(AD140:AD147)</f>
        <v>0</v>
      </c>
      <c r="AE139" s="471">
        <f t="shared" si="168"/>
        <v>0</v>
      </c>
      <c r="AF139" s="472">
        <f t="shared" si="168"/>
        <v>0</v>
      </c>
      <c r="AG139" s="472">
        <f t="shared" ref="AG139" si="169">SUM(AG140:AG147)</f>
        <v>0</v>
      </c>
      <c r="AH139" s="472">
        <f>+AI139+AG139</f>
        <v>0</v>
      </c>
      <c r="AI139" s="472">
        <f t="shared" si="168"/>
        <v>0</v>
      </c>
      <c r="AJ139" s="481">
        <f>IF(AD139=0,0,(AD139-AI139)/AD139)</f>
        <v>0</v>
      </c>
      <c r="AK139" s="472">
        <v>0</v>
      </c>
      <c r="AL139" s="482">
        <f>IF(AD139=0,0,AE139/AD139)</f>
        <v>0</v>
      </c>
      <c r="AM139" s="483"/>
      <c r="AN139" s="484">
        <v>550000</v>
      </c>
      <c r="AO139" s="485">
        <f t="shared" si="89"/>
        <v>-550000</v>
      </c>
      <c r="AP139" s="483"/>
      <c r="AQ139" s="483"/>
    </row>
    <row r="140" spans="1:43" ht="15.6" hidden="1" x14ac:dyDescent="0.55000000000000004">
      <c r="A140" s="244" t="s">
        <v>522</v>
      </c>
      <c r="B140" s="419" t="s">
        <v>138</v>
      </c>
      <c r="C140" s="241"/>
      <c r="D140" s="398">
        <v>0</v>
      </c>
      <c r="I140" s="28">
        <f t="shared" si="94"/>
        <v>0</v>
      </c>
      <c r="J140" s="399"/>
      <c r="K140" s="22"/>
      <c r="L140" s="15">
        <v>0</v>
      </c>
      <c r="M140" s="16">
        <v>0</v>
      </c>
      <c r="N140" s="21">
        <v>0</v>
      </c>
      <c r="O140" s="22">
        <v>0</v>
      </c>
      <c r="P140" s="15">
        <v>0</v>
      </c>
      <c r="Q140" s="16">
        <v>0</v>
      </c>
      <c r="R140" s="21">
        <v>0</v>
      </c>
      <c r="S140" s="22">
        <v>0</v>
      </c>
      <c r="T140" s="15">
        <v>0</v>
      </c>
      <c r="U140" s="16"/>
      <c r="V140" s="21">
        <v>0</v>
      </c>
      <c r="W140" s="22">
        <v>0</v>
      </c>
      <c r="X140" s="15"/>
      <c r="Y140" s="16"/>
      <c r="Z140" s="21"/>
      <c r="AA140" s="22"/>
      <c r="AB140" s="27">
        <f>J140+L140+N140+P140+R140+T140+W140</f>
        <v>0</v>
      </c>
      <c r="AC140" s="400">
        <f t="shared" ref="AC140:AC147" si="170">K140+M140+O140+Q140+S140+U140+V140</f>
        <v>0</v>
      </c>
      <c r="AD140" s="218">
        <f t="shared" ref="AD140:AD147" si="171">C140+AB140-AC140</f>
        <v>0</v>
      </c>
      <c r="AE140" s="401">
        <f>IFERROR(+VLOOKUP(A140,'Base de Datos'!$A$1:$H$75,7,0),0)</f>
        <v>0</v>
      </c>
      <c r="AF140" s="29">
        <f>IFERROR(+VLOOKUP(A140,'Base de Datos'!$A$1:$H$75,6,0),0)</f>
        <v>0</v>
      </c>
      <c r="AG140" s="29">
        <f>IFERROR(+VLOOKUP(A140,'Base de Datos'!$A$1:$H$75,8,0),0)</f>
        <v>0</v>
      </c>
      <c r="AH140" s="32">
        <f>+AI140+AG140</f>
        <v>0</v>
      </c>
      <c r="AI140" s="358">
        <f t="shared" si="141"/>
        <v>0</v>
      </c>
      <c r="AJ140" s="402">
        <f t="shared" ref="AJ140:AJ147" si="172">IFERROR(((AD140-AI140)/AD140),0)</f>
        <v>0</v>
      </c>
      <c r="AK140" s="29">
        <f>IFERROR(+VLOOKUP(#REF!,'Base de Datos'!$A$1:$H$75,6,0),0)</f>
        <v>0</v>
      </c>
      <c r="AL140" s="469">
        <f t="shared" ref="AL140:AL147" si="173">IFERROR(+(AE140/AD140),0)</f>
        <v>0</v>
      </c>
      <c r="AN140" s="428">
        <v>150000</v>
      </c>
      <c r="AO140" s="431">
        <f t="shared" ref="AO140:AO203" si="174">+AI140-AN140</f>
        <v>-150000</v>
      </c>
    </row>
    <row r="141" spans="1:43" ht="15.6" hidden="1" x14ac:dyDescent="0.55000000000000004">
      <c r="A141" s="244" t="s">
        <v>542</v>
      </c>
      <c r="B141" s="419" t="s">
        <v>139</v>
      </c>
      <c r="C141" s="398">
        <v>0</v>
      </c>
      <c r="D141" s="398">
        <v>0</v>
      </c>
      <c r="I141" s="28">
        <f t="shared" si="94"/>
        <v>0</v>
      </c>
      <c r="J141" s="399"/>
      <c r="K141" s="22"/>
      <c r="L141" s="15">
        <v>0</v>
      </c>
      <c r="M141" s="16">
        <v>0</v>
      </c>
      <c r="N141" s="21">
        <v>0</v>
      </c>
      <c r="O141" s="22">
        <v>0</v>
      </c>
      <c r="P141" s="15">
        <v>0</v>
      </c>
      <c r="Q141" s="16">
        <v>0</v>
      </c>
      <c r="R141" s="21">
        <v>0</v>
      </c>
      <c r="S141" s="22">
        <v>0</v>
      </c>
      <c r="T141" s="15">
        <v>0</v>
      </c>
      <c r="U141" s="16"/>
      <c r="V141" s="21">
        <v>0</v>
      </c>
      <c r="W141" s="22">
        <v>0</v>
      </c>
      <c r="X141" s="15"/>
      <c r="Y141" s="16"/>
      <c r="Z141" s="21"/>
      <c r="AA141" s="22"/>
      <c r="AB141" s="27">
        <f>J141+L141+N141+P141+R141+W141</f>
        <v>0</v>
      </c>
      <c r="AC141" s="400">
        <f t="shared" si="170"/>
        <v>0</v>
      </c>
      <c r="AD141" s="218">
        <f t="shared" si="171"/>
        <v>0</v>
      </c>
      <c r="AE141" s="401">
        <f>IFERROR(+VLOOKUP(A141,'Base de Datos'!$A$1:$H$75,7,0),0)</f>
        <v>0</v>
      </c>
      <c r="AF141" s="29">
        <f>IFERROR(+VLOOKUP(A141,'Base de Datos'!$A$1:$H$75,6,0),0)</f>
        <v>0</v>
      </c>
      <c r="AG141" s="29">
        <f>IFERROR(+VLOOKUP(A141,'Base de Datos'!$A$1:$H$75,8,0),0)</f>
        <v>0</v>
      </c>
      <c r="AH141" s="32">
        <f t="shared" si="144"/>
        <v>0</v>
      </c>
      <c r="AI141" s="358">
        <f t="shared" si="141"/>
        <v>0</v>
      </c>
      <c r="AJ141" s="402">
        <f t="shared" si="172"/>
        <v>0</v>
      </c>
      <c r="AK141" s="29">
        <f>IFERROR(+VLOOKUP(#REF!,'Base de Datos'!$A$1:$H$75,6,0),0)</f>
        <v>0</v>
      </c>
      <c r="AL141" s="469">
        <f t="shared" si="173"/>
        <v>0</v>
      </c>
      <c r="AN141" s="430"/>
      <c r="AO141" s="431">
        <f t="shared" si="174"/>
        <v>0</v>
      </c>
    </row>
    <row r="142" spans="1:43" ht="15.6" hidden="1" x14ac:dyDescent="0.55000000000000004">
      <c r="A142" s="244" t="s">
        <v>523</v>
      </c>
      <c r="B142" s="419" t="s">
        <v>140</v>
      </c>
      <c r="C142" s="241"/>
      <c r="D142" s="398">
        <v>0</v>
      </c>
      <c r="I142" s="28">
        <f t="shared" si="94"/>
        <v>0</v>
      </c>
      <c r="J142" s="399"/>
      <c r="K142" s="22"/>
      <c r="L142" s="15">
        <v>0</v>
      </c>
      <c r="M142" s="16">
        <v>0</v>
      </c>
      <c r="N142" s="21">
        <v>0</v>
      </c>
      <c r="O142" s="22">
        <v>0</v>
      </c>
      <c r="P142" s="15">
        <v>0</v>
      </c>
      <c r="Q142" s="16">
        <v>0</v>
      </c>
      <c r="R142" s="21">
        <v>0</v>
      </c>
      <c r="S142" s="22">
        <v>0</v>
      </c>
      <c r="T142" s="15">
        <v>0</v>
      </c>
      <c r="U142" s="16"/>
      <c r="V142" s="21">
        <v>0</v>
      </c>
      <c r="W142" s="22">
        <v>0</v>
      </c>
      <c r="X142" s="15"/>
      <c r="Y142" s="16"/>
      <c r="Z142" s="21"/>
      <c r="AA142" s="22"/>
      <c r="AB142" s="27">
        <f>J142+L142+N142+P142+R142+T142+W142</f>
        <v>0</v>
      </c>
      <c r="AC142" s="400">
        <f t="shared" si="170"/>
        <v>0</v>
      </c>
      <c r="AD142" s="218">
        <f t="shared" si="171"/>
        <v>0</v>
      </c>
      <c r="AE142" s="401">
        <f>IFERROR(+VLOOKUP(A142,'Base de Datos'!$A$1:$H$75,7,0),0)</f>
        <v>0</v>
      </c>
      <c r="AF142" s="29">
        <f>IFERROR(+VLOOKUP(A142,'Base de Datos'!$A$1:$H$75,6,0),0)</f>
        <v>0</v>
      </c>
      <c r="AG142" s="29">
        <f>IFERROR(+VLOOKUP(A142,'Base de Datos'!$A$1:$H$75,8,0),0)</f>
        <v>0</v>
      </c>
      <c r="AH142" s="32">
        <f>+AI142+AG142</f>
        <v>0</v>
      </c>
      <c r="AI142" s="358">
        <f t="shared" si="141"/>
        <v>0</v>
      </c>
      <c r="AJ142" s="402">
        <f t="shared" si="172"/>
        <v>0</v>
      </c>
      <c r="AK142" s="29">
        <f>IFERROR(+VLOOKUP(#REF!,'Base de Datos'!$A$1:$H$75,6,0),0)</f>
        <v>0</v>
      </c>
      <c r="AL142" s="469">
        <f t="shared" si="173"/>
        <v>0</v>
      </c>
      <c r="AN142" s="430"/>
      <c r="AO142" s="431">
        <f t="shared" si="174"/>
        <v>0</v>
      </c>
    </row>
    <row r="143" spans="1:43" ht="15.6" hidden="1" x14ac:dyDescent="0.55000000000000004">
      <c r="A143" s="244" t="s">
        <v>524</v>
      </c>
      <c r="B143" s="419" t="s">
        <v>141</v>
      </c>
      <c r="C143" s="241">
        <v>0</v>
      </c>
      <c r="D143" s="398">
        <v>0</v>
      </c>
      <c r="I143" s="28">
        <f t="shared" si="94"/>
        <v>0</v>
      </c>
      <c r="J143" s="399">
        <v>0</v>
      </c>
      <c r="K143" s="22">
        <v>0</v>
      </c>
      <c r="L143" s="15">
        <v>0</v>
      </c>
      <c r="M143" s="16">
        <v>0</v>
      </c>
      <c r="N143" s="21">
        <v>0</v>
      </c>
      <c r="O143" s="22">
        <v>0</v>
      </c>
      <c r="P143" s="15">
        <v>0</v>
      </c>
      <c r="Q143" s="16">
        <v>0</v>
      </c>
      <c r="R143" s="21">
        <v>0</v>
      </c>
      <c r="S143" s="22">
        <v>0</v>
      </c>
      <c r="T143" s="15">
        <v>0</v>
      </c>
      <c r="U143" s="16"/>
      <c r="V143" s="21">
        <v>0</v>
      </c>
      <c r="W143" s="22">
        <v>0</v>
      </c>
      <c r="X143" s="15"/>
      <c r="Y143" s="16"/>
      <c r="Z143" s="21"/>
      <c r="AA143" s="22"/>
      <c r="AB143" s="27">
        <f>J143+L143+N143+P143+R143+T143+W143</f>
        <v>0</v>
      </c>
      <c r="AC143" s="400">
        <f t="shared" si="170"/>
        <v>0</v>
      </c>
      <c r="AD143" s="194">
        <f t="shared" si="171"/>
        <v>0</v>
      </c>
      <c r="AE143" s="401">
        <f>IFERROR(+VLOOKUP(A143,'Base de Datos'!$A$1:$H$75,7,0),0)</f>
        <v>0</v>
      </c>
      <c r="AF143" s="29">
        <f>IFERROR(+VLOOKUP(A143,'Base de Datos'!$A$1:$H$75,6,0),0)</f>
        <v>0</v>
      </c>
      <c r="AG143" s="29">
        <f>IFERROR(+VLOOKUP(A143,'Base de Datos'!$A$1:$H$75,8,0),0)</f>
        <v>0</v>
      </c>
      <c r="AH143" s="32">
        <f>+AI143+AG143</f>
        <v>0</v>
      </c>
      <c r="AI143" s="358">
        <f t="shared" si="141"/>
        <v>0</v>
      </c>
      <c r="AJ143" s="402">
        <f t="shared" si="172"/>
        <v>0</v>
      </c>
      <c r="AK143" s="29">
        <f>IFERROR(+VLOOKUP(#REF!,'Base de Datos'!$A$1:$H$75,6,0),0)</f>
        <v>0</v>
      </c>
      <c r="AL143" s="469">
        <f t="shared" si="173"/>
        <v>0</v>
      </c>
      <c r="AN143" s="430"/>
      <c r="AO143" s="431">
        <f t="shared" si="174"/>
        <v>0</v>
      </c>
    </row>
    <row r="144" spans="1:43" ht="15.6" hidden="1" x14ac:dyDescent="0.55000000000000004">
      <c r="A144" s="244" t="s">
        <v>525</v>
      </c>
      <c r="B144" s="419" t="s">
        <v>142</v>
      </c>
      <c r="C144" s="241"/>
      <c r="D144" s="398">
        <v>0</v>
      </c>
      <c r="I144" s="28">
        <f t="shared" ref="I144:I208" si="175">SUM(C144:D144)</f>
        <v>0</v>
      </c>
      <c r="J144" s="399">
        <v>0</v>
      </c>
      <c r="K144" s="22">
        <v>0</v>
      </c>
      <c r="L144" s="15">
        <v>0</v>
      </c>
      <c r="M144" s="16">
        <v>0</v>
      </c>
      <c r="N144" s="21"/>
      <c r="O144" s="22">
        <v>0</v>
      </c>
      <c r="P144" s="15">
        <v>0</v>
      </c>
      <c r="Q144" s="16">
        <v>0</v>
      </c>
      <c r="R144" s="21">
        <v>0</v>
      </c>
      <c r="S144" s="22">
        <v>0</v>
      </c>
      <c r="T144" s="15">
        <v>0</v>
      </c>
      <c r="U144" s="16"/>
      <c r="V144" s="21">
        <v>0</v>
      </c>
      <c r="W144" s="22">
        <v>0</v>
      </c>
      <c r="X144" s="15"/>
      <c r="Y144" s="16"/>
      <c r="Z144" s="21"/>
      <c r="AA144" s="22"/>
      <c r="AB144" s="27">
        <f>J144+L144+N144+P144+R144+T144+W144</f>
        <v>0</v>
      </c>
      <c r="AC144" s="400">
        <f t="shared" si="170"/>
        <v>0</v>
      </c>
      <c r="AD144" s="218">
        <f t="shared" si="171"/>
        <v>0</v>
      </c>
      <c r="AE144" s="401">
        <f>IFERROR(+VLOOKUP(A144,'Base de Datos'!$A$1:$H$75,7,0),0)</f>
        <v>0</v>
      </c>
      <c r="AF144" s="29">
        <f>IFERROR(+VLOOKUP(A144,'Base de Datos'!$A$1:$H$75,6,0),0)</f>
        <v>0</v>
      </c>
      <c r="AG144" s="29">
        <f>IFERROR(+VLOOKUP(A144,'Base de Datos'!$A$1:$H$75,8,0),0)</f>
        <v>0</v>
      </c>
      <c r="AH144" s="32">
        <f t="shared" si="144"/>
        <v>0</v>
      </c>
      <c r="AI144" s="358">
        <f t="shared" si="141"/>
        <v>0</v>
      </c>
      <c r="AJ144" s="402">
        <f t="shared" si="172"/>
        <v>0</v>
      </c>
      <c r="AK144" s="29">
        <f>IFERROR(+VLOOKUP(#REF!,'Base de Datos'!$A$1:$H$75,6,0),0)</f>
        <v>0</v>
      </c>
      <c r="AL144" s="469">
        <f t="shared" si="173"/>
        <v>0</v>
      </c>
      <c r="AN144" s="428">
        <v>400000</v>
      </c>
      <c r="AO144" s="431">
        <f t="shared" si="174"/>
        <v>-400000</v>
      </c>
    </row>
    <row r="145" spans="1:43" ht="15.6" hidden="1" x14ac:dyDescent="0.55000000000000004">
      <c r="A145" s="244" t="s">
        <v>637</v>
      </c>
      <c r="B145" s="519" t="s">
        <v>143</v>
      </c>
      <c r="C145" s="398"/>
      <c r="D145" s="398">
        <v>0</v>
      </c>
      <c r="I145" s="28">
        <f t="shared" si="175"/>
        <v>0</v>
      </c>
      <c r="J145" s="399">
        <v>0</v>
      </c>
      <c r="K145" s="22">
        <v>0</v>
      </c>
      <c r="L145" s="15">
        <v>0</v>
      </c>
      <c r="M145" s="16">
        <v>0</v>
      </c>
      <c r="N145" s="21">
        <v>0</v>
      </c>
      <c r="O145" s="22">
        <v>0</v>
      </c>
      <c r="P145" s="15">
        <v>0</v>
      </c>
      <c r="Q145" s="16">
        <v>0</v>
      </c>
      <c r="R145" s="21">
        <v>0</v>
      </c>
      <c r="S145" s="22">
        <v>0</v>
      </c>
      <c r="T145" s="15">
        <v>0</v>
      </c>
      <c r="U145" s="16">
        <v>0</v>
      </c>
      <c r="V145" s="21">
        <v>0</v>
      </c>
      <c r="W145" s="22">
        <v>0</v>
      </c>
      <c r="X145" s="15"/>
      <c r="Y145" s="16"/>
      <c r="Z145" s="21"/>
      <c r="AA145" s="22"/>
      <c r="AB145" s="27">
        <f>J145+L145+N145+P145+R145+W145</f>
        <v>0</v>
      </c>
      <c r="AC145" s="400">
        <f t="shared" si="170"/>
        <v>0</v>
      </c>
      <c r="AD145" s="218">
        <f t="shared" si="171"/>
        <v>0</v>
      </c>
      <c r="AE145" s="401">
        <v>0</v>
      </c>
      <c r="AF145" s="29">
        <v>0</v>
      </c>
      <c r="AG145" s="29">
        <f>IFERROR(+VLOOKUP(A145,'Base de Datos'!$A$1:$H$75,8,0),0)</f>
        <v>0</v>
      </c>
      <c r="AH145" s="32">
        <f t="shared" si="144"/>
        <v>0</v>
      </c>
      <c r="AI145" s="358">
        <f t="shared" si="141"/>
        <v>0</v>
      </c>
      <c r="AJ145" s="402">
        <f t="shared" si="172"/>
        <v>0</v>
      </c>
      <c r="AK145" s="29">
        <v>0</v>
      </c>
      <c r="AL145" s="469">
        <f t="shared" si="173"/>
        <v>0</v>
      </c>
      <c r="AN145" s="430"/>
      <c r="AO145" s="431">
        <f t="shared" si="174"/>
        <v>0</v>
      </c>
    </row>
    <row r="146" spans="1:43" ht="15.6" hidden="1" x14ac:dyDescent="0.55000000000000004">
      <c r="A146" s="244" t="s">
        <v>526</v>
      </c>
      <c r="B146" s="519" t="s">
        <v>144</v>
      </c>
      <c r="C146" s="398"/>
      <c r="D146" s="398">
        <v>0</v>
      </c>
      <c r="I146" s="28">
        <f t="shared" si="175"/>
        <v>0</v>
      </c>
      <c r="J146" s="399">
        <v>0</v>
      </c>
      <c r="K146" s="22">
        <v>0</v>
      </c>
      <c r="L146" s="15">
        <v>0</v>
      </c>
      <c r="M146" s="16">
        <v>0</v>
      </c>
      <c r="N146" s="21">
        <v>0</v>
      </c>
      <c r="O146" s="22">
        <v>0</v>
      </c>
      <c r="P146" s="15">
        <v>0</v>
      </c>
      <c r="Q146" s="16">
        <v>0</v>
      </c>
      <c r="R146" s="21">
        <v>0</v>
      </c>
      <c r="S146" s="22">
        <v>0</v>
      </c>
      <c r="T146" s="15">
        <v>0</v>
      </c>
      <c r="U146" s="16">
        <v>0</v>
      </c>
      <c r="V146" s="21">
        <v>0</v>
      </c>
      <c r="W146" s="22">
        <v>0</v>
      </c>
      <c r="X146" s="15"/>
      <c r="Y146" s="16"/>
      <c r="Z146" s="21"/>
      <c r="AA146" s="22"/>
      <c r="AB146" s="27">
        <f>J146+L146+N146+P146+R146+T146+W146</f>
        <v>0</v>
      </c>
      <c r="AC146" s="400">
        <f t="shared" si="170"/>
        <v>0</v>
      </c>
      <c r="AD146" s="218">
        <f t="shared" si="171"/>
        <v>0</v>
      </c>
      <c r="AE146" s="401">
        <f>IFERROR(+VLOOKUP(A146,'Base de Datos'!$A$1:$H$75,7,0),0)</f>
        <v>0</v>
      </c>
      <c r="AF146" s="29">
        <f>IFERROR(+VLOOKUP(A146,'Base de Datos'!$A$1:$H$75,6,0),0)</f>
        <v>0</v>
      </c>
      <c r="AG146" s="29">
        <f>IFERROR(+VLOOKUP(A146,'Base de Datos'!$A$1:$H$75,8,0),0)</f>
        <v>0</v>
      </c>
      <c r="AH146" s="32">
        <f t="shared" si="144"/>
        <v>0</v>
      </c>
      <c r="AI146" s="358">
        <f t="shared" si="141"/>
        <v>0</v>
      </c>
      <c r="AJ146" s="402">
        <f t="shared" si="172"/>
        <v>0</v>
      </c>
      <c r="AK146" s="29">
        <f>IFERROR(+VLOOKUP(#REF!,'Base de Datos'!$A$1:$H$75,6,0),0)</f>
        <v>0</v>
      </c>
      <c r="AL146" s="469">
        <f t="shared" si="173"/>
        <v>0</v>
      </c>
      <c r="AN146" s="430"/>
      <c r="AO146" s="431">
        <f t="shared" si="174"/>
        <v>0</v>
      </c>
    </row>
    <row r="147" spans="1:43" ht="15.6" hidden="1" x14ac:dyDescent="0.55000000000000004">
      <c r="A147" s="244" t="s">
        <v>527</v>
      </c>
      <c r="B147" s="489" t="s">
        <v>145</v>
      </c>
      <c r="C147" s="241">
        <v>0</v>
      </c>
      <c r="D147" s="398">
        <v>0</v>
      </c>
      <c r="I147" s="28">
        <f t="shared" si="175"/>
        <v>0</v>
      </c>
      <c r="J147" s="399">
        <v>0</v>
      </c>
      <c r="K147" s="22">
        <v>0</v>
      </c>
      <c r="L147" s="15">
        <v>0</v>
      </c>
      <c r="M147" s="16">
        <v>0</v>
      </c>
      <c r="N147" s="21">
        <v>0</v>
      </c>
      <c r="O147" s="22">
        <v>0</v>
      </c>
      <c r="P147" s="15">
        <v>0</v>
      </c>
      <c r="Q147" s="16">
        <v>0</v>
      </c>
      <c r="R147" s="21">
        <v>0</v>
      </c>
      <c r="S147" s="22">
        <v>0</v>
      </c>
      <c r="T147" s="15">
        <v>0</v>
      </c>
      <c r="U147" s="16">
        <v>0</v>
      </c>
      <c r="V147" s="21">
        <v>0</v>
      </c>
      <c r="W147" s="22">
        <v>0</v>
      </c>
      <c r="X147" s="15"/>
      <c r="Y147" s="16"/>
      <c r="Z147" s="21"/>
      <c r="AA147" s="22"/>
      <c r="AB147" s="27">
        <f>J147+L147+N147+P147+R147+T147+W147</f>
        <v>0</v>
      </c>
      <c r="AC147" s="400">
        <f t="shared" si="170"/>
        <v>0</v>
      </c>
      <c r="AD147" s="218">
        <f t="shared" si="171"/>
        <v>0</v>
      </c>
      <c r="AE147" s="401">
        <f>IFERROR(+VLOOKUP(A147,'Base de Datos'!$A$1:$H$75,7,0),0)</f>
        <v>0</v>
      </c>
      <c r="AF147" s="29">
        <f>IFERROR(+VLOOKUP(A147,'Base de Datos'!$A$1:$H$75,6,0),0)</f>
        <v>0</v>
      </c>
      <c r="AG147" s="29">
        <f>IFERROR(+VLOOKUP(A147,'Base de Datos'!$A$1:$H$75,8,0),0)</f>
        <v>0</v>
      </c>
      <c r="AH147" s="32">
        <f>+AI147+AG147</f>
        <v>0</v>
      </c>
      <c r="AI147" s="358">
        <f t="shared" si="141"/>
        <v>0</v>
      </c>
      <c r="AJ147" s="402">
        <f t="shared" si="172"/>
        <v>0</v>
      </c>
      <c r="AK147" s="29">
        <f>IFERROR(+VLOOKUP(#REF!,'Base de Datos'!$A$1:$H$75,6,0),0)</f>
        <v>0</v>
      </c>
      <c r="AL147" s="469">
        <f t="shared" si="173"/>
        <v>0</v>
      </c>
      <c r="AN147" s="430"/>
      <c r="AO147" s="431">
        <f t="shared" si="174"/>
        <v>0</v>
      </c>
    </row>
    <row r="148" spans="1:43" s="23" customFormat="1" ht="15.6" hidden="1" x14ac:dyDescent="0.55000000000000004">
      <c r="A148" s="234">
        <v>3</v>
      </c>
      <c r="B148" s="412" t="s">
        <v>146</v>
      </c>
      <c r="C148" s="397">
        <f>+C149+C154+C163+C166</f>
        <v>0</v>
      </c>
      <c r="D148" s="397">
        <f>+D149+D154+D163+D166</f>
        <v>0</v>
      </c>
      <c r="E148" s="514">
        <f>+E149+E154+E163+E166</f>
        <v>0</v>
      </c>
      <c r="F148" s="514"/>
      <c r="G148" s="514"/>
      <c r="H148" s="514">
        <f>+H149+H154+H163+H166</f>
        <v>0</v>
      </c>
      <c r="I148" s="177">
        <f t="shared" si="175"/>
        <v>0</v>
      </c>
      <c r="J148" s="397">
        <f>+J149+J154+J163+J166</f>
        <v>0</v>
      </c>
      <c r="K148" s="237">
        <f t="shared" ref="K148:W148" si="176">+K149+K154+K163+K166</f>
        <v>0</v>
      </c>
      <c r="L148" s="238">
        <f t="shared" si="176"/>
        <v>0</v>
      </c>
      <c r="M148" s="237">
        <f t="shared" si="176"/>
        <v>0</v>
      </c>
      <c r="N148" s="238">
        <f t="shared" si="176"/>
        <v>0</v>
      </c>
      <c r="O148" s="237">
        <f t="shared" si="176"/>
        <v>0</v>
      </c>
      <c r="P148" s="238">
        <f t="shared" si="176"/>
        <v>0</v>
      </c>
      <c r="Q148" s="237">
        <f t="shared" si="176"/>
        <v>0</v>
      </c>
      <c r="R148" s="238">
        <f t="shared" si="176"/>
        <v>0</v>
      </c>
      <c r="S148" s="237">
        <f t="shared" si="176"/>
        <v>0</v>
      </c>
      <c r="T148" s="238">
        <f>+T149+T154+T163+T166</f>
        <v>0</v>
      </c>
      <c r="U148" s="237">
        <f>+U149+U154+U163+U166</f>
        <v>0</v>
      </c>
      <c r="V148" s="238">
        <f t="shared" si="176"/>
        <v>0</v>
      </c>
      <c r="W148" s="237">
        <f t="shared" si="176"/>
        <v>0</v>
      </c>
      <c r="X148" s="238"/>
      <c r="Y148" s="237"/>
      <c r="Z148" s="238"/>
      <c r="AA148" s="237"/>
      <c r="AB148" s="239">
        <f t="shared" ref="AB148:AI148" si="177">+AB149+AB154+AB163+AB166</f>
        <v>0</v>
      </c>
      <c r="AC148" s="397">
        <f t="shared" si="177"/>
        <v>0</v>
      </c>
      <c r="AD148" s="177">
        <f t="shared" si="177"/>
        <v>0</v>
      </c>
      <c r="AE148" s="397">
        <f t="shared" si="177"/>
        <v>0</v>
      </c>
      <c r="AF148" s="177">
        <f t="shared" si="177"/>
        <v>0</v>
      </c>
      <c r="AG148" s="177">
        <f t="shared" ref="AG148" si="178">+AG149+AG154+AG163+AG166</f>
        <v>0</v>
      </c>
      <c r="AH148" s="177"/>
      <c r="AI148" s="239">
        <f t="shared" si="177"/>
        <v>0</v>
      </c>
      <c r="AJ148" s="414" t="s">
        <v>0</v>
      </c>
      <c r="AK148" s="177">
        <f t="shared" ref="AK148" si="179">+AK149+AK154+AK163+AK166</f>
        <v>0</v>
      </c>
      <c r="AL148" s="469" t="s">
        <v>0</v>
      </c>
      <c r="AM148" s="1"/>
      <c r="AN148" s="436"/>
      <c r="AO148" s="431">
        <f t="shared" si="174"/>
        <v>0</v>
      </c>
    </row>
    <row r="149" spans="1:43" s="486" customFormat="1" ht="15.6" hidden="1" collapsed="1" x14ac:dyDescent="0.55000000000000004">
      <c r="A149" s="473">
        <v>301</v>
      </c>
      <c r="B149" s="474" t="s">
        <v>147</v>
      </c>
      <c r="C149" s="475">
        <f>SUM(C150:C153)</f>
        <v>0</v>
      </c>
      <c r="D149" s="475">
        <f>SUM(D150:D153)</f>
        <v>0</v>
      </c>
      <c r="E149" s="476">
        <f>SUM(E150:E153)</f>
        <v>0</v>
      </c>
      <c r="F149" s="476"/>
      <c r="G149" s="476"/>
      <c r="H149" s="476">
        <f>SUM(H150:H153)</f>
        <v>0</v>
      </c>
      <c r="I149" s="477">
        <f t="shared" si="175"/>
        <v>0</v>
      </c>
      <c r="J149" s="475">
        <f>SUM(J150:J153)</f>
        <v>0</v>
      </c>
      <c r="K149" s="478">
        <f t="shared" ref="K149:W149" si="180">SUM(K150:K153)</f>
        <v>0</v>
      </c>
      <c r="L149" s="479">
        <f t="shared" si="180"/>
        <v>0</v>
      </c>
      <c r="M149" s="479">
        <f t="shared" si="180"/>
        <v>0</v>
      </c>
      <c r="N149" s="479">
        <f t="shared" si="180"/>
        <v>0</v>
      </c>
      <c r="O149" s="478">
        <f t="shared" si="180"/>
        <v>0</v>
      </c>
      <c r="P149" s="479">
        <f t="shared" si="180"/>
        <v>0</v>
      </c>
      <c r="Q149" s="478">
        <f t="shared" si="180"/>
        <v>0</v>
      </c>
      <c r="R149" s="479">
        <f t="shared" si="180"/>
        <v>0</v>
      </c>
      <c r="S149" s="478">
        <f t="shared" si="180"/>
        <v>0</v>
      </c>
      <c r="T149" s="479">
        <f>SUM(T150:T153)</f>
        <v>0</v>
      </c>
      <c r="U149" s="478">
        <f>SUM(U150:U153)</f>
        <v>0</v>
      </c>
      <c r="V149" s="479">
        <f t="shared" si="180"/>
        <v>0</v>
      </c>
      <c r="W149" s="478">
        <f t="shared" si="180"/>
        <v>0</v>
      </c>
      <c r="X149" s="479"/>
      <c r="Y149" s="478"/>
      <c r="Z149" s="479"/>
      <c r="AA149" s="478"/>
      <c r="AB149" s="480">
        <f>SUM(AB150:AB153)</f>
        <v>0</v>
      </c>
      <c r="AC149" s="475">
        <f>SUM(AC150:AC153)</f>
        <v>0</v>
      </c>
      <c r="AD149" s="472">
        <f t="shared" ref="AD149:AD171" si="181">SUM(J149:K149)</f>
        <v>0</v>
      </c>
      <c r="AE149" s="471">
        <f>SUM(AE150:AE153)</f>
        <v>0</v>
      </c>
      <c r="AF149" s="472">
        <f>SUM(AF150:AF153)</f>
        <v>0</v>
      </c>
      <c r="AG149" s="472">
        <f>SUM(AG150:AG153)</f>
        <v>0</v>
      </c>
      <c r="AH149" s="472"/>
      <c r="AI149" s="472">
        <f>SUM(AI150:AI153)</f>
        <v>0</v>
      </c>
      <c r="AJ149" s="481">
        <f t="shared" ref="AJ149:AJ195" si="182">IF(AD149=0,0,(AD149-AI149)/AD149)</f>
        <v>0</v>
      </c>
      <c r="AK149" s="472">
        <v>0</v>
      </c>
      <c r="AL149" s="482">
        <f t="shared" ref="AL149:AL195" si="183">IF(AD149=0,0,AE149/AD149)</f>
        <v>0</v>
      </c>
      <c r="AM149" s="483"/>
      <c r="AN149" s="484"/>
      <c r="AO149" s="485">
        <f t="shared" si="174"/>
        <v>0</v>
      </c>
      <c r="AP149" s="483"/>
      <c r="AQ149" s="483"/>
    </row>
    <row r="150" spans="1:43" ht="15.6" hidden="1" x14ac:dyDescent="0.55000000000000004">
      <c r="A150" s="244">
        <v>30101</v>
      </c>
      <c r="B150" s="519" t="s">
        <v>148</v>
      </c>
      <c r="C150" s="398">
        <v>0</v>
      </c>
      <c r="D150" s="398">
        <v>0</v>
      </c>
      <c r="I150" s="28">
        <f t="shared" si="175"/>
        <v>0</v>
      </c>
      <c r="J150" s="399">
        <v>0</v>
      </c>
      <c r="K150" s="22">
        <v>0</v>
      </c>
      <c r="L150" s="15">
        <v>0</v>
      </c>
      <c r="M150" s="16">
        <v>0</v>
      </c>
      <c r="N150" s="21">
        <v>0</v>
      </c>
      <c r="O150" s="22">
        <v>0</v>
      </c>
      <c r="P150" s="15">
        <v>0</v>
      </c>
      <c r="Q150" s="16">
        <v>0</v>
      </c>
      <c r="R150" s="21">
        <v>0</v>
      </c>
      <c r="S150" s="22">
        <v>0</v>
      </c>
      <c r="T150" s="15">
        <v>0</v>
      </c>
      <c r="U150" s="16">
        <v>0</v>
      </c>
      <c r="V150" s="21">
        <v>0</v>
      </c>
      <c r="W150" s="22">
        <v>0</v>
      </c>
      <c r="X150" s="15"/>
      <c r="Y150" s="16"/>
      <c r="Z150" s="21"/>
      <c r="AA150" s="22"/>
      <c r="AB150" s="27">
        <v>0</v>
      </c>
      <c r="AC150" s="400">
        <v>0</v>
      </c>
      <c r="AD150" s="218">
        <f t="shared" si="181"/>
        <v>0</v>
      </c>
      <c r="AE150" s="401">
        <v>0</v>
      </c>
      <c r="AF150" s="29">
        <v>0</v>
      </c>
      <c r="AG150" s="29">
        <v>0</v>
      </c>
      <c r="AH150" s="32"/>
      <c r="AI150" s="358">
        <v>0</v>
      </c>
      <c r="AJ150" s="406">
        <f t="shared" si="182"/>
        <v>0</v>
      </c>
      <c r="AK150" s="29">
        <v>0</v>
      </c>
      <c r="AL150" s="469">
        <f t="shared" si="183"/>
        <v>0</v>
      </c>
      <c r="AN150" s="430"/>
      <c r="AO150" s="431">
        <f t="shared" si="174"/>
        <v>0</v>
      </c>
    </row>
    <row r="151" spans="1:43" ht="15.6" hidden="1" x14ac:dyDescent="0.55000000000000004">
      <c r="A151" s="244">
        <v>30102</v>
      </c>
      <c r="B151" s="519" t="s">
        <v>149</v>
      </c>
      <c r="C151" s="398">
        <v>0</v>
      </c>
      <c r="D151" s="398">
        <v>0</v>
      </c>
      <c r="I151" s="28">
        <f t="shared" si="175"/>
        <v>0</v>
      </c>
      <c r="J151" s="399">
        <v>0</v>
      </c>
      <c r="K151" s="22">
        <v>0</v>
      </c>
      <c r="L151" s="15">
        <v>0</v>
      </c>
      <c r="M151" s="16">
        <v>0</v>
      </c>
      <c r="N151" s="21">
        <v>0</v>
      </c>
      <c r="O151" s="22">
        <v>0</v>
      </c>
      <c r="P151" s="15">
        <v>0</v>
      </c>
      <c r="Q151" s="16">
        <v>0</v>
      </c>
      <c r="R151" s="21">
        <v>0</v>
      </c>
      <c r="S151" s="22">
        <v>0</v>
      </c>
      <c r="T151" s="15">
        <v>0</v>
      </c>
      <c r="U151" s="16">
        <v>0</v>
      </c>
      <c r="V151" s="21">
        <v>0</v>
      </c>
      <c r="W151" s="22">
        <v>0</v>
      </c>
      <c r="X151" s="15"/>
      <c r="Y151" s="16"/>
      <c r="Z151" s="21"/>
      <c r="AA151" s="22"/>
      <c r="AB151" s="27">
        <v>0</v>
      </c>
      <c r="AC151" s="400">
        <v>0</v>
      </c>
      <c r="AD151" s="218">
        <f t="shared" si="181"/>
        <v>0</v>
      </c>
      <c r="AE151" s="401">
        <v>0</v>
      </c>
      <c r="AF151" s="29">
        <v>0</v>
      </c>
      <c r="AG151" s="29">
        <v>0</v>
      </c>
      <c r="AH151" s="32"/>
      <c r="AI151" s="358">
        <v>0</v>
      </c>
      <c r="AJ151" s="406">
        <f t="shared" si="182"/>
        <v>0</v>
      </c>
      <c r="AK151" s="29">
        <v>0</v>
      </c>
      <c r="AL151" s="469">
        <f t="shared" si="183"/>
        <v>0</v>
      </c>
      <c r="AN151" s="430"/>
      <c r="AO151" s="431">
        <f t="shared" si="174"/>
        <v>0</v>
      </c>
    </row>
    <row r="152" spans="1:43" ht="15.6" hidden="1" x14ac:dyDescent="0.55000000000000004">
      <c r="A152" s="244">
        <v>30103</v>
      </c>
      <c r="B152" s="519" t="s">
        <v>150</v>
      </c>
      <c r="C152" s="398">
        <v>0</v>
      </c>
      <c r="D152" s="398">
        <v>0</v>
      </c>
      <c r="I152" s="28">
        <f t="shared" si="175"/>
        <v>0</v>
      </c>
      <c r="J152" s="399">
        <v>0</v>
      </c>
      <c r="K152" s="22">
        <v>0</v>
      </c>
      <c r="L152" s="15">
        <v>0</v>
      </c>
      <c r="M152" s="16">
        <v>0</v>
      </c>
      <c r="N152" s="21">
        <v>0</v>
      </c>
      <c r="O152" s="22">
        <v>0</v>
      </c>
      <c r="P152" s="15">
        <v>0</v>
      </c>
      <c r="Q152" s="16">
        <v>0</v>
      </c>
      <c r="R152" s="21">
        <v>0</v>
      </c>
      <c r="S152" s="22">
        <v>0</v>
      </c>
      <c r="T152" s="15">
        <v>0</v>
      </c>
      <c r="U152" s="16">
        <v>0</v>
      </c>
      <c r="V152" s="21">
        <v>0</v>
      </c>
      <c r="W152" s="22">
        <v>0</v>
      </c>
      <c r="X152" s="15"/>
      <c r="Y152" s="16"/>
      <c r="Z152" s="21"/>
      <c r="AA152" s="22"/>
      <c r="AB152" s="27">
        <v>0</v>
      </c>
      <c r="AC152" s="400">
        <v>0</v>
      </c>
      <c r="AD152" s="218">
        <f t="shared" si="181"/>
        <v>0</v>
      </c>
      <c r="AE152" s="401">
        <v>0</v>
      </c>
      <c r="AF152" s="29">
        <v>0</v>
      </c>
      <c r="AG152" s="29">
        <v>0</v>
      </c>
      <c r="AH152" s="32"/>
      <c r="AI152" s="358">
        <v>0</v>
      </c>
      <c r="AJ152" s="406">
        <f t="shared" si="182"/>
        <v>0</v>
      </c>
      <c r="AK152" s="29">
        <v>0</v>
      </c>
      <c r="AL152" s="469">
        <f t="shared" si="183"/>
        <v>0</v>
      </c>
      <c r="AN152" s="430"/>
      <c r="AO152" s="431">
        <f t="shared" si="174"/>
        <v>0</v>
      </c>
    </row>
    <row r="153" spans="1:43" ht="15.6" hidden="1" x14ac:dyDescent="0.55000000000000004">
      <c r="A153" s="244">
        <v>30104</v>
      </c>
      <c r="B153" s="519" t="s">
        <v>151</v>
      </c>
      <c r="C153" s="398">
        <v>0</v>
      </c>
      <c r="D153" s="398">
        <v>0</v>
      </c>
      <c r="I153" s="28">
        <f t="shared" si="175"/>
        <v>0</v>
      </c>
      <c r="J153" s="399">
        <v>0</v>
      </c>
      <c r="K153" s="22">
        <v>0</v>
      </c>
      <c r="L153" s="15">
        <v>0</v>
      </c>
      <c r="M153" s="16">
        <v>0</v>
      </c>
      <c r="N153" s="21">
        <v>0</v>
      </c>
      <c r="O153" s="22">
        <v>0</v>
      </c>
      <c r="P153" s="15">
        <v>0</v>
      </c>
      <c r="Q153" s="16">
        <v>0</v>
      </c>
      <c r="R153" s="21">
        <v>0</v>
      </c>
      <c r="S153" s="22">
        <v>0</v>
      </c>
      <c r="T153" s="15">
        <v>0</v>
      </c>
      <c r="U153" s="16">
        <v>0</v>
      </c>
      <c r="V153" s="21">
        <v>0</v>
      </c>
      <c r="W153" s="22">
        <v>0</v>
      </c>
      <c r="X153" s="15"/>
      <c r="Y153" s="16"/>
      <c r="Z153" s="21"/>
      <c r="AA153" s="22"/>
      <c r="AB153" s="27">
        <v>0</v>
      </c>
      <c r="AC153" s="400">
        <v>0</v>
      </c>
      <c r="AD153" s="218">
        <f t="shared" si="181"/>
        <v>0</v>
      </c>
      <c r="AE153" s="401">
        <v>0</v>
      </c>
      <c r="AF153" s="29">
        <v>0</v>
      </c>
      <c r="AG153" s="29">
        <v>0</v>
      </c>
      <c r="AH153" s="32"/>
      <c r="AI153" s="358">
        <v>0</v>
      </c>
      <c r="AJ153" s="406">
        <f t="shared" si="182"/>
        <v>0</v>
      </c>
      <c r="AK153" s="29">
        <v>0</v>
      </c>
      <c r="AL153" s="469">
        <f t="shared" si="183"/>
        <v>0</v>
      </c>
      <c r="AN153" s="430"/>
      <c r="AO153" s="431">
        <f t="shared" si="174"/>
        <v>0</v>
      </c>
    </row>
    <row r="154" spans="1:43" s="486" customFormat="1" ht="15.6" hidden="1" collapsed="1" x14ac:dyDescent="0.55000000000000004">
      <c r="A154" s="473">
        <v>302</v>
      </c>
      <c r="B154" s="474" t="s">
        <v>152</v>
      </c>
      <c r="C154" s="475">
        <f>SUM(C155:C162)</f>
        <v>0</v>
      </c>
      <c r="D154" s="475">
        <f>SUM(D155:D162)</f>
        <v>0</v>
      </c>
      <c r="E154" s="476">
        <f>SUM(E155:E162)</f>
        <v>0</v>
      </c>
      <c r="F154" s="476"/>
      <c r="G154" s="476"/>
      <c r="H154" s="476">
        <f>SUM(H155:H162)</f>
        <v>0</v>
      </c>
      <c r="I154" s="477">
        <f t="shared" si="175"/>
        <v>0</v>
      </c>
      <c r="J154" s="475">
        <f>SUM(J155:J162)</f>
        <v>0</v>
      </c>
      <c r="K154" s="478">
        <f t="shared" ref="K154:W154" si="184">SUM(K155:K162)</f>
        <v>0</v>
      </c>
      <c r="L154" s="479">
        <f t="shared" si="184"/>
        <v>0</v>
      </c>
      <c r="M154" s="479">
        <f t="shared" si="184"/>
        <v>0</v>
      </c>
      <c r="N154" s="479">
        <f t="shared" si="184"/>
        <v>0</v>
      </c>
      <c r="O154" s="478">
        <f t="shared" si="184"/>
        <v>0</v>
      </c>
      <c r="P154" s="479">
        <f t="shared" si="184"/>
        <v>0</v>
      </c>
      <c r="Q154" s="478">
        <f t="shared" si="184"/>
        <v>0</v>
      </c>
      <c r="R154" s="479">
        <f t="shared" si="184"/>
        <v>0</v>
      </c>
      <c r="S154" s="478">
        <f t="shared" si="184"/>
        <v>0</v>
      </c>
      <c r="T154" s="479">
        <f>SUM(T155:T162)</f>
        <v>0</v>
      </c>
      <c r="U154" s="478">
        <f>SUM(U155:U162)</f>
        <v>0</v>
      </c>
      <c r="V154" s="479">
        <f t="shared" si="184"/>
        <v>0</v>
      </c>
      <c r="W154" s="478">
        <f t="shared" si="184"/>
        <v>0</v>
      </c>
      <c r="X154" s="479"/>
      <c r="Y154" s="478"/>
      <c r="Z154" s="479"/>
      <c r="AA154" s="478"/>
      <c r="AB154" s="480">
        <f>SUM(AB155:AB162)</f>
        <v>0</v>
      </c>
      <c r="AC154" s="475">
        <f>SUM(AC155:AC162)</f>
        <v>0</v>
      </c>
      <c r="AD154" s="472">
        <f t="shared" si="181"/>
        <v>0</v>
      </c>
      <c r="AE154" s="471">
        <f>SUM(AE155:AE162)</f>
        <v>0</v>
      </c>
      <c r="AF154" s="472">
        <f>SUM(AF155:AF162)</f>
        <v>0</v>
      </c>
      <c r="AG154" s="472">
        <f>SUM(AG155:AG162)</f>
        <v>0</v>
      </c>
      <c r="AH154" s="472"/>
      <c r="AI154" s="472">
        <f>SUM(AI155:AI162)</f>
        <v>0</v>
      </c>
      <c r="AJ154" s="481">
        <f t="shared" si="182"/>
        <v>0</v>
      </c>
      <c r="AK154" s="472">
        <v>0</v>
      </c>
      <c r="AL154" s="482">
        <f t="shared" si="183"/>
        <v>0</v>
      </c>
      <c r="AM154" s="483"/>
      <c r="AN154" s="484"/>
      <c r="AO154" s="485">
        <f t="shared" si="174"/>
        <v>0</v>
      </c>
      <c r="AP154" s="483"/>
      <c r="AQ154" s="483"/>
    </row>
    <row r="155" spans="1:43" ht="15.6" hidden="1" x14ac:dyDescent="0.55000000000000004">
      <c r="A155" s="244">
        <v>30201</v>
      </c>
      <c r="B155" s="519" t="s">
        <v>153</v>
      </c>
      <c r="C155" s="398">
        <v>0</v>
      </c>
      <c r="D155" s="398">
        <v>0</v>
      </c>
      <c r="I155" s="28">
        <f t="shared" si="175"/>
        <v>0</v>
      </c>
      <c r="J155" s="399">
        <v>0</v>
      </c>
      <c r="K155" s="22">
        <v>0</v>
      </c>
      <c r="L155" s="15">
        <v>0</v>
      </c>
      <c r="M155" s="16">
        <v>0</v>
      </c>
      <c r="N155" s="21">
        <v>0</v>
      </c>
      <c r="O155" s="22">
        <v>0</v>
      </c>
      <c r="P155" s="15">
        <v>0</v>
      </c>
      <c r="Q155" s="16">
        <v>0</v>
      </c>
      <c r="R155" s="21">
        <v>0</v>
      </c>
      <c r="S155" s="22">
        <v>0</v>
      </c>
      <c r="T155" s="15">
        <v>0</v>
      </c>
      <c r="U155" s="16">
        <v>0</v>
      </c>
      <c r="V155" s="21">
        <v>0</v>
      </c>
      <c r="W155" s="22">
        <v>0</v>
      </c>
      <c r="X155" s="15"/>
      <c r="Y155" s="16"/>
      <c r="Z155" s="21"/>
      <c r="AA155" s="22"/>
      <c r="AB155" s="27">
        <v>0</v>
      </c>
      <c r="AC155" s="400">
        <v>0</v>
      </c>
      <c r="AD155" s="218">
        <f t="shared" si="181"/>
        <v>0</v>
      </c>
      <c r="AE155" s="401">
        <v>0</v>
      </c>
      <c r="AF155" s="29">
        <v>0</v>
      </c>
      <c r="AG155" s="29">
        <v>0</v>
      </c>
      <c r="AH155" s="32"/>
      <c r="AI155" s="358">
        <v>0</v>
      </c>
      <c r="AJ155" s="406">
        <f t="shared" si="182"/>
        <v>0</v>
      </c>
      <c r="AK155" s="29">
        <v>0</v>
      </c>
      <c r="AL155" s="469">
        <f t="shared" si="183"/>
        <v>0</v>
      </c>
      <c r="AN155" s="430"/>
      <c r="AO155" s="431">
        <f t="shared" si="174"/>
        <v>0</v>
      </c>
    </row>
    <row r="156" spans="1:43" ht="15.6" hidden="1" x14ac:dyDescent="0.55000000000000004">
      <c r="A156" s="244">
        <v>30202</v>
      </c>
      <c r="B156" s="519" t="s">
        <v>154</v>
      </c>
      <c r="C156" s="398">
        <v>0</v>
      </c>
      <c r="D156" s="398">
        <v>0</v>
      </c>
      <c r="I156" s="28">
        <f t="shared" si="175"/>
        <v>0</v>
      </c>
      <c r="J156" s="399">
        <v>0</v>
      </c>
      <c r="K156" s="22">
        <v>0</v>
      </c>
      <c r="L156" s="15">
        <v>0</v>
      </c>
      <c r="M156" s="16">
        <v>0</v>
      </c>
      <c r="N156" s="21">
        <v>0</v>
      </c>
      <c r="O156" s="22">
        <v>0</v>
      </c>
      <c r="P156" s="15">
        <v>0</v>
      </c>
      <c r="Q156" s="16">
        <v>0</v>
      </c>
      <c r="R156" s="21">
        <v>0</v>
      </c>
      <c r="S156" s="22">
        <v>0</v>
      </c>
      <c r="T156" s="15">
        <v>0</v>
      </c>
      <c r="U156" s="16">
        <v>0</v>
      </c>
      <c r="V156" s="21">
        <v>0</v>
      </c>
      <c r="W156" s="22">
        <v>0</v>
      </c>
      <c r="X156" s="15"/>
      <c r="Y156" s="16"/>
      <c r="Z156" s="21"/>
      <c r="AA156" s="22"/>
      <c r="AB156" s="27">
        <v>0</v>
      </c>
      <c r="AC156" s="400">
        <v>0</v>
      </c>
      <c r="AD156" s="218">
        <f t="shared" si="181"/>
        <v>0</v>
      </c>
      <c r="AE156" s="401">
        <v>0</v>
      </c>
      <c r="AF156" s="29">
        <v>0</v>
      </c>
      <c r="AG156" s="29">
        <v>0</v>
      </c>
      <c r="AH156" s="32"/>
      <c r="AI156" s="358">
        <v>0</v>
      </c>
      <c r="AJ156" s="406">
        <f t="shared" si="182"/>
        <v>0</v>
      </c>
      <c r="AK156" s="29">
        <v>0</v>
      </c>
      <c r="AL156" s="469">
        <f t="shared" si="183"/>
        <v>0</v>
      </c>
      <c r="AN156" s="430"/>
      <c r="AO156" s="431">
        <f t="shared" si="174"/>
        <v>0</v>
      </c>
    </row>
    <row r="157" spans="1:43" ht="15.6" hidden="1" x14ac:dyDescent="0.55000000000000004">
      <c r="A157" s="244">
        <v>30203</v>
      </c>
      <c r="B157" s="519" t="s">
        <v>155</v>
      </c>
      <c r="C157" s="398">
        <v>0</v>
      </c>
      <c r="D157" s="398">
        <v>0</v>
      </c>
      <c r="I157" s="28">
        <f t="shared" si="175"/>
        <v>0</v>
      </c>
      <c r="J157" s="399">
        <v>0</v>
      </c>
      <c r="K157" s="22">
        <v>0</v>
      </c>
      <c r="L157" s="15">
        <v>0</v>
      </c>
      <c r="M157" s="16">
        <v>0</v>
      </c>
      <c r="N157" s="21">
        <v>0</v>
      </c>
      <c r="O157" s="22">
        <v>0</v>
      </c>
      <c r="P157" s="15">
        <v>0</v>
      </c>
      <c r="Q157" s="16">
        <v>0</v>
      </c>
      <c r="R157" s="21">
        <v>0</v>
      </c>
      <c r="S157" s="22">
        <v>0</v>
      </c>
      <c r="T157" s="15">
        <v>0</v>
      </c>
      <c r="U157" s="16">
        <v>0</v>
      </c>
      <c r="V157" s="21">
        <v>0</v>
      </c>
      <c r="W157" s="22">
        <v>0</v>
      </c>
      <c r="X157" s="15"/>
      <c r="Y157" s="16"/>
      <c r="Z157" s="21"/>
      <c r="AA157" s="22"/>
      <c r="AB157" s="27">
        <v>0</v>
      </c>
      <c r="AC157" s="400">
        <v>0</v>
      </c>
      <c r="AD157" s="218">
        <f t="shared" si="181"/>
        <v>0</v>
      </c>
      <c r="AE157" s="401">
        <v>0</v>
      </c>
      <c r="AF157" s="29">
        <v>0</v>
      </c>
      <c r="AG157" s="29">
        <v>0</v>
      </c>
      <c r="AH157" s="32"/>
      <c r="AI157" s="358">
        <v>0</v>
      </c>
      <c r="AJ157" s="406">
        <f t="shared" si="182"/>
        <v>0</v>
      </c>
      <c r="AK157" s="29">
        <v>0</v>
      </c>
      <c r="AL157" s="469">
        <f t="shared" si="183"/>
        <v>0</v>
      </c>
      <c r="AN157" s="430"/>
      <c r="AO157" s="431">
        <f t="shared" si="174"/>
        <v>0</v>
      </c>
    </row>
    <row r="158" spans="1:43" ht="15.6" hidden="1" x14ac:dyDescent="0.55000000000000004">
      <c r="A158" s="244">
        <v>30204</v>
      </c>
      <c r="B158" s="519" t="s">
        <v>156</v>
      </c>
      <c r="C158" s="398">
        <v>0</v>
      </c>
      <c r="D158" s="398">
        <v>0</v>
      </c>
      <c r="I158" s="28">
        <f t="shared" si="175"/>
        <v>0</v>
      </c>
      <c r="J158" s="399">
        <v>0</v>
      </c>
      <c r="K158" s="22">
        <v>0</v>
      </c>
      <c r="L158" s="15">
        <v>0</v>
      </c>
      <c r="M158" s="16">
        <v>0</v>
      </c>
      <c r="N158" s="21">
        <v>0</v>
      </c>
      <c r="O158" s="22">
        <v>0</v>
      </c>
      <c r="P158" s="15">
        <v>0</v>
      </c>
      <c r="Q158" s="16">
        <v>0</v>
      </c>
      <c r="R158" s="21">
        <v>0</v>
      </c>
      <c r="S158" s="22">
        <v>0</v>
      </c>
      <c r="T158" s="15">
        <v>0</v>
      </c>
      <c r="U158" s="16">
        <v>0</v>
      </c>
      <c r="V158" s="21">
        <v>0</v>
      </c>
      <c r="W158" s="22">
        <v>0</v>
      </c>
      <c r="X158" s="15"/>
      <c r="Y158" s="16"/>
      <c r="Z158" s="21"/>
      <c r="AA158" s="22"/>
      <c r="AB158" s="27">
        <v>0</v>
      </c>
      <c r="AC158" s="400">
        <v>0</v>
      </c>
      <c r="AD158" s="218">
        <f t="shared" si="181"/>
        <v>0</v>
      </c>
      <c r="AE158" s="401">
        <v>0</v>
      </c>
      <c r="AF158" s="29">
        <v>0</v>
      </c>
      <c r="AG158" s="29">
        <v>0</v>
      </c>
      <c r="AH158" s="32"/>
      <c r="AI158" s="358">
        <v>0</v>
      </c>
      <c r="AJ158" s="406">
        <f t="shared" si="182"/>
        <v>0</v>
      </c>
      <c r="AK158" s="29">
        <v>0</v>
      </c>
      <c r="AL158" s="469">
        <f t="shared" si="183"/>
        <v>0</v>
      </c>
      <c r="AN158" s="430"/>
      <c r="AO158" s="431">
        <f t="shared" si="174"/>
        <v>0</v>
      </c>
    </row>
    <row r="159" spans="1:43" ht="15.6" hidden="1" x14ac:dyDescent="0.55000000000000004">
      <c r="A159" s="244">
        <v>30205</v>
      </c>
      <c r="B159" s="519" t="s">
        <v>157</v>
      </c>
      <c r="C159" s="398">
        <v>0</v>
      </c>
      <c r="D159" s="398">
        <v>0</v>
      </c>
      <c r="I159" s="28">
        <f t="shared" si="175"/>
        <v>0</v>
      </c>
      <c r="J159" s="399">
        <v>0</v>
      </c>
      <c r="K159" s="22">
        <v>0</v>
      </c>
      <c r="L159" s="15">
        <v>0</v>
      </c>
      <c r="M159" s="16">
        <v>0</v>
      </c>
      <c r="N159" s="21">
        <v>0</v>
      </c>
      <c r="O159" s="22">
        <v>0</v>
      </c>
      <c r="P159" s="15">
        <v>0</v>
      </c>
      <c r="Q159" s="16">
        <v>0</v>
      </c>
      <c r="R159" s="21">
        <v>0</v>
      </c>
      <c r="S159" s="22">
        <v>0</v>
      </c>
      <c r="T159" s="15">
        <v>0</v>
      </c>
      <c r="U159" s="16">
        <v>0</v>
      </c>
      <c r="V159" s="21">
        <v>0</v>
      </c>
      <c r="W159" s="22">
        <v>0</v>
      </c>
      <c r="X159" s="15"/>
      <c r="Y159" s="16"/>
      <c r="Z159" s="21"/>
      <c r="AA159" s="22"/>
      <c r="AB159" s="27">
        <v>0</v>
      </c>
      <c r="AC159" s="400">
        <v>0</v>
      </c>
      <c r="AD159" s="218">
        <f t="shared" si="181"/>
        <v>0</v>
      </c>
      <c r="AE159" s="401">
        <v>0</v>
      </c>
      <c r="AF159" s="29">
        <v>0</v>
      </c>
      <c r="AG159" s="29">
        <v>0</v>
      </c>
      <c r="AH159" s="32"/>
      <c r="AI159" s="358">
        <v>0</v>
      </c>
      <c r="AJ159" s="406">
        <f t="shared" si="182"/>
        <v>0</v>
      </c>
      <c r="AK159" s="29">
        <v>0</v>
      </c>
      <c r="AL159" s="469">
        <f t="shared" si="183"/>
        <v>0</v>
      </c>
      <c r="AN159" s="430"/>
      <c r="AO159" s="431">
        <f t="shared" si="174"/>
        <v>0</v>
      </c>
    </row>
    <row r="160" spans="1:43" ht="15.6" hidden="1" x14ac:dyDescent="0.55000000000000004">
      <c r="A160" s="244">
        <v>30206</v>
      </c>
      <c r="B160" s="519" t="s">
        <v>158</v>
      </c>
      <c r="C160" s="398">
        <v>0</v>
      </c>
      <c r="D160" s="398">
        <v>0</v>
      </c>
      <c r="I160" s="28">
        <f t="shared" si="175"/>
        <v>0</v>
      </c>
      <c r="J160" s="399">
        <v>0</v>
      </c>
      <c r="K160" s="22">
        <v>0</v>
      </c>
      <c r="L160" s="15">
        <v>0</v>
      </c>
      <c r="M160" s="16">
        <v>0</v>
      </c>
      <c r="N160" s="21">
        <v>0</v>
      </c>
      <c r="O160" s="22">
        <v>0</v>
      </c>
      <c r="P160" s="15">
        <v>0</v>
      </c>
      <c r="Q160" s="16">
        <v>0</v>
      </c>
      <c r="R160" s="21">
        <v>0</v>
      </c>
      <c r="S160" s="22">
        <v>0</v>
      </c>
      <c r="T160" s="15">
        <v>0</v>
      </c>
      <c r="U160" s="16">
        <v>0</v>
      </c>
      <c r="V160" s="21">
        <v>0</v>
      </c>
      <c r="W160" s="22">
        <v>0</v>
      </c>
      <c r="X160" s="15"/>
      <c r="Y160" s="16"/>
      <c r="Z160" s="21"/>
      <c r="AA160" s="22"/>
      <c r="AB160" s="27">
        <v>0</v>
      </c>
      <c r="AC160" s="400">
        <v>0</v>
      </c>
      <c r="AD160" s="218">
        <f t="shared" si="181"/>
        <v>0</v>
      </c>
      <c r="AE160" s="401">
        <v>0</v>
      </c>
      <c r="AF160" s="29">
        <v>0</v>
      </c>
      <c r="AG160" s="29">
        <v>0</v>
      </c>
      <c r="AH160" s="32"/>
      <c r="AI160" s="358">
        <v>0</v>
      </c>
      <c r="AJ160" s="406">
        <f t="shared" si="182"/>
        <v>0</v>
      </c>
      <c r="AK160" s="29">
        <v>0</v>
      </c>
      <c r="AL160" s="469">
        <f t="shared" si="183"/>
        <v>0</v>
      </c>
      <c r="AN160" s="430"/>
      <c r="AO160" s="431">
        <f t="shared" si="174"/>
        <v>0</v>
      </c>
    </row>
    <row r="161" spans="1:43" ht="15.6" hidden="1" x14ac:dyDescent="0.55000000000000004">
      <c r="A161" s="244">
        <v>30207</v>
      </c>
      <c r="B161" s="519" t="s">
        <v>159</v>
      </c>
      <c r="C161" s="398">
        <v>0</v>
      </c>
      <c r="D161" s="398">
        <v>0</v>
      </c>
      <c r="I161" s="28">
        <f t="shared" si="175"/>
        <v>0</v>
      </c>
      <c r="J161" s="399">
        <v>0</v>
      </c>
      <c r="K161" s="22">
        <v>0</v>
      </c>
      <c r="L161" s="15">
        <v>0</v>
      </c>
      <c r="M161" s="16">
        <v>0</v>
      </c>
      <c r="N161" s="21">
        <v>0</v>
      </c>
      <c r="O161" s="22">
        <v>0</v>
      </c>
      <c r="P161" s="15">
        <v>0</v>
      </c>
      <c r="Q161" s="16">
        <v>0</v>
      </c>
      <c r="R161" s="21">
        <v>0</v>
      </c>
      <c r="S161" s="22">
        <v>0</v>
      </c>
      <c r="T161" s="15">
        <v>0</v>
      </c>
      <c r="U161" s="16">
        <v>0</v>
      </c>
      <c r="V161" s="21">
        <v>0</v>
      </c>
      <c r="W161" s="22">
        <v>0</v>
      </c>
      <c r="X161" s="15"/>
      <c r="Y161" s="16"/>
      <c r="Z161" s="21"/>
      <c r="AA161" s="22"/>
      <c r="AB161" s="27">
        <v>0</v>
      </c>
      <c r="AC161" s="400">
        <v>0</v>
      </c>
      <c r="AD161" s="218">
        <f t="shared" si="181"/>
        <v>0</v>
      </c>
      <c r="AE161" s="401">
        <v>0</v>
      </c>
      <c r="AF161" s="29">
        <v>0</v>
      </c>
      <c r="AG161" s="29">
        <v>0</v>
      </c>
      <c r="AH161" s="32"/>
      <c r="AI161" s="358">
        <v>0</v>
      </c>
      <c r="AJ161" s="406">
        <f t="shared" si="182"/>
        <v>0</v>
      </c>
      <c r="AK161" s="29">
        <v>0</v>
      </c>
      <c r="AL161" s="469">
        <f t="shared" si="183"/>
        <v>0</v>
      </c>
      <c r="AN161" s="430"/>
      <c r="AO161" s="431">
        <f t="shared" si="174"/>
        <v>0</v>
      </c>
    </row>
    <row r="162" spans="1:43" ht="15.6" hidden="1" x14ac:dyDescent="0.55000000000000004">
      <c r="A162" s="244">
        <v>30208</v>
      </c>
      <c r="B162" s="519" t="s">
        <v>160</v>
      </c>
      <c r="C162" s="398">
        <v>0</v>
      </c>
      <c r="D162" s="398">
        <v>0</v>
      </c>
      <c r="I162" s="28">
        <f t="shared" si="175"/>
        <v>0</v>
      </c>
      <c r="J162" s="399">
        <v>0</v>
      </c>
      <c r="K162" s="22">
        <v>0</v>
      </c>
      <c r="L162" s="15">
        <v>0</v>
      </c>
      <c r="M162" s="16">
        <v>0</v>
      </c>
      <c r="N162" s="21">
        <v>0</v>
      </c>
      <c r="O162" s="22">
        <v>0</v>
      </c>
      <c r="P162" s="15">
        <v>0</v>
      </c>
      <c r="Q162" s="16">
        <v>0</v>
      </c>
      <c r="R162" s="21">
        <v>0</v>
      </c>
      <c r="S162" s="22">
        <v>0</v>
      </c>
      <c r="T162" s="15">
        <v>0</v>
      </c>
      <c r="U162" s="16">
        <v>0</v>
      </c>
      <c r="V162" s="21">
        <v>0</v>
      </c>
      <c r="W162" s="22">
        <v>0</v>
      </c>
      <c r="X162" s="15"/>
      <c r="Y162" s="16"/>
      <c r="Z162" s="21"/>
      <c r="AA162" s="22"/>
      <c r="AB162" s="27">
        <v>0</v>
      </c>
      <c r="AC162" s="400">
        <v>0</v>
      </c>
      <c r="AD162" s="218">
        <f t="shared" si="181"/>
        <v>0</v>
      </c>
      <c r="AE162" s="401">
        <v>0</v>
      </c>
      <c r="AF162" s="29">
        <v>0</v>
      </c>
      <c r="AG162" s="29">
        <v>0</v>
      </c>
      <c r="AH162" s="32"/>
      <c r="AI162" s="358">
        <v>0</v>
      </c>
      <c r="AJ162" s="406">
        <f t="shared" si="182"/>
        <v>0</v>
      </c>
      <c r="AK162" s="29">
        <v>0</v>
      </c>
      <c r="AL162" s="469">
        <f t="shared" si="183"/>
        <v>0</v>
      </c>
      <c r="AN162" s="430"/>
      <c r="AO162" s="431">
        <f t="shared" si="174"/>
        <v>0</v>
      </c>
    </row>
    <row r="163" spans="1:43" s="486" customFormat="1" ht="15.6" hidden="1" collapsed="1" x14ac:dyDescent="0.55000000000000004">
      <c r="A163" s="473">
        <v>303</v>
      </c>
      <c r="B163" s="474" t="s">
        <v>161</v>
      </c>
      <c r="C163" s="475">
        <f>SUM(C164:C165)</f>
        <v>0</v>
      </c>
      <c r="D163" s="475">
        <f>SUM(D164:D165)</f>
        <v>0</v>
      </c>
      <c r="E163" s="476">
        <f>SUM(E164:E165)</f>
        <v>0</v>
      </c>
      <c r="F163" s="476"/>
      <c r="G163" s="476"/>
      <c r="H163" s="476">
        <f>SUM(H164:H165)</f>
        <v>0</v>
      </c>
      <c r="I163" s="477">
        <f t="shared" si="175"/>
        <v>0</v>
      </c>
      <c r="J163" s="475">
        <f>SUM(J164:J165)</f>
        <v>0</v>
      </c>
      <c r="K163" s="478">
        <f t="shared" ref="K163:W163" si="185">SUM(K164:K165)</f>
        <v>0</v>
      </c>
      <c r="L163" s="479">
        <f t="shared" si="185"/>
        <v>0</v>
      </c>
      <c r="M163" s="479">
        <f t="shared" si="185"/>
        <v>0</v>
      </c>
      <c r="N163" s="479">
        <f t="shared" si="185"/>
        <v>0</v>
      </c>
      <c r="O163" s="478">
        <f t="shared" si="185"/>
        <v>0</v>
      </c>
      <c r="P163" s="479">
        <f t="shared" si="185"/>
        <v>0</v>
      </c>
      <c r="Q163" s="478">
        <f t="shared" si="185"/>
        <v>0</v>
      </c>
      <c r="R163" s="479">
        <f t="shared" si="185"/>
        <v>0</v>
      </c>
      <c r="S163" s="478">
        <f t="shared" si="185"/>
        <v>0</v>
      </c>
      <c r="T163" s="479">
        <f>SUM(T164:T165)</f>
        <v>0</v>
      </c>
      <c r="U163" s="478">
        <f>SUM(U164:U165)</f>
        <v>0</v>
      </c>
      <c r="V163" s="479">
        <f t="shared" si="185"/>
        <v>0</v>
      </c>
      <c r="W163" s="478">
        <f t="shared" si="185"/>
        <v>0</v>
      </c>
      <c r="X163" s="479"/>
      <c r="Y163" s="478"/>
      <c r="Z163" s="479"/>
      <c r="AA163" s="478"/>
      <c r="AB163" s="480">
        <f>SUM(AB164:AB165)</f>
        <v>0</v>
      </c>
      <c r="AC163" s="475">
        <f>SUM(AC164:AC165)</f>
        <v>0</v>
      </c>
      <c r="AD163" s="472">
        <f t="shared" si="181"/>
        <v>0</v>
      </c>
      <c r="AE163" s="471">
        <f>SUM(AE164:AE165)</f>
        <v>0</v>
      </c>
      <c r="AF163" s="472">
        <f>SUM(AF164:AF165)</f>
        <v>0</v>
      </c>
      <c r="AG163" s="472">
        <f>SUM(AG164:AG165)</f>
        <v>0</v>
      </c>
      <c r="AH163" s="472"/>
      <c r="AI163" s="472">
        <f>SUM(AI164:AI165)</f>
        <v>0</v>
      </c>
      <c r="AJ163" s="481">
        <f t="shared" si="182"/>
        <v>0</v>
      </c>
      <c r="AK163" s="472">
        <v>0</v>
      </c>
      <c r="AL163" s="482">
        <f t="shared" si="183"/>
        <v>0</v>
      </c>
      <c r="AM163" s="483"/>
      <c r="AN163" s="484"/>
      <c r="AO163" s="485">
        <f t="shared" si="174"/>
        <v>0</v>
      </c>
      <c r="AP163" s="483"/>
      <c r="AQ163" s="483"/>
    </row>
    <row r="164" spans="1:43" ht="15.6" hidden="1" x14ac:dyDescent="0.55000000000000004">
      <c r="A164" s="244">
        <v>30301</v>
      </c>
      <c r="B164" s="519" t="s">
        <v>162</v>
      </c>
      <c r="C164" s="398">
        <v>0</v>
      </c>
      <c r="D164" s="398">
        <v>0</v>
      </c>
      <c r="I164" s="28">
        <f t="shared" si="175"/>
        <v>0</v>
      </c>
      <c r="J164" s="399">
        <v>0</v>
      </c>
      <c r="K164" s="22">
        <v>0</v>
      </c>
      <c r="L164" s="15">
        <v>0</v>
      </c>
      <c r="M164" s="16">
        <v>0</v>
      </c>
      <c r="N164" s="21">
        <v>0</v>
      </c>
      <c r="O164" s="22">
        <v>0</v>
      </c>
      <c r="P164" s="15">
        <v>0</v>
      </c>
      <c r="Q164" s="16">
        <v>0</v>
      </c>
      <c r="R164" s="21">
        <v>0</v>
      </c>
      <c r="S164" s="22">
        <v>0</v>
      </c>
      <c r="T164" s="15">
        <v>0</v>
      </c>
      <c r="U164" s="16">
        <v>0</v>
      </c>
      <c r="V164" s="21">
        <v>0</v>
      </c>
      <c r="W164" s="22">
        <v>0</v>
      </c>
      <c r="X164" s="15"/>
      <c r="Y164" s="16"/>
      <c r="Z164" s="21"/>
      <c r="AA164" s="22"/>
      <c r="AB164" s="27">
        <v>0</v>
      </c>
      <c r="AC164" s="400">
        <v>0</v>
      </c>
      <c r="AD164" s="218">
        <f t="shared" si="181"/>
        <v>0</v>
      </c>
      <c r="AE164" s="401">
        <v>0</v>
      </c>
      <c r="AF164" s="29">
        <v>0</v>
      </c>
      <c r="AG164" s="29">
        <v>0</v>
      </c>
      <c r="AH164" s="32"/>
      <c r="AI164" s="358">
        <v>0</v>
      </c>
      <c r="AJ164" s="406">
        <f t="shared" si="182"/>
        <v>0</v>
      </c>
      <c r="AK164" s="29">
        <v>0</v>
      </c>
      <c r="AL164" s="469">
        <f t="shared" si="183"/>
        <v>0</v>
      </c>
      <c r="AN164" s="430"/>
      <c r="AO164" s="431">
        <f t="shared" si="174"/>
        <v>0</v>
      </c>
    </row>
    <row r="165" spans="1:43" ht="15.6" hidden="1" x14ac:dyDescent="0.55000000000000004">
      <c r="A165" s="244">
        <v>30399</v>
      </c>
      <c r="B165" s="519" t="s">
        <v>163</v>
      </c>
      <c r="C165" s="398">
        <v>0</v>
      </c>
      <c r="D165" s="398">
        <v>0</v>
      </c>
      <c r="I165" s="28">
        <f t="shared" si="175"/>
        <v>0</v>
      </c>
      <c r="J165" s="399">
        <v>0</v>
      </c>
      <c r="K165" s="22">
        <v>0</v>
      </c>
      <c r="L165" s="15">
        <v>0</v>
      </c>
      <c r="M165" s="16">
        <v>0</v>
      </c>
      <c r="N165" s="21">
        <v>0</v>
      </c>
      <c r="O165" s="22">
        <v>0</v>
      </c>
      <c r="P165" s="15">
        <v>0</v>
      </c>
      <c r="Q165" s="16">
        <v>0</v>
      </c>
      <c r="R165" s="21">
        <v>0</v>
      </c>
      <c r="S165" s="22">
        <v>0</v>
      </c>
      <c r="T165" s="15">
        <v>0</v>
      </c>
      <c r="U165" s="16">
        <v>0</v>
      </c>
      <c r="V165" s="21">
        <v>0</v>
      </c>
      <c r="W165" s="22">
        <v>0</v>
      </c>
      <c r="X165" s="15"/>
      <c r="Y165" s="16"/>
      <c r="Z165" s="21"/>
      <c r="AA165" s="22"/>
      <c r="AB165" s="27">
        <v>0</v>
      </c>
      <c r="AC165" s="400">
        <v>0</v>
      </c>
      <c r="AD165" s="218">
        <f t="shared" si="181"/>
        <v>0</v>
      </c>
      <c r="AE165" s="401">
        <v>0</v>
      </c>
      <c r="AF165" s="29">
        <v>0</v>
      </c>
      <c r="AG165" s="29">
        <v>0</v>
      </c>
      <c r="AH165" s="32"/>
      <c r="AI165" s="358">
        <v>0</v>
      </c>
      <c r="AJ165" s="406">
        <f t="shared" si="182"/>
        <v>0</v>
      </c>
      <c r="AK165" s="29">
        <v>0</v>
      </c>
      <c r="AL165" s="469">
        <f t="shared" si="183"/>
        <v>0</v>
      </c>
      <c r="AN165" s="430"/>
      <c r="AO165" s="431">
        <f t="shared" si="174"/>
        <v>0</v>
      </c>
    </row>
    <row r="166" spans="1:43" s="486" customFormat="1" ht="15.6" hidden="1" collapsed="1" x14ac:dyDescent="0.55000000000000004">
      <c r="A166" s="473">
        <v>304</v>
      </c>
      <c r="B166" s="474" t="s">
        <v>164</v>
      </c>
      <c r="C166" s="475">
        <f>SUM(C167:C171)</f>
        <v>0</v>
      </c>
      <c r="D166" s="475">
        <f>SUM(D167:D171)</f>
        <v>0</v>
      </c>
      <c r="E166" s="476">
        <f>SUM(E167:E171)</f>
        <v>0</v>
      </c>
      <c r="F166" s="476"/>
      <c r="G166" s="476"/>
      <c r="H166" s="476">
        <f>SUM(H167:H171)</f>
        <v>0</v>
      </c>
      <c r="I166" s="477">
        <f t="shared" si="175"/>
        <v>0</v>
      </c>
      <c r="J166" s="475">
        <f>SUM(J167:J171)</f>
        <v>0</v>
      </c>
      <c r="K166" s="478">
        <f t="shared" ref="K166:W166" si="186">SUM(K167:K171)</f>
        <v>0</v>
      </c>
      <c r="L166" s="479">
        <f t="shared" si="186"/>
        <v>0</v>
      </c>
      <c r="M166" s="479">
        <f t="shared" si="186"/>
        <v>0</v>
      </c>
      <c r="N166" s="479">
        <f t="shared" si="186"/>
        <v>0</v>
      </c>
      <c r="O166" s="478">
        <f t="shared" si="186"/>
        <v>0</v>
      </c>
      <c r="P166" s="479">
        <f t="shared" si="186"/>
        <v>0</v>
      </c>
      <c r="Q166" s="478">
        <f t="shared" si="186"/>
        <v>0</v>
      </c>
      <c r="R166" s="479">
        <f t="shared" si="186"/>
        <v>0</v>
      </c>
      <c r="S166" s="478">
        <f t="shared" si="186"/>
        <v>0</v>
      </c>
      <c r="T166" s="479">
        <f>SUM(T167:T171)</f>
        <v>0</v>
      </c>
      <c r="U166" s="478">
        <f>SUM(U167:U171)</f>
        <v>0</v>
      </c>
      <c r="V166" s="479">
        <f t="shared" si="186"/>
        <v>0</v>
      </c>
      <c r="W166" s="478">
        <f t="shared" si="186"/>
        <v>0</v>
      </c>
      <c r="X166" s="479"/>
      <c r="Y166" s="478"/>
      <c r="Z166" s="479"/>
      <c r="AA166" s="478"/>
      <c r="AB166" s="480">
        <f>SUM(AB167:AB171)</f>
        <v>0</v>
      </c>
      <c r="AC166" s="475">
        <f>SUM(AC167:AC171)</f>
        <v>0</v>
      </c>
      <c r="AD166" s="472">
        <f t="shared" si="181"/>
        <v>0</v>
      </c>
      <c r="AE166" s="471">
        <f>SUM(AE167:AE171)</f>
        <v>0</v>
      </c>
      <c r="AF166" s="472">
        <f>SUM(AF167:AF171)</f>
        <v>0</v>
      </c>
      <c r="AG166" s="472">
        <f>SUM(AG167:AG171)</f>
        <v>0</v>
      </c>
      <c r="AH166" s="472"/>
      <c r="AI166" s="472">
        <f>SUM(AI167:AI171)</f>
        <v>0</v>
      </c>
      <c r="AJ166" s="481">
        <f t="shared" si="182"/>
        <v>0</v>
      </c>
      <c r="AK166" s="472">
        <v>0</v>
      </c>
      <c r="AL166" s="482">
        <f t="shared" si="183"/>
        <v>0</v>
      </c>
      <c r="AM166" s="483"/>
      <c r="AN166" s="484"/>
      <c r="AO166" s="485">
        <f t="shared" si="174"/>
        <v>0</v>
      </c>
      <c r="AP166" s="483"/>
      <c r="AQ166" s="483"/>
    </row>
    <row r="167" spans="1:43" ht="15.6" hidden="1" x14ac:dyDescent="0.55000000000000004">
      <c r="A167" s="244">
        <v>30401</v>
      </c>
      <c r="B167" s="519" t="s">
        <v>165</v>
      </c>
      <c r="C167" s="398">
        <v>0</v>
      </c>
      <c r="D167" s="398">
        <v>0</v>
      </c>
      <c r="I167" s="28">
        <f t="shared" si="175"/>
        <v>0</v>
      </c>
      <c r="J167" s="399">
        <v>0</v>
      </c>
      <c r="K167" s="22">
        <v>0</v>
      </c>
      <c r="L167" s="15">
        <v>0</v>
      </c>
      <c r="M167" s="16">
        <v>0</v>
      </c>
      <c r="N167" s="21">
        <v>0</v>
      </c>
      <c r="O167" s="22">
        <v>0</v>
      </c>
      <c r="P167" s="15">
        <v>0</v>
      </c>
      <c r="Q167" s="16">
        <v>0</v>
      </c>
      <c r="R167" s="21">
        <v>0</v>
      </c>
      <c r="S167" s="22">
        <v>0</v>
      </c>
      <c r="T167" s="15">
        <v>0</v>
      </c>
      <c r="U167" s="16">
        <v>0</v>
      </c>
      <c r="V167" s="21">
        <v>0</v>
      </c>
      <c r="W167" s="22">
        <v>0</v>
      </c>
      <c r="X167" s="15"/>
      <c r="Y167" s="16"/>
      <c r="Z167" s="21"/>
      <c r="AA167" s="22"/>
      <c r="AB167" s="27">
        <v>0</v>
      </c>
      <c r="AC167" s="400">
        <v>0</v>
      </c>
      <c r="AD167" s="218">
        <f t="shared" si="181"/>
        <v>0</v>
      </c>
      <c r="AE167" s="401">
        <v>0</v>
      </c>
      <c r="AF167" s="29">
        <v>0</v>
      </c>
      <c r="AG167" s="29">
        <v>0</v>
      </c>
      <c r="AH167" s="32"/>
      <c r="AI167" s="358">
        <v>0</v>
      </c>
      <c r="AJ167" s="406">
        <f t="shared" si="182"/>
        <v>0</v>
      </c>
      <c r="AK167" s="29">
        <v>0</v>
      </c>
      <c r="AL167" s="469">
        <f t="shared" si="183"/>
        <v>0</v>
      </c>
      <c r="AN167" s="430"/>
      <c r="AO167" s="431">
        <f t="shared" si="174"/>
        <v>0</v>
      </c>
    </row>
    <row r="168" spans="1:43" ht="22.8" hidden="1" x14ac:dyDescent="0.55000000000000004">
      <c r="A168" s="244">
        <v>30402</v>
      </c>
      <c r="B168" s="519" t="s">
        <v>166</v>
      </c>
      <c r="C168" s="398">
        <v>0</v>
      </c>
      <c r="D168" s="398">
        <v>0</v>
      </c>
      <c r="I168" s="28">
        <f t="shared" si="175"/>
        <v>0</v>
      </c>
      <c r="J168" s="399">
        <v>0</v>
      </c>
      <c r="K168" s="22">
        <v>0</v>
      </c>
      <c r="L168" s="15">
        <v>0</v>
      </c>
      <c r="M168" s="16">
        <v>0</v>
      </c>
      <c r="N168" s="21">
        <v>0</v>
      </c>
      <c r="O168" s="22">
        <v>0</v>
      </c>
      <c r="P168" s="15">
        <v>0</v>
      </c>
      <c r="Q168" s="16">
        <v>0</v>
      </c>
      <c r="R168" s="21">
        <v>0</v>
      </c>
      <c r="S168" s="22">
        <v>0</v>
      </c>
      <c r="T168" s="15">
        <v>0</v>
      </c>
      <c r="U168" s="16">
        <v>0</v>
      </c>
      <c r="V168" s="21">
        <v>0</v>
      </c>
      <c r="W168" s="22">
        <v>0</v>
      </c>
      <c r="X168" s="15"/>
      <c r="Y168" s="16"/>
      <c r="Z168" s="21"/>
      <c r="AA168" s="22"/>
      <c r="AB168" s="27">
        <v>0</v>
      </c>
      <c r="AC168" s="400">
        <v>0</v>
      </c>
      <c r="AD168" s="218">
        <f t="shared" si="181"/>
        <v>0</v>
      </c>
      <c r="AE168" s="401">
        <v>0</v>
      </c>
      <c r="AF168" s="29">
        <v>0</v>
      </c>
      <c r="AG168" s="29">
        <v>0</v>
      </c>
      <c r="AH168" s="32"/>
      <c r="AI168" s="358">
        <v>0</v>
      </c>
      <c r="AJ168" s="406">
        <f t="shared" si="182"/>
        <v>0</v>
      </c>
      <c r="AK168" s="29">
        <v>0</v>
      </c>
      <c r="AL168" s="469">
        <f t="shared" si="183"/>
        <v>0</v>
      </c>
      <c r="AN168" s="430"/>
      <c r="AO168" s="431">
        <f t="shared" si="174"/>
        <v>0</v>
      </c>
    </row>
    <row r="169" spans="1:43" ht="15.6" hidden="1" x14ac:dyDescent="0.55000000000000004">
      <c r="A169" s="244">
        <v>30403</v>
      </c>
      <c r="B169" s="519" t="s">
        <v>167</v>
      </c>
      <c r="C169" s="398">
        <v>0</v>
      </c>
      <c r="D169" s="398">
        <v>0</v>
      </c>
      <c r="I169" s="28">
        <f t="shared" si="175"/>
        <v>0</v>
      </c>
      <c r="J169" s="399">
        <v>0</v>
      </c>
      <c r="K169" s="22">
        <v>0</v>
      </c>
      <c r="L169" s="15">
        <v>0</v>
      </c>
      <c r="M169" s="16">
        <v>0</v>
      </c>
      <c r="N169" s="21">
        <v>0</v>
      </c>
      <c r="O169" s="22">
        <v>0</v>
      </c>
      <c r="P169" s="15">
        <v>0</v>
      </c>
      <c r="Q169" s="16">
        <v>0</v>
      </c>
      <c r="R169" s="21">
        <v>0</v>
      </c>
      <c r="S169" s="22">
        <v>0</v>
      </c>
      <c r="T169" s="15">
        <v>0</v>
      </c>
      <c r="U169" s="16">
        <v>0</v>
      </c>
      <c r="V169" s="21">
        <v>0</v>
      </c>
      <c r="W169" s="22">
        <v>0</v>
      </c>
      <c r="X169" s="15"/>
      <c r="Y169" s="16"/>
      <c r="Z169" s="21"/>
      <c r="AA169" s="22"/>
      <c r="AB169" s="27">
        <v>0</v>
      </c>
      <c r="AC169" s="400">
        <v>0</v>
      </c>
      <c r="AD169" s="218">
        <f t="shared" si="181"/>
        <v>0</v>
      </c>
      <c r="AE169" s="401">
        <v>0</v>
      </c>
      <c r="AF169" s="29">
        <v>0</v>
      </c>
      <c r="AG169" s="29">
        <v>0</v>
      </c>
      <c r="AH169" s="32"/>
      <c r="AI169" s="358">
        <v>0</v>
      </c>
      <c r="AJ169" s="406">
        <f t="shared" si="182"/>
        <v>0</v>
      </c>
      <c r="AK169" s="29">
        <v>0</v>
      </c>
      <c r="AL169" s="469">
        <f t="shared" si="183"/>
        <v>0</v>
      </c>
      <c r="AN169" s="430"/>
      <c r="AO169" s="431">
        <f t="shared" si="174"/>
        <v>0</v>
      </c>
    </row>
    <row r="170" spans="1:43" ht="15.6" hidden="1" x14ac:dyDescent="0.55000000000000004">
      <c r="A170" s="244">
        <v>30404</v>
      </c>
      <c r="B170" s="519" t="s">
        <v>168</v>
      </c>
      <c r="C170" s="398">
        <v>0</v>
      </c>
      <c r="D170" s="398">
        <v>0</v>
      </c>
      <c r="I170" s="28">
        <f t="shared" si="175"/>
        <v>0</v>
      </c>
      <c r="J170" s="399">
        <v>0</v>
      </c>
      <c r="K170" s="22">
        <v>0</v>
      </c>
      <c r="L170" s="15">
        <v>0</v>
      </c>
      <c r="M170" s="16">
        <v>0</v>
      </c>
      <c r="N170" s="21">
        <v>0</v>
      </c>
      <c r="O170" s="22">
        <v>0</v>
      </c>
      <c r="P170" s="15">
        <v>0</v>
      </c>
      <c r="Q170" s="16">
        <v>0</v>
      </c>
      <c r="R170" s="21">
        <v>0</v>
      </c>
      <c r="S170" s="22">
        <v>0</v>
      </c>
      <c r="T170" s="15">
        <v>0</v>
      </c>
      <c r="U170" s="16">
        <v>0</v>
      </c>
      <c r="V170" s="21">
        <v>0</v>
      </c>
      <c r="W170" s="22">
        <v>0</v>
      </c>
      <c r="X170" s="15"/>
      <c r="Y170" s="16"/>
      <c r="Z170" s="21"/>
      <c r="AA170" s="22"/>
      <c r="AB170" s="27">
        <v>0</v>
      </c>
      <c r="AC170" s="400">
        <v>0</v>
      </c>
      <c r="AD170" s="218">
        <f t="shared" si="181"/>
        <v>0</v>
      </c>
      <c r="AE170" s="401">
        <v>0</v>
      </c>
      <c r="AF170" s="29">
        <v>0</v>
      </c>
      <c r="AG170" s="29">
        <v>0</v>
      </c>
      <c r="AH170" s="32"/>
      <c r="AI170" s="358">
        <v>0</v>
      </c>
      <c r="AJ170" s="406">
        <f t="shared" si="182"/>
        <v>0</v>
      </c>
      <c r="AK170" s="29">
        <v>0</v>
      </c>
      <c r="AL170" s="469">
        <f t="shared" si="183"/>
        <v>0</v>
      </c>
      <c r="AN170" s="430"/>
      <c r="AO170" s="431">
        <f t="shared" si="174"/>
        <v>0</v>
      </c>
    </row>
    <row r="171" spans="1:43" ht="15.6" hidden="1" x14ac:dyDescent="0.55000000000000004">
      <c r="A171" s="244">
        <v>30405</v>
      </c>
      <c r="B171" s="519" t="s">
        <v>169</v>
      </c>
      <c r="C171" s="398">
        <v>0</v>
      </c>
      <c r="D171" s="398">
        <v>0</v>
      </c>
      <c r="I171" s="28">
        <f t="shared" si="175"/>
        <v>0</v>
      </c>
      <c r="J171" s="399">
        <v>0</v>
      </c>
      <c r="K171" s="22">
        <v>0</v>
      </c>
      <c r="L171" s="15">
        <v>0</v>
      </c>
      <c r="M171" s="16">
        <v>0</v>
      </c>
      <c r="N171" s="21">
        <v>0</v>
      </c>
      <c r="O171" s="22">
        <v>0</v>
      </c>
      <c r="P171" s="15">
        <v>0</v>
      </c>
      <c r="Q171" s="16">
        <v>0</v>
      </c>
      <c r="R171" s="21">
        <v>0</v>
      </c>
      <c r="S171" s="22">
        <v>0</v>
      </c>
      <c r="T171" s="15">
        <v>0</v>
      </c>
      <c r="U171" s="16">
        <v>0</v>
      </c>
      <c r="V171" s="21">
        <v>0</v>
      </c>
      <c r="W171" s="22">
        <v>0</v>
      </c>
      <c r="X171" s="15"/>
      <c r="Y171" s="16"/>
      <c r="Z171" s="21"/>
      <c r="AA171" s="22"/>
      <c r="AB171" s="27">
        <v>0</v>
      </c>
      <c r="AC171" s="400">
        <v>0</v>
      </c>
      <c r="AD171" s="218">
        <f t="shared" si="181"/>
        <v>0</v>
      </c>
      <c r="AE171" s="401">
        <v>0</v>
      </c>
      <c r="AF171" s="29">
        <v>0</v>
      </c>
      <c r="AG171" s="29">
        <v>0</v>
      </c>
      <c r="AH171" s="32"/>
      <c r="AI171" s="358">
        <v>0</v>
      </c>
      <c r="AJ171" s="406">
        <f t="shared" si="182"/>
        <v>0</v>
      </c>
      <c r="AK171" s="29">
        <v>0</v>
      </c>
      <c r="AL171" s="469">
        <f t="shared" si="183"/>
        <v>0</v>
      </c>
      <c r="AN171" s="430"/>
      <c r="AO171" s="431">
        <f t="shared" si="174"/>
        <v>0</v>
      </c>
    </row>
    <row r="172" spans="1:43" ht="15.6" hidden="1" x14ac:dyDescent="0.55000000000000004">
      <c r="A172" s="234">
        <v>4</v>
      </c>
      <c r="B172" s="412" t="s">
        <v>170</v>
      </c>
      <c r="C172" s="397">
        <f>+C173+C182+C191</f>
        <v>0</v>
      </c>
      <c r="D172" s="397">
        <f>+D173+D182+D191</f>
        <v>0</v>
      </c>
      <c r="E172" s="522">
        <f>+E173+E182+E191</f>
        <v>0</v>
      </c>
      <c r="F172" s="522"/>
      <c r="G172" s="522"/>
      <c r="H172" s="522">
        <f>+H173+H182+H191</f>
        <v>0</v>
      </c>
      <c r="I172" s="174">
        <f t="shared" si="175"/>
        <v>0</v>
      </c>
      <c r="J172" s="397">
        <f>+J173+J182+J191</f>
        <v>0</v>
      </c>
      <c r="K172" s="237">
        <f t="shared" ref="K172:W172" si="187">+K173+K182+K191</f>
        <v>0</v>
      </c>
      <c r="L172" s="238">
        <f t="shared" si="187"/>
        <v>0</v>
      </c>
      <c r="M172" s="237">
        <f t="shared" si="187"/>
        <v>0</v>
      </c>
      <c r="N172" s="238">
        <f t="shared" si="187"/>
        <v>0</v>
      </c>
      <c r="O172" s="237">
        <f t="shared" si="187"/>
        <v>0</v>
      </c>
      <c r="P172" s="238">
        <f t="shared" si="187"/>
        <v>0</v>
      </c>
      <c r="Q172" s="237">
        <f t="shared" si="187"/>
        <v>0</v>
      </c>
      <c r="R172" s="238">
        <f t="shared" si="187"/>
        <v>0</v>
      </c>
      <c r="S172" s="237">
        <f t="shared" si="187"/>
        <v>0</v>
      </c>
      <c r="T172" s="238">
        <f>+T173+T182+T191</f>
        <v>0</v>
      </c>
      <c r="U172" s="237">
        <f>+U173+U182+U191</f>
        <v>0</v>
      </c>
      <c r="V172" s="238">
        <f t="shared" si="187"/>
        <v>0</v>
      </c>
      <c r="W172" s="237">
        <f t="shared" si="187"/>
        <v>0</v>
      </c>
      <c r="X172" s="238"/>
      <c r="Y172" s="237"/>
      <c r="Z172" s="238"/>
      <c r="AA172" s="237"/>
      <c r="AB172" s="239">
        <f t="shared" ref="AB172:AI172" si="188">+AB173+AB182+AB191</f>
        <v>0</v>
      </c>
      <c r="AC172" s="397">
        <f t="shared" si="188"/>
        <v>0</v>
      </c>
      <c r="AD172" s="177">
        <f t="shared" si="188"/>
        <v>0</v>
      </c>
      <c r="AE172" s="397">
        <f t="shared" si="188"/>
        <v>0</v>
      </c>
      <c r="AF172" s="177">
        <f t="shared" si="188"/>
        <v>0</v>
      </c>
      <c r="AG172" s="177">
        <f t="shared" ref="AG172" si="189">+AG173+AG182+AG191</f>
        <v>0</v>
      </c>
      <c r="AH172" s="177"/>
      <c r="AI172" s="239">
        <f t="shared" si="188"/>
        <v>0</v>
      </c>
      <c r="AJ172" s="414">
        <f t="shared" si="182"/>
        <v>0</v>
      </c>
      <c r="AK172" s="177">
        <v>0</v>
      </c>
      <c r="AL172" s="469">
        <f t="shared" si="183"/>
        <v>0</v>
      </c>
      <c r="AN172" s="430"/>
      <c r="AO172" s="431">
        <f t="shared" si="174"/>
        <v>0</v>
      </c>
    </row>
    <row r="173" spans="1:43" s="486" customFormat="1" ht="15.6" hidden="1" collapsed="1" x14ac:dyDescent="0.55000000000000004">
      <c r="A173" s="473">
        <v>401</v>
      </c>
      <c r="B173" s="474" t="s">
        <v>171</v>
      </c>
      <c r="C173" s="475">
        <f>SUM(C174:C181)</f>
        <v>0</v>
      </c>
      <c r="D173" s="475">
        <f>SUM(D174:D181)</f>
        <v>0</v>
      </c>
      <c r="E173" s="476">
        <f>SUM(E174:E181)</f>
        <v>0</v>
      </c>
      <c r="F173" s="476"/>
      <c r="G173" s="476"/>
      <c r="H173" s="476">
        <f>SUM(H174:H181)</f>
        <v>0</v>
      </c>
      <c r="I173" s="477">
        <f t="shared" si="175"/>
        <v>0</v>
      </c>
      <c r="J173" s="475">
        <f>SUM(J174:J181)</f>
        <v>0</v>
      </c>
      <c r="K173" s="478">
        <f t="shared" ref="K173:W173" si="190">SUM(K174:K181)</f>
        <v>0</v>
      </c>
      <c r="L173" s="479">
        <f t="shared" si="190"/>
        <v>0</v>
      </c>
      <c r="M173" s="479">
        <f t="shared" si="190"/>
        <v>0</v>
      </c>
      <c r="N173" s="479">
        <f t="shared" si="190"/>
        <v>0</v>
      </c>
      <c r="O173" s="478">
        <f t="shared" si="190"/>
        <v>0</v>
      </c>
      <c r="P173" s="479">
        <f t="shared" si="190"/>
        <v>0</v>
      </c>
      <c r="Q173" s="478">
        <f t="shared" si="190"/>
        <v>0</v>
      </c>
      <c r="R173" s="479">
        <f t="shared" si="190"/>
        <v>0</v>
      </c>
      <c r="S173" s="478">
        <f t="shared" si="190"/>
        <v>0</v>
      </c>
      <c r="T173" s="479">
        <f>SUM(T174:T181)</f>
        <v>0</v>
      </c>
      <c r="U173" s="478">
        <f>SUM(U174:U181)</f>
        <v>0</v>
      </c>
      <c r="V173" s="479">
        <f t="shared" si="190"/>
        <v>0</v>
      </c>
      <c r="W173" s="478">
        <f t="shared" si="190"/>
        <v>0</v>
      </c>
      <c r="X173" s="479"/>
      <c r="Y173" s="478"/>
      <c r="Z173" s="479"/>
      <c r="AA173" s="478"/>
      <c r="AB173" s="480">
        <f>SUM(AB174:AB181)</f>
        <v>0</v>
      </c>
      <c r="AC173" s="475">
        <f>SUM(AC174:AC181)</f>
        <v>0</v>
      </c>
      <c r="AD173" s="472">
        <f t="shared" ref="AD173:AD193" si="191">SUM(J173:K173)</f>
        <v>0</v>
      </c>
      <c r="AE173" s="471">
        <f>SUM(AE174:AE181)</f>
        <v>0</v>
      </c>
      <c r="AF173" s="472">
        <f>SUM(AF174:AF181)</f>
        <v>0</v>
      </c>
      <c r="AG173" s="472">
        <f>SUM(AG174:AG181)</f>
        <v>0</v>
      </c>
      <c r="AH173" s="472"/>
      <c r="AI173" s="472">
        <f>SUM(AI174:AI181)</f>
        <v>0</v>
      </c>
      <c r="AJ173" s="481">
        <f t="shared" si="182"/>
        <v>0</v>
      </c>
      <c r="AK173" s="472">
        <v>0</v>
      </c>
      <c r="AL173" s="482">
        <f t="shared" si="183"/>
        <v>0</v>
      </c>
      <c r="AM173" s="483"/>
      <c r="AN173" s="484"/>
      <c r="AO173" s="485">
        <f t="shared" si="174"/>
        <v>0</v>
      </c>
      <c r="AP173" s="483"/>
      <c r="AQ173" s="483"/>
    </row>
    <row r="174" spans="1:43" ht="15.6" hidden="1" x14ac:dyDescent="0.55000000000000004">
      <c r="A174" s="244">
        <v>40101</v>
      </c>
      <c r="B174" s="519" t="s">
        <v>172</v>
      </c>
      <c r="C174" s="398">
        <v>0</v>
      </c>
      <c r="D174" s="398">
        <v>0</v>
      </c>
      <c r="I174" s="28">
        <f t="shared" si="175"/>
        <v>0</v>
      </c>
      <c r="J174" s="399">
        <v>0</v>
      </c>
      <c r="K174" s="22">
        <v>0</v>
      </c>
      <c r="L174" s="15">
        <v>0</v>
      </c>
      <c r="M174" s="16">
        <v>0</v>
      </c>
      <c r="N174" s="21">
        <v>0</v>
      </c>
      <c r="O174" s="22">
        <v>0</v>
      </c>
      <c r="P174" s="15">
        <v>0</v>
      </c>
      <c r="Q174" s="16">
        <v>0</v>
      </c>
      <c r="R174" s="21">
        <v>0</v>
      </c>
      <c r="S174" s="22">
        <v>0</v>
      </c>
      <c r="T174" s="15">
        <v>0</v>
      </c>
      <c r="U174" s="16">
        <v>0</v>
      </c>
      <c r="V174" s="21">
        <v>0</v>
      </c>
      <c r="W174" s="22">
        <v>0</v>
      </c>
      <c r="X174" s="15"/>
      <c r="Y174" s="16"/>
      <c r="Z174" s="21"/>
      <c r="AA174" s="22"/>
      <c r="AB174" s="27">
        <v>0</v>
      </c>
      <c r="AC174" s="400">
        <v>0</v>
      </c>
      <c r="AD174" s="218">
        <f t="shared" si="191"/>
        <v>0</v>
      </c>
      <c r="AE174" s="401">
        <v>0</v>
      </c>
      <c r="AF174" s="29">
        <v>0</v>
      </c>
      <c r="AG174" s="29">
        <v>0</v>
      </c>
      <c r="AH174" s="32"/>
      <c r="AI174" s="358">
        <v>0</v>
      </c>
      <c r="AJ174" s="406">
        <f t="shared" si="182"/>
        <v>0</v>
      </c>
      <c r="AK174" s="29">
        <v>0</v>
      </c>
      <c r="AL174" s="469">
        <f t="shared" si="183"/>
        <v>0</v>
      </c>
      <c r="AN174" s="430"/>
      <c r="AO174" s="431">
        <f t="shared" si="174"/>
        <v>0</v>
      </c>
    </row>
    <row r="175" spans="1:43" ht="15.6" hidden="1" x14ac:dyDescent="0.55000000000000004">
      <c r="A175" s="244">
        <v>40102</v>
      </c>
      <c r="B175" s="519" t="s">
        <v>173</v>
      </c>
      <c r="C175" s="398">
        <v>0</v>
      </c>
      <c r="D175" s="398">
        <v>0</v>
      </c>
      <c r="I175" s="28">
        <f t="shared" si="175"/>
        <v>0</v>
      </c>
      <c r="J175" s="399">
        <v>0</v>
      </c>
      <c r="K175" s="22">
        <v>0</v>
      </c>
      <c r="L175" s="15">
        <v>0</v>
      </c>
      <c r="M175" s="16">
        <v>0</v>
      </c>
      <c r="N175" s="21">
        <v>0</v>
      </c>
      <c r="O175" s="22">
        <v>0</v>
      </c>
      <c r="P175" s="15">
        <v>0</v>
      </c>
      <c r="Q175" s="16">
        <v>0</v>
      </c>
      <c r="R175" s="21">
        <v>0</v>
      </c>
      <c r="S175" s="22">
        <v>0</v>
      </c>
      <c r="T175" s="15">
        <v>0</v>
      </c>
      <c r="U175" s="16">
        <v>0</v>
      </c>
      <c r="V175" s="21">
        <v>0</v>
      </c>
      <c r="W175" s="22">
        <v>0</v>
      </c>
      <c r="X175" s="15"/>
      <c r="Y175" s="16"/>
      <c r="Z175" s="21"/>
      <c r="AA175" s="22"/>
      <c r="AB175" s="27">
        <v>0</v>
      </c>
      <c r="AC175" s="400">
        <v>0</v>
      </c>
      <c r="AD175" s="218">
        <f t="shared" si="191"/>
        <v>0</v>
      </c>
      <c r="AE175" s="401">
        <v>0</v>
      </c>
      <c r="AF175" s="29">
        <v>0</v>
      </c>
      <c r="AG175" s="29">
        <v>0</v>
      </c>
      <c r="AH175" s="32"/>
      <c r="AI175" s="358">
        <v>0</v>
      </c>
      <c r="AJ175" s="406">
        <f t="shared" si="182"/>
        <v>0</v>
      </c>
      <c r="AK175" s="29">
        <v>0</v>
      </c>
      <c r="AL175" s="469">
        <f t="shared" si="183"/>
        <v>0</v>
      </c>
      <c r="AN175" s="430"/>
      <c r="AO175" s="431">
        <f t="shared" si="174"/>
        <v>0</v>
      </c>
    </row>
    <row r="176" spans="1:43" ht="15.6" hidden="1" x14ac:dyDescent="0.55000000000000004">
      <c r="A176" s="244">
        <v>40103</v>
      </c>
      <c r="B176" s="519" t="s">
        <v>174</v>
      </c>
      <c r="C176" s="398">
        <v>0</v>
      </c>
      <c r="D176" s="398">
        <v>0</v>
      </c>
      <c r="I176" s="28">
        <f t="shared" si="175"/>
        <v>0</v>
      </c>
      <c r="J176" s="399">
        <v>0</v>
      </c>
      <c r="K176" s="22">
        <v>0</v>
      </c>
      <c r="L176" s="15">
        <v>0</v>
      </c>
      <c r="M176" s="16">
        <v>0</v>
      </c>
      <c r="N176" s="21">
        <v>0</v>
      </c>
      <c r="O176" s="22">
        <v>0</v>
      </c>
      <c r="P176" s="15">
        <v>0</v>
      </c>
      <c r="Q176" s="16">
        <v>0</v>
      </c>
      <c r="R176" s="21">
        <v>0</v>
      </c>
      <c r="S176" s="22">
        <v>0</v>
      </c>
      <c r="T176" s="15">
        <v>0</v>
      </c>
      <c r="U176" s="16">
        <v>0</v>
      </c>
      <c r="V176" s="21">
        <v>0</v>
      </c>
      <c r="W176" s="22">
        <v>0</v>
      </c>
      <c r="X176" s="15"/>
      <c r="Y176" s="16"/>
      <c r="Z176" s="21"/>
      <c r="AA176" s="22"/>
      <c r="AB176" s="27">
        <v>0</v>
      </c>
      <c r="AC176" s="400">
        <v>0</v>
      </c>
      <c r="AD176" s="218">
        <f t="shared" si="191"/>
        <v>0</v>
      </c>
      <c r="AE176" s="401">
        <v>0</v>
      </c>
      <c r="AF176" s="29">
        <v>0</v>
      </c>
      <c r="AG176" s="29">
        <v>0</v>
      </c>
      <c r="AH176" s="32"/>
      <c r="AI176" s="358">
        <v>0</v>
      </c>
      <c r="AJ176" s="406">
        <f t="shared" si="182"/>
        <v>0</v>
      </c>
      <c r="AK176" s="29">
        <v>0</v>
      </c>
      <c r="AL176" s="469">
        <f t="shared" si="183"/>
        <v>0</v>
      </c>
      <c r="AN176" s="430"/>
      <c r="AO176" s="431">
        <f t="shared" si="174"/>
        <v>0</v>
      </c>
    </row>
    <row r="177" spans="1:43" ht="15.6" hidden="1" x14ac:dyDescent="0.55000000000000004">
      <c r="A177" s="244">
        <v>40104</v>
      </c>
      <c r="B177" s="519" t="s">
        <v>175</v>
      </c>
      <c r="C177" s="398">
        <v>0</v>
      </c>
      <c r="D177" s="398">
        <v>0</v>
      </c>
      <c r="I177" s="28">
        <f t="shared" si="175"/>
        <v>0</v>
      </c>
      <c r="J177" s="399">
        <v>0</v>
      </c>
      <c r="K177" s="22">
        <v>0</v>
      </c>
      <c r="L177" s="15">
        <v>0</v>
      </c>
      <c r="M177" s="16">
        <v>0</v>
      </c>
      <c r="N177" s="21">
        <v>0</v>
      </c>
      <c r="O177" s="22">
        <v>0</v>
      </c>
      <c r="P177" s="15">
        <v>0</v>
      </c>
      <c r="Q177" s="16">
        <v>0</v>
      </c>
      <c r="R177" s="21">
        <v>0</v>
      </c>
      <c r="S177" s="22">
        <v>0</v>
      </c>
      <c r="T177" s="15">
        <v>0</v>
      </c>
      <c r="U177" s="16">
        <v>0</v>
      </c>
      <c r="V177" s="21">
        <v>0</v>
      </c>
      <c r="W177" s="22">
        <v>0</v>
      </c>
      <c r="X177" s="15"/>
      <c r="Y177" s="16"/>
      <c r="Z177" s="21"/>
      <c r="AA177" s="22"/>
      <c r="AB177" s="27">
        <v>0</v>
      </c>
      <c r="AC177" s="400">
        <v>0</v>
      </c>
      <c r="AD177" s="218">
        <f t="shared" si="191"/>
        <v>0</v>
      </c>
      <c r="AE177" s="401">
        <v>0</v>
      </c>
      <c r="AF177" s="29">
        <v>0</v>
      </c>
      <c r="AG177" s="29">
        <v>0</v>
      </c>
      <c r="AH177" s="32"/>
      <c r="AI177" s="358">
        <v>0</v>
      </c>
      <c r="AJ177" s="406">
        <f t="shared" si="182"/>
        <v>0</v>
      </c>
      <c r="AK177" s="29">
        <v>0</v>
      </c>
      <c r="AL177" s="469">
        <f t="shared" si="183"/>
        <v>0</v>
      </c>
      <c r="AN177" s="430"/>
      <c r="AO177" s="431">
        <f t="shared" si="174"/>
        <v>0</v>
      </c>
    </row>
    <row r="178" spans="1:43" ht="15.6" hidden="1" x14ac:dyDescent="0.55000000000000004">
      <c r="A178" s="244">
        <v>40105</v>
      </c>
      <c r="B178" s="519" t="s">
        <v>176</v>
      </c>
      <c r="C178" s="398">
        <v>0</v>
      </c>
      <c r="D178" s="398">
        <v>0</v>
      </c>
      <c r="I178" s="28">
        <f t="shared" si="175"/>
        <v>0</v>
      </c>
      <c r="J178" s="399">
        <v>0</v>
      </c>
      <c r="K178" s="22">
        <v>0</v>
      </c>
      <c r="L178" s="15">
        <v>0</v>
      </c>
      <c r="M178" s="16">
        <v>0</v>
      </c>
      <c r="N178" s="21">
        <v>0</v>
      </c>
      <c r="O178" s="22">
        <v>0</v>
      </c>
      <c r="P178" s="15">
        <v>0</v>
      </c>
      <c r="Q178" s="16">
        <v>0</v>
      </c>
      <c r="R178" s="21">
        <v>0</v>
      </c>
      <c r="S178" s="22">
        <v>0</v>
      </c>
      <c r="T178" s="15">
        <v>0</v>
      </c>
      <c r="U178" s="16">
        <v>0</v>
      </c>
      <c r="V178" s="21">
        <v>0</v>
      </c>
      <c r="W178" s="22">
        <v>0</v>
      </c>
      <c r="X178" s="15"/>
      <c r="Y178" s="16"/>
      <c r="Z178" s="21"/>
      <c r="AA178" s="22"/>
      <c r="AB178" s="27">
        <v>0</v>
      </c>
      <c r="AC178" s="400">
        <v>0</v>
      </c>
      <c r="AD178" s="218">
        <f t="shared" si="191"/>
        <v>0</v>
      </c>
      <c r="AE178" s="401">
        <v>0</v>
      </c>
      <c r="AF178" s="29">
        <v>0</v>
      </c>
      <c r="AG178" s="29">
        <v>0</v>
      </c>
      <c r="AH178" s="32"/>
      <c r="AI178" s="358">
        <v>0</v>
      </c>
      <c r="AJ178" s="406">
        <f t="shared" si="182"/>
        <v>0</v>
      </c>
      <c r="AK178" s="29">
        <v>0</v>
      </c>
      <c r="AL178" s="469">
        <f t="shared" si="183"/>
        <v>0</v>
      </c>
      <c r="AN178" s="430"/>
      <c r="AO178" s="431">
        <f t="shared" si="174"/>
        <v>0</v>
      </c>
    </row>
    <row r="179" spans="1:43" ht="15.6" hidden="1" x14ac:dyDescent="0.55000000000000004">
      <c r="A179" s="244">
        <v>40106</v>
      </c>
      <c r="B179" s="519" t="s">
        <v>177</v>
      </c>
      <c r="C179" s="398">
        <v>0</v>
      </c>
      <c r="D179" s="398">
        <v>0</v>
      </c>
      <c r="I179" s="28">
        <f t="shared" si="175"/>
        <v>0</v>
      </c>
      <c r="J179" s="399">
        <v>0</v>
      </c>
      <c r="K179" s="22">
        <v>0</v>
      </c>
      <c r="L179" s="15">
        <v>0</v>
      </c>
      <c r="M179" s="16">
        <v>0</v>
      </c>
      <c r="N179" s="21">
        <v>0</v>
      </c>
      <c r="O179" s="22">
        <v>0</v>
      </c>
      <c r="P179" s="15">
        <v>0</v>
      </c>
      <c r="Q179" s="16">
        <v>0</v>
      </c>
      <c r="R179" s="21">
        <v>0</v>
      </c>
      <c r="S179" s="22">
        <v>0</v>
      </c>
      <c r="T179" s="15">
        <v>0</v>
      </c>
      <c r="U179" s="16">
        <v>0</v>
      </c>
      <c r="V179" s="21">
        <v>0</v>
      </c>
      <c r="W179" s="22">
        <v>0</v>
      </c>
      <c r="X179" s="15"/>
      <c r="Y179" s="16"/>
      <c r="Z179" s="21"/>
      <c r="AA179" s="22"/>
      <c r="AB179" s="27">
        <v>0</v>
      </c>
      <c r="AC179" s="400">
        <v>0</v>
      </c>
      <c r="AD179" s="218">
        <f t="shared" si="191"/>
        <v>0</v>
      </c>
      <c r="AE179" s="401">
        <v>0</v>
      </c>
      <c r="AF179" s="29">
        <v>0</v>
      </c>
      <c r="AG179" s="29">
        <v>0</v>
      </c>
      <c r="AH179" s="32"/>
      <c r="AI179" s="358">
        <v>0</v>
      </c>
      <c r="AJ179" s="406">
        <f t="shared" si="182"/>
        <v>0</v>
      </c>
      <c r="AK179" s="29">
        <v>0</v>
      </c>
      <c r="AL179" s="469">
        <f t="shared" si="183"/>
        <v>0</v>
      </c>
      <c r="AN179" s="430"/>
      <c r="AO179" s="431">
        <f t="shared" si="174"/>
        <v>0</v>
      </c>
    </row>
    <row r="180" spans="1:43" ht="15.6" hidden="1" x14ac:dyDescent="0.55000000000000004">
      <c r="A180" s="244">
        <v>40107</v>
      </c>
      <c r="B180" s="519" t="s">
        <v>178</v>
      </c>
      <c r="C180" s="398">
        <v>0</v>
      </c>
      <c r="D180" s="398">
        <v>0</v>
      </c>
      <c r="I180" s="28">
        <f t="shared" si="175"/>
        <v>0</v>
      </c>
      <c r="J180" s="399">
        <v>0</v>
      </c>
      <c r="K180" s="22">
        <v>0</v>
      </c>
      <c r="L180" s="15">
        <v>0</v>
      </c>
      <c r="M180" s="16">
        <v>0</v>
      </c>
      <c r="N180" s="21">
        <v>0</v>
      </c>
      <c r="O180" s="22">
        <v>0</v>
      </c>
      <c r="P180" s="15">
        <v>0</v>
      </c>
      <c r="Q180" s="16">
        <v>0</v>
      </c>
      <c r="R180" s="21">
        <v>0</v>
      </c>
      <c r="S180" s="22">
        <v>0</v>
      </c>
      <c r="T180" s="15">
        <v>0</v>
      </c>
      <c r="U180" s="16">
        <v>0</v>
      </c>
      <c r="V180" s="21">
        <v>0</v>
      </c>
      <c r="W180" s="22">
        <v>0</v>
      </c>
      <c r="X180" s="15"/>
      <c r="Y180" s="16"/>
      <c r="Z180" s="21"/>
      <c r="AA180" s="22"/>
      <c r="AB180" s="27">
        <v>0</v>
      </c>
      <c r="AC180" s="400">
        <v>0</v>
      </c>
      <c r="AD180" s="218">
        <f t="shared" si="191"/>
        <v>0</v>
      </c>
      <c r="AE180" s="401">
        <v>0</v>
      </c>
      <c r="AF180" s="29">
        <v>0</v>
      </c>
      <c r="AG180" s="29">
        <v>0</v>
      </c>
      <c r="AH180" s="32"/>
      <c r="AI180" s="358">
        <v>0</v>
      </c>
      <c r="AJ180" s="406">
        <f t="shared" si="182"/>
        <v>0</v>
      </c>
      <c r="AK180" s="29">
        <v>0</v>
      </c>
      <c r="AL180" s="469">
        <f t="shared" si="183"/>
        <v>0</v>
      </c>
      <c r="AN180" s="430"/>
      <c r="AO180" s="431">
        <f t="shared" si="174"/>
        <v>0</v>
      </c>
    </row>
    <row r="181" spans="1:43" ht="15.6" hidden="1" x14ac:dyDescent="0.55000000000000004">
      <c r="A181" s="244">
        <v>40108</v>
      </c>
      <c r="B181" s="519" t="s">
        <v>179</v>
      </c>
      <c r="C181" s="398">
        <v>0</v>
      </c>
      <c r="D181" s="398">
        <v>0</v>
      </c>
      <c r="I181" s="28">
        <f t="shared" si="175"/>
        <v>0</v>
      </c>
      <c r="J181" s="399">
        <v>0</v>
      </c>
      <c r="K181" s="22">
        <v>0</v>
      </c>
      <c r="L181" s="15">
        <v>0</v>
      </c>
      <c r="M181" s="16">
        <v>0</v>
      </c>
      <c r="N181" s="21">
        <v>0</v>
      </c>
      <c r="O181" s="22">
        <v>0</v>
      </c>
      <c r="P181" s="15">
        <v>0</v>
      </c>
      <c r="Q181" s="16">
        <v>0</v>
      </c>
      <c r="R181" s="21">
        <v>0</v>
      </c>
      <c r="S181" s="22">
        <v>0</v>
      </c>
      <c r="T181" s="15">
        <v>0</v>
      </c>
      <c r="U181" s="16">
        <v>0</v>
      </c>
      <c r="V181" s="21">
        <v>0</v>
      </c>
      <c r="W181" s="22">
        <v>0</v>
      </c>
      <c r="X181" s="15"/>
      <c r="Y181" s="16"/>
      <c r="Z181" s="21"/>
      <c r="AA181" s="22"/>
      <c r="AB181" s="27">
        <v>0</v>
      </c>
      <c r="AC181" s="400">
        <v>0</v>
      </c>
      <c r="AD181" s="218">
        <f t="shared" si="191"/>
        <v>0</v>
      </c>
      <c r="AE181" s="401">
        <v>0</v>
      </c>
      <c r="AF181" s="29">
        <v>0</v>
      </c>
      <c r="AG181" s="29">
        <v>0</v>
      </c>
      <c r="AH181" s="32"/>
      <c r="AI181" s="358">
        <v>0</v>
      </c>
      <c r="AJ181" s="406">
        <f t="shared" si="182"/>
        <v>0</v>
      </c>
      <c r="AK181" s="29">
        <v>0</v>
      </c>
      <c r="AL181" s="469">
        <f t="shared" si="183"/>
        <v>0</v>
      </c>
      <c r="AN181" s="430"/>
      <c r="AO181" s="431">
        <f t="shared" si="174"/>
        <v>0</v>
      </c>
    </row>
    <row r="182" spans="1:43" s="486" customFormat="1" ht="15.6" hidden="1" collapsed="1" x14ac:dyDescent="0.55000000000000004">
      <c r="A182" s="473">
        <v>402</v>
      </c>
      <c r="B182" s="474" t="s">
        <v>180</v>
      </c>
      <c r="C182" s="475">
        <f>SUM(C183:C190)</f>
        <v>0</v>
      </c>
      <c r="D182" s="475">
        <f>SUM(D183:D190)</f>
        <v>0</v>
      </c>
      <c r="E182" s="476">
        <f>SUM(E183:E190)</f>
        <v>0</v>
      </c>
      <c r="F182" s="476"/>
      <c r="G182" s="476"/>
      <c r="H182" s="476">
        <f>SUM(H183:H190)</f>
        <v>0</v>
      </c>
      <c r="I182" s="477">
        <f t="shared" si="175"/>
        <v>0</v>
      </c>
      <c r="J182" s="475">
        <f>SUM(J183:J190)</f>
        <v>0</v>
      </c>
      <c r="K182" s="478">
        <f t="shared" ref="K182:W182" si="192">SUM(K183:K190)</f>
        <v>0</v>
      </c>
      <c r="L182" s="479">
        <f t="shared" si="192"/>
        <v>0</v>
      </c>
      <c r="M182" s="479">
        <f t="shared" si="192"/>
        <v>0</v>
      </c>
      <c r="N182" s="479">
        <f t="shared" si="192"/>
        <v>0</v>
      </c>
      <c r="O182" s="478">
        <f t="shared" si="192"/>
        <v>0</v>
      </c>
      <c r="P182" s="479">
        <f t="shared" si="192"/>
        <v>0</v>
      </c>
      <c r="Q182" s="478">
        <f t="shared" si="192"/>
        <v>0</v>
      </c>
      <c r="R182" s="479">
        <f t="shared" si="192"/>
        <v>0</v>
      </c>
      <c r="S182" s="478">
        <f t="shared" si="192"/>
        <v>0</v>
      </c>
      <c r="T182" s="479">
        <f>SUM(T183:T190)</f>
        <v>0</v>
      </c>
      <c r="U182" s="478">
        <f>SUM(U183:U190)</f>
        <v>0</v>
      </c>
      <c r="V182" s="479">
        <f t="shared" si="192"/>
        <v>0</v>
      </c>
      <c r="W182" s="478">
        <f t="shared" si="192"/>
        <v>0</v>
      </c>
      <c r="X182" s="479"/>
      <c r="Y182" s="478"/>
      <c r="Z182" s="479"/>
      <c r="AA182" s="478"/>
      <c r="AB182" s="480">
        <f>SUM(AB183:AB190)</f>
        <v>0</v>
      </c>
      <c r="AC182" s="475">
        <f>SUM(AC183:AC190)</f>
        <v>0</v>
      </c>
      <c r="AD182" s="472">
        <f t="shared" si="191"/>
        <v>0</v>
      </c>
      <c r="AE182" s="471">
        <f>SUM(AE183:AE190)</f>
        <v>0</v>
      </c>
      <c r="AF182" s="472">
        <f>SUM(AF183:AF190)</f>
        <v>0</v>
      </c>
      <c r="AG182" s="472">
        <f>SUM(AG183:AG190)</f>
        <v>0</v>
      </c>
      <c r="AH182" s="472"/>
      <c r="AI182" s="472">
        <f>SUM(AI183:AI190)</f>
        <v>0</v>
      </c>
      <c r="AJ182" s="481">
        <f t="shared" si="182"/>
        <v>0</v>
      </c>
      <c r="AK182" s="472">
        <v>0</v>
      </c>
      <c r="AL182" s="482">
        <f t="shared" si="183"/>
        <v>0</v>
      </c>
      <c r="AM182" s="483"/>
      <c r="AN182" s="484"/>
      <c r="AO182" s="485">
        <f t="shared" si="174"/>
        <v>0</v>
      </c>
      <c r="AP182" s="483"/>
      <c r="AQ182" s="483"/>
    </row>
    <row r="183" spans="1:43" ht="15.6" hidden="1" x14ac:dyDescent="0.55000000000000004">
      <c r="A183" s="244">
        <v>40201</v>
      </c>
      <c r="B183" s="519" t="s">
        <v>181</v>
      </c>
      <c r="C183" s="398">
        <v>0</v>
      </c>
      <c r="D183" s="398">
        <v>0</v>
      </c>
      <c r="I183" s="28">
        <f t="shared" si="175"/>
        <v>0</v>
      </c>
      <c r="J183" s="399">
        <v>0</v>
      </c>
      <c r="K183" s="22">
        <v>0</v>
      </c>
      <c r="L183" s="15">
        <v>0</v>
      </c>
      <c r="M183" s="16">
        <v>0</v>
      </c>
      <c r="N183" s="21">
        <v>0</v>
      </c>
      <c r="O183" s="22">
        <v>0</v>
      </c>
      <c r="P183" s="15">
        <v>0</v>
      </c>
      <c r="Q183" s="16">
        <v>0</v>
      </c>
      <c r="R183" s="21">
        <v>0</v>
      </c>
      <c r="S183" s="22">
        <v>0</v>
      </c>
      <c r="T183" s="15">
        <v>0</v>
      </c>
      <c r="U183" s="16">
        <v>0</v>
      </c>
      <c r="V183" s="21">
        <v>0</v>
      </c>
      <c r="W183" s="22">
        <v>0</v>
      </c>
      <c r="X183" s="15"/>
      <c r="Y183" s="16"/>
      <c r="Z183" s="21"/>
      <c r="AA183" s="22"/>
      <c r="AB183" s="27">
        <v>0</v>
      </c>
      <c r="AC183" s="400">
        <v>0</v>
      </c>
      <c r="AD183" s="218">
        <f t="shared" si="191"/>
        <v>0</v>
      </c>
      <c r="AE183" s="401">
        <v>0</v>
      </c>
      <c r="AF183" s="29">
        <v>0</v>
      </c>
      <c r="AG183" s="29">
        <v>0</v>
      </c>
      <c r="AH183" s="32"/>
      <c r="AI183" s="358">
        <v>0</v>
      </c>
      <c r="AJ183" s="406">
        <f t="shared" si="182"/>
        <v>0</v>
      </c>
      <c r="AK183" s="29">
        <v>0</v>
      </c>
      <c r="AL183" s="469">
        <f t="shared" si="183"/>
        <v>0</v>
      </c>
      <c r="AN183" s="430"/>
      <c r="AO183" s="431">
        <f t="shared" si="174"/>
        <v>0</v>
      </c>
    </row>
    <row r="184" spans="1:43" ht="15.6" hidden="1" x14ac:dyDescent="0.55000000000000004">
      <c r="A184" s="244">
        <v>40202</v>
      </c>
      <c r="B184" s="519" t="s">
        <v>182</v>
      </c>
      <c r="C184" s="398">
        <v>0</v>
      </c>
      <c r="D184" s="398">
        <v>0</v>
      </c>
      <c r="I184" s="28">
        <f t="shared" si="175"/>
        <v>0</v>
      </c>
      <c r="J184" s="399">
        <v>0</v>
      </c>
      <c r="K184" s="22">
        <v>0</v>
      </c>
      <c r="L184" s="15">
        <v>0</v>
      </c>
      <c r="M184" s="16">
        <v>0</v>
      </c>
      <c r="N184" s="21">
        <v>0</v>
      </c>
      <c r="O184" s="22">
        <v>0</v>
      </c>
      <c r="P184" s="15">
        <v>0</v>
      </c>
      <c r="Q184" s="16">
        <v>0</v>
      </c>
      <c r="R184" s="21">
        <v>0</v>
      </c>
      <c r="S184" s="22">
        <v>0</v>
      </c>
      <c r="T184" s="15">
        <v>0</v>
      </c>
      <c r="U184" s="16">
        <v>0</v>
      </c>
      <c r="V184" s="21">
        <v>0</v>
      </c>
      <c r="W184" s="22">
        <v>0</v>
      </c>
      <c r="X184" s="15"/>
      <c r="Y184" s="16"/>
      <c r="Z184" s="21"/>
      <c r="AA184" s="22"/>
      <c r="AB184" s="27">
        <v>0</v>
      </c>
      <c r="AC184" s="400">
        <v>0</v>
      </c>
      <c r="AD184" s="218">
        <f t="shared" si="191"/>
        <v>0</v>
      </c>
      <c r="AE184" s="401">
        <v>0</v>
      </c>
      <c r="AF184" s="29">
        <v>0</v>
      </c>
      <c r="AG184" s="29">
        <v>0</v>
      </c>
      <c r="AH184" s="32"/>
      <c r="AI184" s="358">
        <v>0</v>
      </c>
      <c r="AJ184" s="406">
        <f t="shared" si="182"/>
        <v>0</v>
      </c>
      <c r="AK184" s="29">
        <v>0</v>
      </c>
      <c r="AL184" s="469">
        <f t="shared" si="183"/>
        <v>0</v>
      </c>
      <c r="AN184" s="430"/>
      <c r="AO184" s="431">
        <f t="shared" si="174"/>
        <v>0</v>
      </c>
    </row>
    <row r="185" spans="1:43" ht="15.6" hidden="1" x14ac:dyDescent="0.55000000000000004">
      <c r="A185" s="244">
        <v>40203</v>
      </c>
      <c r="B185" s="519" t="s">
        <v>183</v>
      </c>
      <c r="C185" s="398">
        <v>0</v>
      </c>
      <c r="D185" s="398">
        <v>0</v>
      </c>
      <c r="I185" s="28">
        <f t="shared" si="175"/>
        <v>0</v>
      </c>
      <c r="J185" s="399">
        <v>0</v>
      </c>
      <c r="K185" s="22">
        <v>0</v>
      </c>
      <c r="L185" s="15">
        <v>0</v>
      </c>
      <c r="M185" s="16">
        <v>0</v>
      </c>
      <c r="N185" s="21">
        <v>0</v>
      </c>
      <c r="O185" s="22">
        <v>0</v>
      </c>
      <c r="P185" s="15">
        <v>0</v>
      </c>
      <c r="Q185" s="16">
        <v>0</v>
      </c>
      <c r="R185" s="21">
        <v>0</v>
      </c>
      <c r="S185" s="22">
        <v>0</v>
      </c>
      <c r="T185" s="15">
        <v>0</v>
      </c>
      <c r="U185" s="16">
        <v>0</v>
      </c>
      <c r="V185" s="21">
        <v>0</v>
      </c>
      <c r="W185" s="22">
        <v>0</v>
      </c>
      <c r="X185" s="15"/>
      <c r="Y185" s="16"/>
      <c r="Z185" s="21"/>
      <c r="AA185" s="22"/>
      <c r="AB185" s="27">
        <v>0</v>
      </c>
      <c r="AC185" s="400">
        <v>0</v>
      </c>
      <c r="AD185" s="218">
        <f t="shared" si="191"/>
        <v>0</v>
      </c>
      <c r="AE185" s="401">
        <v>0</v>
      </c>
      <c r="AF185" s="29">
        <v>0</v>
      </c>
      <c r="AG185" s="29">
        <v>0</v>
      </c>
      <c r="AH185" s="32"/>
      <c r="AI185" s="358">
        <v>0</v>
      </c>
      <c r="AJ185" s="406">
        <f t="shared" si="182"/>
        <v>0</v>
      </c>
      <c r="AK185" s="29">
        <v>0</v>
      </c>
      <c r="AL185" s="469">
        <f t="shared" si="183"/>
        <v>0</v>
      </c>
      <c r="AN185" s="430"/>
      <c r="AO185" s="431">
        <f t="shared" si="174"/>
        <v>0</v>
      </c>
    </row>
    <row r="186" spans="1:43" ht="15.6" hidden="1" x14ac:dyDescent="0.55000000000000004">
      <c r="A186" s="244">
        <v>40204</v>
      </c>
      <c r="B186" s="519" t="s">
        <v>184</v>
      </c>
      <c r="C186" s="398">
        <v>0</v>
      </c>
      <c r="D186" s="398">
        <v>0</v>
      </c>
      <c r="I186" s="28">
        <f t="shared" si="175"/>
        <v>0</v>
      </c>
      <c r="J186" s="399">
        <v>0</v>
      </c>
      <c r="K186" s="22">
        <v>0</v>
      </c>
      <c r="L186" s="15">
        <v>0</v>
      </c>
      <c r="M186" s="16">
        <v>0</v>
      </c>
      <c r="N186" s="21">
        <v>0</v>
      </c>
      <c r="O186" s="22">
        <v>0</v>
      </c>
      <c r="P186" s="15">
        <v>0</v>
      </c>
      <c r="Q186" s="16">
        <v>0</v>
      </c>
      <c r="R186" s="21">
        <v>0</v>
      </c>
      <c r="S186" s="22">
        <v>0</v>
      </c>
      <c r="T186" s="15">
        <v>0</v>
      </c>
      <c r="U186" s="16">
        <v>0</v>
      </c>
      <c r="V186" s="21">
        <v>0</v>
      </c>
      <c r="W186" s="22">
        <v>0</v>
      </c>
      <c r="X186" s="15"/>
      <c r="Y186" s="16"/>
      <c r="Z186" s="21"/>
      <c r="AA186" s="22"/>
      <c r="AB186" s="27">
        <v>0</v>
      </c>
      <c r="AC186" s="400">
        <v>0</v>
      </c>
      <c r="AD186" s="218">
        <f t="shared" si="191"/>
        <v>0</v>
      </c>
      <c r="AE186" s="401">
        <v>0</v>
      </c>
      <c r="AF186" s="29">
        <v>0</v>
      </c>
      <c r="AG186" s="29">
        <v>0</v>
      </c>
      <c r="AH186" s="32"/>
      <c r="AI186" s="358">
        <v>0</v>
      </c>
      <c r="AJ186" s="406">
        <f t="shared" si="182"/>
        <v>0</v>
      </c>
      <c r="AK186" s="29">
        <v>0</v>
      </c>
      <c r="AL186" s="469">
        <f t="shared" si="183"/>
        <v>0</v>
      </c>
      <c r="AN186" s="430"/>
      <c r="AO186" s="431">
        <f t="shared" si="174"/>
        <v>0</v>
      </c>
    </row>
    <row r="187" spans="1:43" ht="15.6" hidden="1" x14ac:dyDescent="0.55000000000000004">
      <c r="A187" s="244">
        <v>40205</v>
      </c>
      <c r="B187" s="519" t="s">
        <v>185</v>
      </c>
      <c r="C187" s="398">
        <v>0</v>
      </c>
      <c r="D187" s="398">
        <v>0</v>
      </c>
      <c r="I187" s="28">
        <f t="shared" si="175"/>
        <v>0</v>
      </c>
      <c r="J187" s="399">
        <v>0</v>
      </c>
      <c r="K187" s="22">
        <v>0</v>
      </c>
      <c r="L187" s="15">
        <v>0</v>
      </c>
      <c r="M187" s="16">
        <v>0</v>
      </c>
      <c r="N187" s="21">
        <v>0</v>
      </c>
      <c r="O187" s="22">
        <v>0</v>
      </c>
      <c r="P187" s="15">
        <v>0</v>
      </c>
      <c r="Q187" s="16">
        <v>0</v>
      </c>
      <c r="R187" s="21">
        <v>0</v>
      </c>
      <c r="S187" s="22">
        <v>0</v>
      </c>
      <c r="T187" s="15">
        <v>0</v>
      </c>
      <c r="U187" s="16">
        <v>0</v>
      </c>
      <c r="V187" s="21">
        <v>0</v>
      </c>
      <c r="W187" s="22">
        <v>0</v>
      </c>
      <c r="X187" s="15"/>
      <c r="Y187" s="16"/>
      <c r="Z187" s="21"/>
      <c r="AA187" s="22"/>
      <c r="AB187" s="27">
        <v>0</v>
      </c>
      <c r="AC187" s="400">
        <v>0</v>
      </c>
      <c r="AD187" s="218">
        <f t="shared" si="191"/>
        <v>0</v>
      </c>
      <c r="AE187" s="401">
        <v>0</v>
      </c>
      <c r="AF187" s="29">
        <v>0</v>
      </c>
      <c r="AG187" s="29">
        <v>0</v>
      </c>
      <c r="AH187" s="32"/>
      <c r="AI187" s="358">
        <v>0</v>
      </c>
      <c r="AJ187" s="406">
        <f t="shared" si="182"/>
        <v>0</v>
      </c>
      <c r="AK187" s="29">
        <v>0</v>
      </c>
      <c r="AL187" s="469">
        <f t="shared" si="183"/>
        <v>0</v>
      </c>
      <c r="AN187" s="430"/>
      <c r="AO187" s="431">
        <f t="shared" si="174"/>
        <v>0</v>
      </c>
    </row>
    <row r="188" spans="1:43" ht="15.6" hidden="1" x14ac:dyDescent="0.55000000000000004">
      <c r="A188" s="244">
        <v>40206</v>
      </c>
      <c r="B188" s="519" t="s">
        <v>186</v>
      </c>
      <c r="C188" s="398">
        <v>0</v>
      </c>
      <c r="D188" s="398">
        <v>0</v>
      </c>
      <c r="I188" s="28">
        <f t="shared" si="175"/>
        <v>0</v>
      </c>
      <c r="J188" s="399">
        <v>0</v>
      </c>
      <c r="K188" s="22">
        <v>0</v>
      </c>
      <c r="L188" s="15">
        <v>0</v>
      </c>
      <c r="M188" s="16">
        <v>0</v>
      </c>
      <c r="N188" s="21">
        <v>0</v>
      </c>
      <c r="O188" s="22">
        <v>0</v>
      </c>
      <c r="P188" s="15">
        <v>0</v>
      </c>
      <c r="Q188" s="16">
        <v>0</v>
      </c>
      <c r="R188" s="21">
        <v>0</v>
      </c>
      <c r="S188" s="22">
        <v>0</v>
      </c>
      <c r="T188" s="15">
        <v>0</v>
      </c>
      <c r="U188" s="16">
        <v>0</v>
      </c>
      <c r="V188" s="21">
        <v>0</v>
      </c>
      <c r="W188" s="22">
        <v>0</v>
      </c>
      <c r="X188" s="15"/>
      <c r="Y188" s="16"/>
      <c r="Z188" s="21"/>
      <c r="AA188" s="22"/>
      <c r="AB188" s="27">
        <v>0</v>
      </c>
      <c r="AC188" s="400">
        <v>0</v>
      </c>
      <c r="AD188" s="218">
        <f t="shared" si="191"/>
        <v>0</v>
      </c>
      <c r="AE188" s="401">
        <v>0</v>
      </c>
      <c r="AF188" s="29">
        <v>0</v>
      </c>
      <c r="AG188" s="29">
        <v>0</v>
      </c>
      <c r="AH188" s="32"/>
      <c r="AI188" s="358">
        <v>0</v>
      </c>
      <c r="AJ188" s="406">
        <f t="shared" si="182"/>
        <v>0</v>
      </c>
      <c r="AK188" s="29">
        <v>0</v>
      </c>
      <c r="AL188" s="469">
        <f t="shared" si="183"/>
        <v>0</v>
      </c>
      <c r="AN188" s="430"/>
      <c r="AO188" s="431">
        <f t="shared" si="174"/>
        <v>0</v>
      </c>
    </row>
    <row r="189" spans="1:43" ht="15.6" hidden="1" x14ac:dyDescent="0.55000000000000004">
      <c r="A189" s="244">
        <v>40207</v>
      </c>
      <c r="B189" s="519" t="s">
        <v>187</v>
      </c>
      <c r="C189" s="398">
        <v>0</v>
      </c>
      <c r="D189" s="398">
        <v>0</v>
      </c>
      <c r="I189" s="28">
        <f t="shared" si="175"/>
        <v>0</v>
      </c>
      <c r="J189" s="399">
        <v>0</v>
      </c>
      <c r="K189" s="22">
        <v>0</v>
      </c>
      <c r="L189" s="15">
        <v>0</v>
      </c>
      <c r="M189" s="16">
        <v>0</v>
      </c>
      <c r="N189" s="21">
        <v>0</v>
      </c>
      <c r="O189" s="22">
        <v>0</v>
      </c>
      <c r="P189" s="15">
        <v>0</v>
      </c>
      <c r="Q189" s="16">
        <v>0</v>
      </c>
      <c r="R189" s="21">
        <v>0</v>
      </c>
      <c r="S189" s="22">
        <v>0</v>
      </c>
      <c r="T189" s="15">
        <v>0</v>
      </c>
      <c r="U189" s="16">
        <v>0</v>
      </c>
      <c r="V189" s="21">
        <v>0</v>
      </c>
      <c r="W189" s="22">
        <v>0</v>
      </c>
      <c r="X189" s="15"/>
      <c r="Y189" s="16"/>
      <c r="Z189" s="21"/>
      <c r="AA189" s="22"/>
      <c r="AB189" s="27">
        <v>0</v>
      </c>
      <c r="AC189" s="400">
        <v>0</v>
      </c>
      <c r="AD189" s="218">
        <f t="shared" si="191"/>
        <v>0</v>
      </c>
      <c r="AE189" s="401">
        <v>0</v>
      </c>
      <c r="AF189" s="29">
        <v>0</v>
      </c>
      <c r="AG189" s="29">
        <v>0</v>
      </c>
      <c r="AH189" s="32"/>
      <c r="AI189" s="358">
        <v>0</v>
      </c>
      <c r="AJ189" s="406">
        <f t="shared" si="182"/>
        <v>0</v>
      </c>
      <c r="AK189" s="29">
        <v>0</v>
      </c>
      <c r="AL189" s="469">
        <f t="shared" si="183"/>
        <v>0</v>
      </c>
      <c r="AN189" s="430"/>
      <c r="AO189" s="431">
        <f t="shared" si="174"/>
        <v>0</v>
      </c>
    </row>
    <row r="190" spans="1:43" ht="15.6" hidden="1" x14ac:dyDescent="0.55000000000000004">
      <c r="A190" s="244">
        <v>40208</v>
      </c>
      <c r="B190" s="519" t="s">
        <v>188</v>
      </c>
      <c r="C190" s="398">
        <v>0</v>
      </c>
      <c r="D190" s="398">
        <v>0</v>
      </c>
      <c r="I190" s="28">
        <f t="shared" si="175"/>
        <v>0</v>
      </c>
      <c r="J190" s="399">
        <v>0</v>
      </c>
      <c r="K190" s="22">
        <v>0</v>
      </c>
      <c r="L190" s="15">
        <v>0</v>
      </c>
      <c r="M190" s="16">
        <v>0</v>
      </c>
      <c r="N190" s="21">
        <v>0</v>
      </c>
      <c r="O190" s="22">
        <v>0</v>
      </c>
      <c r="P190" s="15">
        <v>0</v>
      </c>
      <c r="Q190" s="16">
        <v>0</v>
      </c>
      <c r="R190" s="21">
        <v>0</v>
      </c>
      <c r="S190" s="22">
        <v>0</v>
      </c>
      <c r="T190" s="15">
        <v>0</v>
      </c>
      <c r="U190" s="16">
        <v>0</v>
      </c>
      <c r="V190" s="21">
        <v>0</v>
      </c>
      <c r="W190" s="22">
        <v>0</v>
      </c>
      <c r="X190" s="15"/>
      <c r="Y190" s="16"/>
      <c r="Z190" s="21"/>
      <c r="AA190" s="22"/>
      <c r="AB190" s="27">
        <v>0</v>
      </c>
      <c r="AC190" s="400">
        <v>0</v>
      </c>
      <c r="AD190" s="218">
        <f t="shared" si="191"/>
        <v>0</v>
      </c>
      <c r="AE190" s="401">
        <v>0</v>
      </c>
      <c r="AF190" s="29">
        <v>0</v>
      </c>
      <c r="AG190" s="29">
        <v>0</v>
      </c>
      <c r="AH190" s="32"/>
      <c r="AI190" s="358">
        <v>0</v>
      </c>
      <c r="AJ190" s="406">
        <f t="shared" si="182"/>
        <v>0</v>
      </c>
      <c r="AK190" s="29">
        <v>0</v>
      </c>
      <c r="AL190" s="469">
        <f t="shared" si="183"/>
        <v>0</v>
      </c>
      <c r="AN190" s="430"/>
      <c r="AO190" s="431">
        <f t="shared" si="174"/>
        <v>0</v>
      </c>
    </row>
    <row r="191" spans="1:43" s="486" customFormat="1" ht="15.6" hidden="1" collapsed="1" x14ac:dyDescent="0.55000000000000004">
      <c r="A191" s="473">
        <v>499</v>
      </c>
      <c r="B191" s="474" t="s">
        <v>189</v>
      </c>
      <c r="C191" s="475">
        <f>SUM(C192:C193)</f>
        <v>0</v>
      </c>
      <c r="D191" s="475">
        <f>SUM(D192:D193)</f>
        <v>0</v>
      </c>
      <c r="E191" s="476">
        <f>SUM(E192:E193)</f>
        <v>0</v>
      </c>
      <c r="F191" s="476"/>
      <c r="G191" s="476"/>
      <c r="H191" s="476">
        <f>SUM(H192:H193)</f>
        <v>0</v>
      </c>
      <c r="I191" s="477">
        <f t="shared" si="175"/>
        <v>0</v>
      </c>
      <c r="J191" s="475">
        <f>SUM(J192:J193)</f>
        <v>0</v>
      </c>
      <c r="K191" s="478">
        <f t="shared" ref="K191:W191" si="193">SUM(K192:K193)</f>
        <v>0</v>
      </c>
      <c r="L191" s="479">
        <f t="shared" si="193"/>
        <v>0</v>
      </c>
      <c r="M191" s="479">
        <f t="shared" si="193"/>
        <v>0</v>
      </c>
      <c r="N191" s="479">
        <f t="shared" si="193"/>
        <v>0</v>
      </c>
      <c r="O191" s="478">
        <f t="shared" si="193"/>
        <v>0</v>
      </c>
      <c r="P191" s="479">
        <f t="shared" si="193"/>
        <v>0</v>
      </c>
      <c r="Q191" s="478">
        <f t="shared" si="193"/>
        <v>0</v>
      </c>
      <c r="R191" s="479">
        <f t="shared" si="193"/>
        <v>0</v>
      </c>
      <c r="S191" s="478">
        <f t="shared" si="193"/>
        <v>0</v>
      </c>
      <c r="T191" s="479">
        <f>SUM(T192:T193)</f>
        <v>0</v>
      </c>
      <c r="U191" s="478">
        <f>SUM(U192:U193)</f>
        <v>0</v>
      </c>
      <c r="V191" s="479">
        <f t="shared" si="193"/>
        <v>0</v>
      </c>
      <c r="W191" s="478">
        <f t="shared" si="193"/>
        <v>0</v>
      </c>
      <c r="X191" s="479"/>
      <c r="Y191" s="478"/>
      <c r="Z191" s="479"/>
      <c r="AA191" s="478"/>
      <c r="AB191" s="480">
        <f>SUM(AB192:AB193)</f>
        <v>0</v>
      </c>
      <c r="AC191" s="475">
        <f>SUM(AC192:AC193)</f>
        <v>0</v>
      </c>
      <c r="AD191" s="472">
        <f t="shared" si="191"/>
        <v>0</v>
      </c>
      <c r="AE191" s="471">
        <f>SUM(AE192:AE193)</f>
        <v>0</v>
      </c>
      <c r="AF191" s="472">
        <f>SUM(AF192:AF193)</f>
        <v>0</v>
      </c>
      <c r="AG191" s="472">
        <f>SUM(AG192:AG193)</f>
        <v>0</v>
      </c>
      <c r="AH191" s="472"/>
      <c r="AI191" s="472">
        <f>SUM(AI192:AI193)</f>
        <v>0</v>
      </c>
      <c r="AJ191" s="481">
        <f t="shared" si="182"/>
        <v>0</v>
      </c>
      <c r="AK191" s="472">
        <v>0</v>
      </c>
      <c r="AL191" s="482">
        <f t="shared" si="183"/>
        <v>0</v>
      </c>
      <c r="AM191" s="483"/>
      <c r="AN191" s="484"/>
      <c r="AO191" s="485">
        <f t="shared" si="174"/>
        <v>0</v>
      </c>
      <c r="AP191" s="483"/>
      <c r="AQ191" s="483"/>
    </row>
    <row r="192" spans="1:43" ht="15.6" hidden="1" x14ac:dyDescent="0.55000000000000004">
      <c r="A192" s="244">
        <v>49901</v>
      </c>
      <c r="B192" s="519" t="s">
        <v>190</v>
      </c>
      <c r="C192" s="398">
        <v>0</v>
      </c>
      <c r="D192" s="398">
        <v>0</v>
      </c>
      <c r="I192" s="28">
        <f t="shared" si="175"/>
        <v>0</v>
      </c>
      <c r="J192" s="399">
        <v>0</v>
      </c>
      <c r="K192" s="22">
        <v>0</v>
      </c>
      <c r="L192" s="15">
        <v>0</v>
      </c>
      <c r="M192" s="16">
        <v>0</v>
      </c>
      <c r="N192" s="21">
        <v>0</v>
      </c>
      <c r="O192" s="22">
        <v>0</v>
      </c>
      <c r="P192" s="15">
        <v>0</v>
      </c>
      <c r="Q192" s="16">
        <v>0</v>
      </c>
      <c r="R192" s="21">
        <v>0</v>
      </c>
      <c r="S192" s="22">
        <v>0</v>
      </c>
      <c r="T192" s="15">
        <v>0</v>
      </c>
      <c r="U192" s="16">
        <v>0</v>
      </c>
      <c r="V192" s="21">
        <v>0</v>
      </c>
      <c r="W192" s="22">
        <v>0</v>
      </c>
      <c r="X192" s="15"/>
      <c r="Y192" s="16"/>
      <c r="Z192" s="21"/>
      <c r="AA192" s="22"/>
      <c r="AB192" s="27">
        <v>0</v>
      </c>
      <c r="AC192" s="400">
        <v>0</v>
      </c>
      <c r="AD192" s="218">
        <f t="shared" si="191"/>
        <v>0</v>
      </c>
      <c r="AE192" s="401">
        <v>0</v>
      </c>
      <c r="AF192" s="29">
        <v>0</v>
      </c>
      <c r="AG192" s="29">
        <v>0</v>
      </c>
      <c r="AH192" s="32"/>
      <c r="AI192" s="358">
        <v>0</v>
      </c>
      <c r="AJ192" s="406">
        <f t="shared" si="182"/>
        <v>0</v>
      </c>
      <c r="AK192" s="29">
        <v>0</v>
      </c>
      <c r="AL192" s="469">
        <f t="shared" si="183"/>
        <v>0</v>
      </c>
      <c r="AN192" s="430"/>
      <c r="AO192" s="431">
        <f t="shared" si="174"/>
        <v>0</v>
      </c>
    </row>
    <row r="193" spans="1:43" ht="15.6" hidden="1" x14ac:dyDescent="0.55000000000000004">
      <c r="A193" s="244">
        <v>49999</v>
      </c>
      <c r="B193" s="519" t="s">
        <v>191</v>
      </c>
      <c r="C193" s="398">
        <v>0</v>
      </c>
      <c r="D193" s="398">
        <v>0</v>
      </c>
      <c r="I193" s="28">
        <f t="shared" si="175"/>
        <v>0</v>
      </c>
      <c r="J193" s="399">
        <v>0</v>
      </c>
      <c r="K193" s="22">
        <v>0</v>
      </c>
      <c r="L193" s="15">
        <v>0</v>
      </c>
      <c r="M193" s="16">
        <v>0</v>
      </c>
      <c r="N193" s="21">
        <v>0</v>
      </c>
      <c r="O193" s="22">
        <v>0</v>
      </c>
      <c r="P193" s="15">
        <v>0</v>
      </c>
      <c r="Q193" s="16">
        <v>0</v>
      </c>
      <c r="R193" s="21">
        <v>0</v>
      </c>
      <c r="S193" s="22">
        <v>0</v>
      </c>
      <c r="T193" s="15">
        <v>0</v>
      </c>
      <c r="U193" s="16">
        <v>0</v>
      </c>
      <c r="V193" s="21">
        <v>0</v>
      </c>
      <c r="W193" s="22">
        <v>0</v>
      </c>
      <c r="X193" s="15"/>
      <c r="Y193" s="16"/>
      <c r="Z193" s="21"/>
      <c r="AA193" s="22"/>
      <c r="AB193" s="27">
        <v>0</v>
      </c>
      <c r="AC193" s="400">
        <v>0</v>
      </c>
      <c r="AD193" s="218">
        <f t="shared" si="191"/>
        <v>0</v>
      </c>
      <c r="AE193" s="401">
        <v>0</v>
      </c>
      <c r="AF193" s="29">
        <v>0</v>
      </c>
      <c r="AG193" s="29">
        <v>0</v>
      </c>
      <c r="AH193" s="32"/>
      <c r="AI193" s="358">
        <v>0</v>
      </c>
      <c r="AJ193" s="406">
        <f t="shared" si="182"/>
        <v>0</v>
      </c>
      <c r="AK193" s="29">
        <v>0</v>
      </c>
      <c r="AL193" s="469">
        <f t="shared" si="183"/>
        <v>0</v>
      </c>
      <c r="AN193" s="430"/>
      <c r="AO193" s="431">
        <f t="shared" si="174"/>
        <v>0</v>
      </c>
    </row>
    <row r="194" spans="1:43" s="131" customFormat="1" ht="15.6" hidden="1" x14ac:dyDescent="0.55000000000000004">
      <c r="A194" s="234">
        <v>5</v>
      </c>
      <c r="B194" s="412" t="s">
        <v>192</v>
      </c>
      <c r="C194" s="397">
        <f>+C195+C205+C214+C218</f>
        <v>0</v>
      </c>
      <c r="D194" s="397">
        <f>+D195+D205+D214+D218</f>
        <v>0</v>
      </c>
      <c r="E194" s="522">
        <f>+E195+E205+E214+E218</f>
        <v>0</v>
      </c>
      <c r="F194" s="522"/>
      <c r="G194" s="522"/>
      <c r="H194" s="522">
        <f>+H195+H205+H214+H218</f>
        <v>0</v>
      </c>
      <c r="I194" s="177">
        <f t="shared" si="175"/>
        <v>0</v>
      </c>
      <c r="J194" s="397">
        <f>+J195+J205+J214+J218</f>
        <v>0</v>
      </c>
      <c r="K194" s="237">
        <f t="shared" ref="K194:W194" si="194">+K195+K205+K214+K218</f>
        <v>0</v>
      </c>
      <c r="L194" s="238">
        <f t="shared" si="194"/>
        <v>0</v>
      </c>
      <c r="M194" s="237">
        <f t="shared" si="194"/>
        <v>0</v>
      </c>
      <c r="N194" s="238">
        <f t="shared" si="194"/>
        <v>0</v>
      </c>
      <c r="O194" s="237">
        <f t="shared" si="194"/>
        <v>0</v>
      </c>
      <c r="P194" s="238">
        <f t="shared" si="194"/>
        <v>0</v>
      </c>
      <c r="Q194" s="237">
        <f t="shared" si="194"/>
        <v>0</v>
      </c>
      <c r="R194" s="238">
        <f t="shared" si="194"/>
        <v>0</v>
      </c>
      <c r="S194" s="237">
        <f t="shared" si="194"/>
        <v>0</v>
      </c>
      <c r="T194" s="238">
        <f>+T195+T205+T214+T218</f>
        <v>0</v>
      </c>
      <c r="U194" s="237">
        <f>+U195+U205+U214+U218</f>
        <v>0</v>
      </c>
      <c r="V194" s="238">
        <f t="shared" si="194"/>
        <v>0</v>
      </c>
      <c r="W194" s="237">
        <f t="shared" si="194"/>
        <v>0</v>
      </c>
      <c r="X194" s="238"/>
      <c r="Y194" s="237"/>
      <c r="Z194" s="238"/>
      <c r="AA194" s="237"/>
      <c r="AB194" s="239">
        <f t="shared" ref="AB194:AF194" si="195">+AB195+AB205+AB214+AB218</f>
        <v>0</v>
      </c>
      <c r="AC194" s="397">
        <f t="shared" si="195"/>
        <v>0</v>
      </c>
      <c r="AD194" s="177">
        <f>+AD195+AD205+AD214+AD218</f>
        <v>0</v>
      </c>
      <c r="AE194" s="397">
        <f t="shared" si="195"/>
        <v>0</v>
      </c>
      <c r="AF194" s="177">
        <f t="shared" si="195"/>
        <v>0</v>
      </c>
      <c r="AG194" s="177">
        <f t="shared" ref="AG194" si="196">+AG195+AG205+AG214+AG218</f>
        <v>0</v>
      </c>
      <c r="AH194" s="177">
        <f>+AI194+AG194</f>
        <v>0</v>
      </c>
      <c r="AI194" s="239">
        <f>+AI195+AI205+AI214+AI218</f>
        <v>0</v>
      </c>
      <c r="AJ194" s="381">
        <f t="shared" si="182"/>
        <v>0</v>
      </c>
      <c r="AK194" s="177">
        <v>0</v>
      </c>
      <c r="AL194" s="469">
        <f t="shared" si="183"/>
        <v>0</v>
      </c>
      <c r="AM194" s="1"/>
      <c r="AN194" s="428">
        <v>8000000</v>
      </c>
      <c r="AO194" s="431">
        <f t="shared" si="174"/>
        <v>-8000000</v>
      </c>
    </row>
    <row r="195" spans="1:43" s="486" customFormat="1" ht="15.6" hidden="1" collapsed="1" x14ac:dyDescent="0.55000000000000004">
      <c r="A195" s="473">
        <v>501</v>
      </c>
      <c r="B195" s="474" t="s">
        <v>193</v>
      </c>
      <c r="C195" s="475">
        <f>SUM(C196:C204)</f>
        <v>0</v>
      </c>
      <c r="D195" s="475">
        <f>SUM(D196:D203)</f>
        <v>0</v>
      </c>
      <c r="E195" s="476">
        <f>SUM(E196:E203)</f>
        <v>0</v>
      </c>
      <c r="F195" s="476"/>
      <c r="G195" s="476"/>
      <c r="H195" s="476">
        <f>SUM(H196:H203)</f>
        <v>0</v>
      </c>
      <c r="I195" s="477">
        <f>SUM(I196:I204)</f>
        <v>0</v>
      </c>
      <c r="J195" s="475">
        <f>SUM(J196:J204)</f>
        <v>0</v>
      </c>
      <c r="K195" s="478">
        <f>SUM(K196:K204)</f>
        <v>0</v>
      </c>
      <c r="L195" s="479">
        <f>SUM(L196:L204)</f>
        <v>0</v>
      </c>
      <c r="M195" s="479">
        <f>SUM(M196:M204)</f>
        <v>0</v>
      </c>
      <c r="N195" s="479">
        <f t="shared" ref="N195:W195" si="197">SUM(N196:N203)</f>
        <v>0</v>
      </c>
      <c r="O195" s="478">
        <f t="shared" si="197"/>
        <v>0</v>
      </c>
      <c r="P195" s="479">
        <f>SUM(P196:P203)</f>
        <v>0</v>
      </c>
      <c r="Q195" s="478">
        <f t="shared" si="197"/>
        <v>0</v>
      </c>
      <c r="R195" s="479">
        <f t="shared" si="197"/>
        <v>0</v>
      </c>
      <c r="S195" s="478">
        <f t="shared" si="197"/>
        <v>0</v>
      </c>
      <c r="T195" s="479">
        <f>SUM(T196:T203)</f>
        <v>0</v>
      </c>
      <c r="U195" s="478">
        <f>SUM(U196:U203)</f>
        <v>0</v>
      </c>
      <c r="V195" s="479">
        <f t="shared" si="197"/>
        <v>0</v>
      </c>
      <c r="W195" s="478">
        <f t="shared" si="197"/>
        <v>0</v>
      </c>
      <c r="X195" s="479"/>
      <c r="Y195" s="478"/>
      <c r="Z195" s="479"/>
      <c r="AA195" s="478"/>
      <c r="AB195" s="480">
        <f t="shared" ref="AB195:AI195" si="198">SUM(AB196:AB204)</f>
        <v>0</v>
      </c>
      <c r="AC195" s="475">
        <f t="shared" si="198"/>
        <v>0</v>
      </c>
      <c r="AD195" s="472">
        <f>SUM(AD196:AD204)</f>
        <v>0</v>
      </c>
      <c r="AE195" s="471">
        <f t="shared" si="198"/>
        <v>0</v>
      </c>
      <c r="AF195" s="472">
        <f t="shared" si="198"/>
        <v>0</v>
      </c>
      <c r="AG195" s="472">
        <f t="shared" ref="AG195" si="199">SUM(AG196:AG204)</f>
        <v>0</v>
      </c>
      <c r="AH195" s="472">
        <f>+AI195+AG195</f>
        <v>0</v>
      </c>
      <c r="AI195" s="472">
        <f t="shared" si="198"/>
        <v>0</v>
      </c>
      <c r="AJ195" s="481">
        <f t="shared" si="182"/>
        <v>0</v>
      </c>
      <c r="AK195" s="472">
        <v>0</v>
      </c>
      <c r="AL195" s="482">
        <f t="shared" si="183"/>
        <v>0</v>
      </c>
      <c r="AM195" s="483"/>
      <c r="AN195" s="484">
        <v>8000000</v>
      </c>
      <c r="AO195" s="485">
        <f t="shared" si="174"/>
        <v>-8000000</v>
      </c>
      <c r="AP195" s="483"/>
      <c r="AQ195" s="483"/>
    </row>
    <row r="196" spans="1:43" ht="15.6" hidden="1" x14ac:dyDescent="0.55000000000000004">
      <c r="A196" s="244">
        <v>50101</v>
      </c>
      <c r="B196" s="519" t="s">
        <v>194</v>
      </c>
      <c r="C196" s="398">
        <v>0</v>
      </c>
      <c r="D196" s="398">
        <v>0</v>
      </c>
      <c r="E196" s="36"/>
      <c r="F196" s="36"/>
      <c r="G196" s="36"/>
      <c r="H196" s="36"/>
      <c r="I196" s="28">
        <f t="shared" si="175"/>
        <v>0</v>
      </c>
      <c r="J196" s="399">
        <v>0</v>
      </c>
      <c r="K196" s="22">
        <v>0</v>
      </c>
      <c r="L196" s="15">
        <v>0</v>
      </c>
      <c r="M196" s="16">
        <v>0</v>
      </c>
      <c r="N196" s="21">
        <v>0</v>
      </c>
      <c r="O196" s="22">
        <v>0</v>
      </c>
      <c r="P196" s="15">
        <v>0</v>
      </c>
      <c r="Q196" s="16">
        <v>0</v>
      </c>
      <c r="R196" s="21">
        <v>0</v>
      </c>
      <c r="S196" s="22">
        <v>0</v>
      </c>
      <c r="T196" s="15">
        <v>0</v>
      </c>
      <c r="U196" s="16">
        <v>0</v>
      </c>
      <c r="V196" s="21">
        <v>0</v>
      </c>
      <c r="W196" s="22">
        <v>0</v>
      </c>
      <c r="X196" s="15"/>
      <c r="Y196" s="16"/>
      <c r="Z196" s="21"/>
      <c r="AA196" s="22"/>
      <c r="AB196" s="27">
        <f>J196+L196+N196+P196+R196+W196</f>
        <v>0</v>
      </c>
      <c r="AC196" s="400">
        <f>K196+M196+O196+Q196+S196+V196</f>
        <v>0</v>
      </c>
      <c r="AD196" s="218">
        <f t="shared" ref="AD196:AD204" si="200">C196+AB196-AC196</f>
        <v>0</v>
      </c>
      <c r="AE196" s="401">
        <v>0</v>
      </c>
      <c r="AF196" s="29">
        <v>0</v>
      </c>
      <c r="AG196" s="29">
        <v>0</v>
      </c>
      <c r="AH196" s="32">
        <f t="shared" ref="AH196:AH203" si="201">+AI196-AG196</f>
        <v>0</v>
      </c>
      <c r="AI196" s="358">
        <f t="shared" ref="AI196:AI204" si="202">AD196-AE196-AF196</f>
        <v>0</v>
      </c>
      <c r="AJ196" s="405">
        <v>0</v>
      </c>
      <c r="AK196" s="29">
        <v>0</v>
      </c>
      <c r="AL196" s="469">
        <v>0</v>
      </c>
      <c r="AN196" s="430"/>
      <c r="AO196" s="431">
        <f t="shared" si="174"/>
        <v>0</v>
      </c>
    </row>
    <row r="197" spans="1:43" ht="15.6" hidden="1" x14ac:dyDescent="0.55000000000000004">
      <c r="A197" s="244">
        <v>50102</v>
      </c>
      <c r="B197" s="519" t="s">
        <v>195</v>
      </c>
      <c r="C197" s="398">
        <v>0</v>
      </c>
      <c r="D197" s="398">
        <v>0</v>
      </c>
      <c r="E197" s="36"/>
      <c r="F197" s="36"/>
      <c r="G197" s="36"/>
      <c r="H197" s="36"/>
      <c r="I197" s="28">
        <f t="shared" si="175"/>
        <v>0</v>
      </c>
      <c r="J197" s="399">
        <v>0</v>
      </c>
      <c r="K197" s="22">
        <v>0</v>
      </c>
      <c r="L197" s="15">
        <v>0</v>
      </c>
      <c r="M197" s="16">
        <v>0</v>
      </c>
      <c r="N197" s="21">
        <v>0</v>
      </c>
      <c r="O197" s="22">
        <v>0</v>
      </c>
      <c r="P197" s="15">
        <v>0</v>
      </c>
      <c r="Q197" s="16">
        <v>0</v>
      </c>
      <c r="R197" s="21">
        <v>0</v>
      </c>
      <c r="S197" s="22">
        <v>0</v>
      </c>
      <c r="T197" s="15">
        <v>0</v>
      </c>
      <c r="U197" s="16">
        <v>0</v>
      </c>
      <c r="V197" s="21">
        <v>0</v>
      </c>
      <c r="W197" s="22">
        <v>0</v>
      </c>
      <c r="X197" s="15"/>
      <c r="Y197" s="16"/>
      <c r="Z197" s="21"/>
      <c r="AA197" s="22"/>
      <c r="AB197" s="27">
        <f>J197+L197+N197+P197+R197+W197</f>
        <v>0</v>
      </c>
      <c r="AC197" s="400">
        <f>K197+M197+O197+Q197+S197+V197</f>
        <v>0</v>
      </c>
      <c r="AD197" s="189">
        <f t="shared" si="200"/>
        <v>0</v>
      </c>
      <c r="AE197" s="401">
        <v>0</v>
      </c>
      <c r="AF197" s="29">
        <v>0</v>
      </c>
      <c r="AG197" s="29">
        <v>0</v>
      </c>
      <c r="AH197" s="32">
        <f t="shared" si="201"/>
        <v>0</v>
      </c>
      <c r="AI197" s="358">
        <f t="shared" si="202"/>
        <v>0</v>
      </c>
      <c r="AJ197" s="405">
        <v>0</v>
      </c>
      <c r="AK197" s="29">
        <v>0</v>
      </c>
      <c r="AL197" s="469">
        <v>0</v>
      </c>
      <c r="AN197" s="430"/>
      <c r="AO197" s="431">
        <f t="shared" si="174"/>
        <v>0</v>
      </c>
    </row>
    <row r="198" spans="1:43" ht="15.6" hidden="1" x14ac:dyDescent="0.55000000000000004">
      <c r="A198" s="244" t="s">
        <v>537</v>
      </c>
      <c r="B198" s="519" t="s">
        <v>196</v>
      </c>
      <c r="C198" s="241">
        <v>0</v>
      </c>
      <c r="D198" s="398">
        <v>0</v>
      </c>
      <c r="E198" s="36"/>
      <c r="F198" s="36"/>
      <c r="G198" s="36"/>
      <c r="H198" s="36"/>
      <c r="I198" s="28">
        <f t="shared" si="175"/>
        <v>0</v>
      </c>
      <c r="J198" s="399"/>
      <c r="K198" s="22">
        <v>0</v>
      </c>
      <c r="L198" s="15">
        <v>0</v>
      </c>
      <c r="M198" s="16">
        <v>0</v>
      </c>
      <c r="N198" s="21"/>
      <c r="O198" s="22"/>
      <c r="P198" s="15">
        <v>0</v>
      </c>
      <c r="Q198" s="16">
        <v>0</v>
      </c>
      <c r="R198" s="21">
        <v>0</v>
      </c>
      <c r="S198" s="22">
        <v>0</v>
      </c>
      <c r="T198" s="15">
        <v>0</v>
      </c>
      <c r="U198" s="16">
        <v>0</v>
      </c>
      <c r="V198" s="21">
        <v>0</v>
      </c>
      <c r="W198" s="22">
        <v>0</v>
      </c>
      <c r="X198" s="15"/>
      <c r="Y198" s="16"/>
      <c r="Z198" s="21"/>
      <c r="AA198" s="22"/>
      <c r="AB198" s="27">
        <f t="shared" ref="AB198:AB203" si="203">J198+L198+N198+P198+R198+T198+W198</f>
        <v>0</v>
      </c>
      <c r="AC198" s="400">
        <f t="shared" ref="AC198:AC203" si="204">K198+M198+O198+Q198+S198+U198+V198</f>
        <v>0</v>
      </c>
      <c r="AD198" s="218">
        <f t="shared" si="200"/>
        <v>0</v>
      </c>
      <c r="AE198" s="401">
        <f>IFERROR(+VLOOKUP(A198,'Base de Datos'!$A$1:$H$75,7,0),0)</f>
        <v>0</v>
      </c>
      <c r="AF198" s="29">
        <f>IFERROR(+VLOOKUP(A198,'Base de Datos'!$A$1:$H$75,6,0),0)</f>
        <v>0</v>
      </c>
      <c r="AG198" s="29">
        <f>IFERROR(+VLOOKUP(A198,'Base de Datos'!$A$1:$H$75,8,0),0)</f>
        <v>0</v>
      </c>
      <c r="AH198" s="32">
        <f>+AI198+AG198</f>
        <v>0</v>
      </c>
      <c r="AI198" s="358">
        <f>AD198-AE198-AF198</f>
        <v>0</v>
      </c>
      <c r="AJ198" s="402">
        <f t="shared" ref="AJ198:AJ204" si="205">IFERROR(((AD198-AI198)/AD198),0)</f>
        <v>0</v>
      </c>
      <c r="AK198" s="29">
        <f>IFERROR(+VLOOKUP(#REF!,'Base de Datos'!$A$1:$H$75,6,0),0)</f>
        <v>0</v>
      </c>
      <c r="AL198" s="469">
        <f t="shared" ref="AL198:AL203" si="206">IFERROR(+(AE198/AD198),0)</f>
        <v>0</v>
      </c>
      <c r="AN198" s="430"/>
      <c r="AO198" s="431">
        <f t="shared" si="174"/>
        <v>0</v>
      </c>
    </row>
    <row r="199" spans="1:43" ht="15.6" hidden="1" x14ac:dyDescent="0.55000000000000004">
      <c r="A199" s="244" t="s">
        <v>538</v>
      </c>
      <c r="B199" s="519" t="s">
        <v>197</v>
      </c>
      <c r="C199" s="398"/>
      <c r="D199" s="398">
        <v>0</v>
      </c>
      <c r="E199" s="36"/>
      <c r="F199" s="36"/>
      <c r="G199" s="36"/>
      <c r="H199" s="36"/>
      <c r="I199" s="28">
        <f t="shared" si="175"/>
        <v>0</v>
      </c>
      <c r="J199" s="399">
        <v>0</v>
      </c>
      <c r="K199" s="22">
        <v>0</v>
      </c>
      <c r="L199" s="15">
        <v>0</v>
      </c>
      <c r="M199" s="16">
        <v>0</v>
      </c>
      <c r="N199" s="21"/>
      <c r="O199" s="22"/>
      <c r="P199" s="15">
        <v>0</v>
      </c>
      <c r="Q199" s="16">
        <v>0</v>
      </c>
      <c r="R199" s="21">
        <v>0</v>
      </c>
      <c r="S199" s="22">
        <v>0</v>
      </c>
      <c r="T199" s="15">
        <v>0</v>
      </c>
      <c r="U199" s="16">
        <v>0</v>
      </c>
      <c r="V199" s="21">
        <v>0</v>
      </c>
      <c r="W199" s="22">
        <v>0</v>
      </c>
      <c r="X199" s="15"/>
      <c r="Y199" s="16"/>
      <c r="Z199" s="21"/>
      <c r="AA199" s="22"/>
      <c r="AB199" s="27">
        <f t="shared" si="203"/>
        <v>0</v>
      </c>
      <c r="AC199" s="400">
        <f t="shared" si="204"/>
        <v>0</v>
      </c>
      <c r="AD199" s="218">
        <f t="shared" si="200"/>
        <v>0</v>
      </c>
      <c r="AE199" s="401">
        <f>IFERROR(+VLOOKUP(A199,'Base de Datos'!$A$1:$H$75,7,0),0)</f>
        <v>0</v>
      </c>
      <c r="AF199" s="29">
        <f>IFERROR(+VLOOKUP(A199,'Base de Datos'!$A$1:$H$75,6,0),0)</f>
        <v>0</v>
      </c>
      <c r="AG199" s="29">
        <f>IFERROR(+VLOOKUP(A199,'Base de Datos'!$A$1:$H$75,8,0),0)</f>
        <v>0</v>
      </c>
      <c r="AH199" s="32">
        <f t="shared" si="201"/>
        <v>0</v>
      </c>
      <c r="AI199" s="358">
        <f t="shared" si="202"/>
        <v>0</v>
      </c>
      <c r="AJ199" s="402">
        <f t="shared" si="205"/>
        <v>0</v>
      </c>
      <c r="AK199" s="29">
        <f>IFERROR(+VLOOKUP(#REF!,'Base de Datos'!$A$1:$H$75,6,0),0)</f>
        <v>0</v>
      </c>
      <c r="AL199" s="469">
        <f t="shared" si="206"/>
        <v>0</v>
      </c>
      <c r="AN199" s="430"/>
      <c r="AO199" s="431">
        <f t="shared" si="174"/>
        <v>0</v>
      </c>
    </row>
    <row r="200" spans="1:43" ht="15.6" hidden="1" x14ac:dyDescent="0.55000000000000004">
      <c r="A200" s="244" t="s">
        <v>539</v>
      </c>
      <c r="B200" s="419" t="s">
        <v>198</v>
      </c>
      <c r="C200" s="241">
        <v>0</v>
      </c>
      <c r="D200" s="398">
        <v>0</v>
      </c>
      <c r="E200" s="36"/>
      <c r="F200" s="36"/>
      <c r="G200" s="36"/>
      <c r="H200" s="36"/>
      <c r="I200" s="28">
        <f t="shared" si="175"/>
        <v>0</v>
      </c>
      <c r="J200" s="399">
        <v>0</v>
      </c>
      <c r="K200" s="22">
        <v>0</v>
      </c>
      <c r="L200" s="15">
        <v>0</v>
      </c>
      <c r="M200" s="16">
        <v>0</v>
      </c>
      <c r="N200" s="21"/>
      <c r="O200" s="22"/>
      <c r="P200" s="15">
        <v>0</v>
      </c>
      <c r="Q200" s="16">
        <v>0</v>
      </c>
      <c r="R200" s="21">
        <v>0</v>
      </c>
      <c r="S200" s="22">
        <v>0</v>
      </c>
      <c r="T200" s="15">
        <v>0</v>
      </c>
      <c r="U200" s="16">
        <v>0</v>
      </c>
      <c r="V200" s="21">
        <v>0</v>
      </c>
      <c r="W200" s="22">
        <v>0</v>
      </c>
      <c r="X200" s="15"/>
      <c r="Y200" s="16"/>
      <c r="Z200" s="21"/>
      <c r="AA200" s="22"/>
      <c r="AB200" s="27">
        <f t="shared" si="203"/>
        <v>0</v>
      </c>
      <c r="AC200" s="400">
        <f t="shared" si="204"/>
        <v>0</v>
      </c>
      <c r="AD200" s="29">
        <f t="shared" si="200"/>
        <v>0</v>
      </c>
      <c r="AE200" s="401">
        <f>IFERROR(+VLOOKUP(A200,'Base de Datos'!$A$1:$H$75,7,0),0)</f>
        <v>0</v>
      </c>
      <c r="AF200" s="29">
        <f>IFERROR(+VLOOKUP(A200,'Base de Datos'!$A$1:$H$75,6,0),0)</f>
        <v>0</v>
      </c>
      <c r="AG200" s="29">
        <f>IFERROR(+VLOOKUP(A200,'Base de Datos'!$A$1:$H$75,8,0),0)</f>
        <v>0</v>
      </c>
      <c r="AH200" s="32">
        <f>+AI200+AG200</f>
        <v>0</v>
      </c>
      <c r="AI200" s="358">
        <f>AD200-AE200-AF200</f>
        <v>0</v>
      </c>
      <c r="AJ200" s="402">
        <f t="shared" si="205"/>
        <v>0</v>
      </c>
      <c r="AK200" s="29">
        <f>IFERROR(+VLOOKUP(A200,'Base de Datos'!$A$1:$K$75,11,0),0)</f>
        <v>0</v>
      </c>
      <c r="AL200" s="469">
        <f t="shared" si="206"/>
        <v>0</v>
      </c>
      <c r="AN200" s="428">
        <v>8000000</v>
      </c>
      <c r="AO200" s="431">
        <f t="shared" si="174"/>
        <v>-8000000</v>
      </c>
    </row>
    <row r="201" spans="1:43" ht="15.6" hidden="1" x14ac:dyDescent="0.55000000000000004">
      <c r="A201" s="244">
        <v>50106</v>
      </c>
      <c r="B201" s="419" t="s">
        <v>199</v>
      </c>
      <c r="C201" s="398">
        <v>0</v>
      </c>
      <c r="D201" s="398">
        <v>0</v>
      </c>
      <c r="E201" s="36"/>
      <c r="F201" s="36"/>
      <c r="G201" s="36"/>
      <c r="H201" s="36"/>
      <c r="I201" s="28">
        <f t="shared" si="175"/>
        <v>0</v>
      </c>
      <c r="J201" s="399">
        <v>0</v>
      </c>
      <c r="K201" s="22">
        <v>0</v>
      </c>
      <c r="L201" s="15">
        <v>0</v>
      </c>
      <c r="M201" s="16">
        <v>0</v>
      </c>
      <c r="N201" s="21"/>
      <c r="O201" s="22"/>
      <c r="P201" s="15">
        <v>0</v>
      </c>
      <c r="Q201" s="16">
        <v>0</v>
      </c>
      <c r="R201" s="21">
        <v>0</v>
      </c>
      <c r="S201" s="22">
        <v>0</v>
      </c>
      <c r="T201" s="15">
        <v>0</v>
      </c>
      <c r="U201" s="16">
        <v>0</v>
      </c>
      <c r="V201" s="21">
        <v>0</v>
      </c>
      <c r="W201" s="22">
        <v>0</v>
      </c>
      <c r="X201" s="15"/>
      <c r="Y201" s="16"/>
      <c r="Z201" s="21"/>
      <c r="AA201" s="22"/>
      <c r="AB201" s="27">
        <f t="shared" si="203"/>
        <v>0</v>
      </c>
      <c r="AC201" s="400">
        <f t="shared" si="204"/>
        <v>0</v>
      </c>
      <c r="AD201" s="29">
        <f t="shared" si="200"/>
        <v>0</v>
      </c>
      <c r="AE201" s="401">
        <v>0</v>
      </c>
      <c r="AF201" s="29">
        <v>0</v>
      </c>
      <c r="AG201" s="29">
        <f>IFERROR(+VLOOKUP(A201,'Base de Datos'!$A$1:$H$75,8,0),0)</f>
        <v>0</v>
      </c>
      <c r="AH201" s="32">
        <f t="shared" si="201"/>
        <v>0</v>
      </c>
      <c r="AI201" s="358">
        <f t="shared" si="202"/>
        <v>0</v>
      </c>
      <c r="AJ201" s="402">
        <f t="shared" si="205"/>
        <v>0</v>
      </c>
      <c r="AK201" s="29">
        <v>0</v>
      </c>
      <c r="AL201" s="469">
        <f t="shared" si="206"/>
        <v>0</v>
      </c>
      <c r="AN201" s="430"/>
      <c r="AO201" s="431">
        <f t="shared" si="174"/>
        <v>0</v>
      </c>
    </row>
    <row r="202" spans="1:43" ht="15.6" hidden="1" x14ac:dyDescent="0.55000000000000004">
      <c r="A202" s="244">
        <v>50107</v>
      </c>
      <c r="B202" s="419" t="s">
        <v>200</v>
      </c>
      <c r="C202" s="398">
        <v>0</v>
      </c>
      <c r="D202" s="398">
        <v>0</v>
      </c>
      <c r="E202" s="36"/>
      <c r="F202" s="36"/>
      <c r="G202" s="36"/>
      <c r="H202" s="36"/>
      <c r="I202" s="28">
        <f t="shared" si="175"/>
        <v>0</v>
      </c>
      <c r="J202" s="399">
        <v>0</v>
      </c>
      <c r="K202" s="22">
        <v>0</v>
      </c>
      <c r="L202" s="15">
        <v>0</v>
      </c>
      <c r="M202" s="16">
        <v>0</v>
      </c>
      <c r="N202" s="21"/>
      <c r="O202" s="22"/>
      <c r="P202" s="15">
        <v>0</v>
      </c>
      <c r="Q202" s="16">
        <v>0</v>
      </c>
      <c r="R202" s="21">
        <v>0</v>
      </c>
      <c r="S202" s="22">
        <v>0</v>
      </c>
      <c r="T202" s="15">
        <v>0</v>
      </c>
      <c r="U202" s="16">
        <v>0</v>
      </c>
      <c r="V202" s="21">
        <v>0</v>
      </c>
      <c r="W202" s="22">
        <v>0</v>
      </c>
      <c r="X202" s="15"/>
      <c r="Y202" s="16"/>
      <c r="Z202" s="21"/>
      <c r="AA202" s="22"/>
      <c r="AB202" s="27">
        <f t="shared" si="203"/>
        <v>0</v>
      </c>
      <c r="AC202" s="400">
        <f t="shared" si="204"/>
        <v>0</v>
      </c>
      <c r="AD202" s="29">
        <f t="shared" si="200"/>
        <v>0</v>
      </c>
      <c r="AE202" s="401">
        <v>0</v>
      </c>
      <c r="AF202" s="29">
        <v>0</v>
      </c>
      <c r="AG202" s="29">
        <f>IFERROR(+VLOOKUP(A202,'Base de Datos'!$A$1:$H$75,8,0),0)</f>
        <v>0</v>
      </c>
      <c r="AH202" s="32">
        <f t="shared" si="201"/>
        <v>0</v>
      </c>
      <c r="AI202" s="358">
        <f t="shared" si="202"/>
        <v>0</v>
      </c>
      <c r="AJ202" s="402">
        <f t="shared" si="205"/>
        <v>0</v>
      </c>
      <c r="AK202" s="29">
        <v>0</v>
      </c>
      <c r="AL202" s="469">
        <f t="shared" si="206"/>
        <v>0</v>
      </c>
      <c r="AN202" s="430"/>
      <c r="AO202" s="431">
        <f t="shared" si="174"/>
        <v>0</v>
      </c>
    </row>
    <row r="203" spans="1:43" ht="15.6" hidden="1" x14ac:dyDescent="0.55000000000000004">
      <c r="A203" s="244">
        <v>50199</v>
      </c>
      <c r="B203" s="419" t="s">
        <v>201</v>
      </c>
      <c r="C203" s="398">
        <v>0</v>
      </c>
      <c r="D203" s="398">
        <v>0</v>
      </c>
      <c r="E203" s="36"/>
      <c r="F203" s="36"/>
      <c r="G203" s="36"/>
      <c r="H203" s="36"/>
      <c r="I203" s="28">
        <f t="shared" si="175"/>
        <v>0</v>
      </c>
      <c r="J203" s="399">
        <v>0</v>
      </c>
      <c r="K203" s="22">
        <v>0</v>
      </c>
      <c r="L203" s="15">
        <v>0</v>
      </c>
      <c r="M203" s="16">
        <v>0</v>
      </c>
      <c r="N203" s="21"/>
      <c r="O203" s="22"/>
      <c r="P203" s="15">
        <v>0</v>
      </c>
      <c r="Q203" s="16">
        <v>0</v>
      </c>
      <c r="R203" s="21">
        <v>0</v>
      </c>
      <c r="S203" s="22">
        <v>0</v>
      </c>
      <c r="T203" s="15">
        <v>0</v>
      </c>
      <c r="U203" s="16">
        <v>0</v>
      </c>
      <c r="V203" s="21">
        <v>0</v>
      </c>
      <c r="W203" s="22">
        <v>0</v>
      </c>
      <c r="X203" s="15"/>
      <c r="Y203" s="16"/>
      <c r="Z203" s="21"/>
      <c r="AA203" s="22"/>
      <c r="AB203" s="27">
        <f t="shared" si="203"/>
        <v>0</v>
      </c>
      <c r="AC203" s="400">
        <f t="shared" si="204"/>
        <v>0</v>
      </c>
      <c r="AD203" s="29">
        <f t="shared" si="200"/>
        <v>0</v>
      </c>
      <c r="AE203" s="401">
        <v>0</v>
      </c>
      <c r="AF203" s="29">
        <v>0</v>
      </c>
      <c r="AG203" s="29">
        <f>IFERROR(+VLOOKUP(A203,'Base de Datos'!$A$1:$H$75,8,0),0)</f>
        <v>0</v>
      </c>
      <c r="AH203" s="32">
        <f t="shared" si="201"/>
        <v>0</v>
      </c>
      <c r="AI203" s="358">
        <f t="shared" si="202"/>
        <v>0</v>
      </c>
      <c r="AJ203" s="402">
        <f t="shared" si="205"/>
        <v>0</v>
      </c>
      <c r="AK203" s="29">
        <v>0</v>
      </c>
      <c r="AL203" s="469">
        <f t="shared" si="206"/>
        <v>0</v>
      </c>
      <c r="AN203" s="430"/>
      <c r="AO203" s="431">
        <f t="shared" si="174"/>
        <v>0</v>
      </c>
    </row>
    <row r="204" spans="1:43" ht="15.6" hidden="1" x14ac:dyDescent="0.55000000000000004">
      <c r="A204" s="244" t="s">
        <v>540</v>
      </c>
      <c r="B204" s="419" t="s">
        <v>218</v>
      </c>
      <c r="C204" s="241">
        <v>0</v>
      </c>
      <c r="D204" s="398"/>
      <c r="E204" s="36"/>
      <c r="F204" s="36"/>
      <c r="G204" s="36"/>
      <c r="H204" s="36"/>
      <c r="I204" s="28"/>
      <c r="J204" s="399"/>
      <c r="K204" s="22">
        <v>0</v>
      </c>
      <c r="L204" s="202">
        <v>0</v>
      </c>
      <c r="M204" s="203">
        <v>0</v>
      </c>
      <c r="N204" s="21"/>
      <c r="O204" s="22"/>
      <c r="P204" s="15"/>
      <c r="Q204" s="16"/>
      <c r="R204" s="21"/>
      <c r="S204" s="22"/>
      <c r="T204" s="15"/>
      <c r="U204" s="16"/>
      <c r="V204" s="21">
        <v>0</v>
      </c>
      <c r="W204" s="22"/>
      <c r="X204" s="15"/>
      <c r="Y204" s="16"/>
      <c r="Z204" s="21"/>
      <c r="AA204" s="22"/>
      <c r="AB204" s="27">
        <f>J204+L204+N204+P204+R204+W204</f>
        <v>0</v>
      </c>
      <c r="AC204" s="400">
        <f>K204+M204+O204+Q204+S204+V204</f>
        <v>0</v>
      </c>
      <c r="AD204" s="220">
        <f t="shared" si="200"/>
        <v>0</v>
      </c>
      <c r="AE204" s="420">
        <v>0</v>
      </c>
      <c r="AF204" s="29">
        <v>0</v>
      </c>
      <c r="AG204" s="29">
        <f>IFERROR(+VLOOKUP(A204,'Base de Datos'!$A$1:$H$75,8,0),0)</f>
        <v>0</v>
      </c>
      <c r="AH204" s="32">
        <f>+AI204+AG204</f>
        <v>0</v>
      </c>
      <c r="AI204" s="358">
        <f t="shared" si="202"/>
        <v>0</v>
      </c>
      <c r="AJ204" s="402">
        <f t="shared" si="205"/>
        <v>0</v>
      </c>
      <c r="AK204" s="29">
        <v>0</v>
      </c>
      <c r="AL204" s="469">
        <f>IFERROR(+(AE204/AD204),0)</f>
        <v>0</v>
      </c>
      <c r="AN204" s="430"/>
      <c r="AO204" s="431">
        <f t="shared" ref="AO204:AO259" si="207">+AI204-AN204</f>
        <v>0</v>
      </c>
    </row>
    <row r="205" spans="1:43" s="486" customFormat="1" ht="15.6" hidden="1" collapsed="1" x14ac:dyDescent="0.55000000000000004">
      <c r="A205" s="473">
        <v>502</v>
      </c>
      <c r="B205" s="474" t="s">
        <v>202</v>
      </c>
      <c r="C205" s="475">
        <f>SUM(C206:C213)</f>
        <v>0</v>
      </c>
      <c r="D205" s="475">
        <f>SUM(D206:D213)</f>
        <v>0</v>
      </c>
      <c r="E205" s="476">
        <f>SUM(E206:E213)</f>
        <v>0</v>
      </c>
      <c r="F205" s="476"/>
      <c r="G205" s="476"/>
      <c r="H205" s="476">
        <f>SUM(H206:H213)</f>
        <v>0</v>
      </c>
      <c r="I205" s="477">
        <f t="shared" si="175"/>
        <v>0</v>
      </c>
      <c r="J205" s="475">
        <f>SUM(J206:J213)</f>
        <v>0</v>
      </c>
      <c r="K205" s="478">
        <f t="shared" ref="K205:W205" si="208">SUM(K206:K213)</f>
        <v>0</v>
      </c>
      <c r="L205" s="479">
        <f t="shared" si="208"/>
        <v>0</v>
      </c>
      <c r="M205" s="479">
        <f t="shared" si="208"/>
        <v>0</v>
      </c>
      <c r="N205" s="479">
        <f t="shared" si="208"/>
        <v>0</v>
      </c>
      <c r="O205" s="478">
        <f t="shared" si="208"/>
        <v>0</v>
      </c>
      <c r="P205" s="479">
        <f t="shared" si="208"/>
        <v>0</v>
      </c>
      <c r="Q205" s="478">
        <f t="shared" si="208"/>
        <v>0</v>
      </c>
      <c r="R205" s="479">
        <f t="shared" si="208"/>
        <v>0</v>
      </c>
      <c r="S205" s="478">
        <f t="shared" si="208"/>
        <v>0</v>
      </c>
      <c r="T205" s="479">
        <f>SUM(T206:T213)</f>
        <v>0</v>
      </c>
      <c r="U205" s="478">
        <f>SUM(U206:U213)</f>
        <v>0</v>
      </c>
      <c r="V205" s="479">
        <f t="shared" si="208"/>
        <v>0</v>
      </c>
      <c r="W205" s="478">
        <f t="shared" si="208"/>
        <v>0</v>
      </c>
      <c r="X205" s="479"/>
      <c r="Y205" s="478"/>
      <c r="Z205" s="479"/>
      <c r="AA205" s="478"/>
      <c r="AB205" s="480">
        <f t="shared" ref="AB205:AI205" si="209">SUM(AB206:AB213)</f>
        <v>0</v>
      </c>
      <c r="AC205" s="475">
        <f t="shared" si="209"/>
        <v>0</v>
      </c>
      <c r="AD205" s="472">
        <f>SUM(AD206:AD213)</f>
        <v>0</v>
      </c>
      <c r="AE205" s="471">
        <f t="shared" si="209"/>
        <v>0</v>
      </c>
      <c r="AF205" s="472">
        <f t="shared" si="209"/>
        <v>0</v>
      </c>
      <c r="AG205" s="472">
        <f t="shared" ref="AG205" si="210">SUM(AG206:AG213)</f>
        <v>0</v>
      </c>
      <c r="AH205" s="472"/>
      <c r="AI205" s="472">
        <f t="shared" si="209"/>
        <v>0</v>
      </c>
      <c r="AJ205" s="481">
        <f>SUM(AJ206:AJ213)</f>
        <v>0</v>
      </c>
      <c r="AK205" s="472">
        <f t="shared" ref="AK205" si="211">SUM(AK206:AK213)</f>
        <v>0</v>
      </c>
      <c r="AL205" s="482">
        <f>SUM(AL206:AL213)</f>
        <v>0</v>
      </c>
      <c r="AM205" s="483"/>
      <c r="AN205" s="484"/>
      <c r="AO205" s="485">
        <f t="shared" si="207"/>
        <v>0</v>
      </c>
      <c r="AP205" s="483"/>
      <c r="AQ205" s="483"/>
    </row>
    <row r="206" spans="1:43" ht="15.6" hidden="1" x14ac:dyDescent="0.55000000000000004">
      <c r="A206" s="244">
        <v>50201</v>
      </c>
      <c r="B206" s="519" t="s">
        <v>203</v>
      </c>
      <c r="C206" s="398">
        <v>0</v>
      </c>
      <c r="D206" s="398">
        <v>0</v>
      </c>
      <c r="I206" s="28">
        <f t="shared" si="175"/>
        <v>0</v>
      </c>
      <c r="J206" s="399">
        <v>0</v>
      </c>
      <c r="K206" s="22">
        <v>0</v>
      </c>
      <c r="L206" s="15">
        <v>0</v>
      </c>
      <c r="M206" s="16">
        <v>0</v>
      </c>
      <c r="N206" s="21">
        <v>0</v>
      </c>
      <c r="O206" s="22">
        <v>0</v>
      </c>
      <c r="P206" s="15">
        <v>0</v>
      </c>
      <c r="Q206" s="16">
        <v>0</v>
      </c>
      <c r="R206" s="21">
        <v>0</v>
      </c>
      <c r="S206" s="22">
        <v>0</v>
      </c>
      <c r="T206" s="15">
        <v>0</v>
      </c>
      <c r="U206" s="16">
        <v>0</v>
      </c>
      <c r="V206" s="21">
        <v>0</v>
      </c>
      <c r="W206" s="22">
        <v>0</v>
      </c>
      <c r="X206" s="15"/>
      <c r="Y206" s="16"/>
      <c r="Z206" s="21"/>
      <c r="AA206" s="22"/>
      <c r="AB206" s="27">
        <v>0</v>
      </c>
      <c r="AC206" s="400">
        <v>0</v>
      </c>
      <c r="AD206" s="218">
        <f t="shared" ref="AD206:AD213" si="212">SUM(J206:K206)</f>
        <v>0</v>
      </c>
      <c r="AE206" s="401">
        <v>0</v>
      </c>
      <c r="AF206" s="29">
        <v>0</v>
      </c>
      <c r="AG206" s="29">
        <v>0</v>
      </c>
      <c r="AH206" s="32"/>
      <c r="AI206" s="358">
        <v>0</v>
      </c>
      <c r="AJ206" s="406">
        <v>0</v>
      </c>
      <c r="AK206" s="29">
        <v>0</v>
      </c>
      <c r="AL206" s="469">
        <v>0</v>
      </c>
      <c r="AN206" s="430"/>
      <c r="AO206" s="431">
        <f t="shared" si="207"/>
        <v>0</v>
      </c>
    </row>
    <row r="207" spans="1:43" ht="15.6" hidden="1" x14ac:dyDescent="0.55000000000000004">
      <c r="A207" s="244">
        <v>50202</v>
      </c>
      <c r="B207" s="519" t="s">
        <v>204</v>
      </c>
      <c r="C207" s="398">
        <v>0</v>
      </c>
      <c r="D207" s="398">
        <v>0</v>
      </c>
      <c r="I207" s="28">
        <f t="shared" si="175"/>
        <v>0</v>
      </c>
      <c r="J207" s="399">
        <v>0</v>
      </c>
      <c r="K207" s="22">
        <v>0</v>
      </c>
      <c r="L207" s="15">
        <v>0</v>
      </c>
      <c r="M207" s="16">
        <v>0</v>
      </c>
      <c r="N207" s="21">
        <v>0</v>
      </c>
      <c r="O207" s="22">
        <v>0</v>
      </c>
      <c r="P207" s="15">
        <v>0</v>
      </c>
      <c r="Q207" s="16">
        <v>0</v>
      </c>
      <c r="R207" s="21">
        <v>0</v>
      </c>
      <c r="S207" s="22">
        <v>0</v>
      </c>
      <c r="T207" s="15">
        <v>0</v>
      </c>
      <c r="U207" s="16">
        <v>0</v>
      </c>
      <c r="V207" s="21">
        <v>0</v>
      </c>
      <c r="W207" s="22">
        <v>0</v>
      </c>
      <c r="X207" s="15"/>
      <c r="Y207" s="16"/>
      <c r="Z207" s="21"/>
      <c r="AA207" s="22"/>
      <c r="AB207" s="27">
        <v>0</v>
      </c>
      <c r="AC207" s="400">
        <v>0</v>
      </c>
      <c r="AD207" s="218">
        <f t="shared" si="212"/>
        <v>0</v>
      </c>
      <c r="AE207" s="401">
        <v>0</v>
      </c>
      <c r="AF207" s="29">
        <v>0</v>
      </c>
      <c r="AG207" s="29">
        <v>0</v>
      </c>
      <c r="AH207" s="32"/>
      <c r="AI207" s="358">
        <v>0</v>
      </c>
      <c r="AJ207" s="406">
        <v>0</v>
      </c>
      <c r="AK207" s="29">
        <v>0</v>
      </c>
      <c r="AL207" s="469">
        <v>0</v>
      </c>
      <c r="AN207" s="430"/>
      <c r="AO207" s="431">
        <f t="shared" si="207"/>
        <v>0</v>
      </c>
    </row>
    <row r="208" spans="1:43" ht="15.6" hidden="1" x14ac:dyDescent="0.55000000000000004">
      <c r="A208" s="244">
        <v>50203</v>
      </c>
      <c r="B208" s="519" t="s">
        <v>205</v>
      </c>
      <c r="C208" s="398">
        <v>0</v>
      </c>
      <c r="D208" s="398">
        <v>0</v>
      </c>
      <c r="I208" s="28">
        <f t="shared" si="175"/>
        <v>0</v>
      </c>
      <c r="J208" s="399">
        <v>0</v>
      </c>
      <c r="K208" s="22">
        <v>0</v>
      </c>
      <c r="L208" s="15">
        <v>0</v>
      </c>
      <c r="M208" s="16">
        <v>0</v>
      </c>
      <c r="N208" s="21">
        <v>0</v>
      </c>
      <c r="O208" s="22">
        <v>0</v>
      </c>
      <c r="P208" s="15">
        <v>0</v>
      </c>
      <c r="Q208" s="16">
        <v>0</v>
      </c>
      <c r="R208" s="21">
        <v>0</v>
      </c>
      <c r="S208" s="22">
        <v>0</v>
      </c>
      <c r="T208" s="15">
        <v>0</v>
      </c>
      <c r="U208" s="16">
        <v>0</v>
      </c>
      <c r="V208" s="21">
        <v>0</v>
      </c>
      <c r="W208" s="22">
        <v>0</v>
      </c>
      <c r="X208" s="15"/>
      <c r="Y208" s="16"/>
      <c r="Z208" s="21"/>
      <c r="AA208" s="22"/>
      <c r="AB208" s="27">
        <v>0</v>
      </c>
      <c r="AC208" s="400">
        <v>0</v>
      </c>
      <c r="AD208" s="218">
        <f t="shared" si="212"/>
        <v>0</v>
      </c>
      <c r="AE208" s="401">
        <v>0</v>
      </c>
      <c r="AF208" s="29">
        <v>0</v>
      </c>
      <c r="AG208" s="29">
        <v>0</v>
      </c>
      <c r="AH208" s="32"/>
      <c r="AI208" s="358">
        <v>0</v>
      </c>
      <c r="AJ208" s="406">
        <v>0</v>
      </c>
      <c r="AK208" s="29">
        <v>0</v>
      </c>
      <c r="AL208" s="469">
        <v>0</v>
      </c>
      <c r="AN208" s="430"/>
      <c r="AO208" s="431">
        <f t="shared" si="207"/>
        <v>0</v>
      </c>
    </row>
    <row r="209" spans="1:43" ht="15.6" hidden="1" x14ac:dyDescent="0.55000000000000004">
      <c r="A209" s="244">
        <v>50204</v>
      </c>
      <c r="B209" s="519" t="s">
        <v>206</v>
      </c>
      <c r="C209" s="398">
        <v>0</v>
      </c>
      <c r="D209" s="398">
        <v>0</v>
      </c>
      <c r="I209" s="28">
        <f t="shared" ref="I209:I272" si="213">SUM(C209:D209)</f>
        <v>0</v>
      </c>
      <c r="J209" s="399">
        <v>0</v>
      </c>
      <c r="K209" s="22">
        <v>0</v>
      </c>
      <c r="L209" s="15">
        <v>0</v>
      </c>
      <c r="M209" s="16">
        <v>0</v>
      </c>
      <c r="N209" s="21">
        <v>0</v>
      </c>
      <c r="O209" s="22">
        <v>0</v>
      </c>
      <c r="P209" s="15">
        <v>0</v>
      </c>
      <c r="Q209" s="16">
        <v>0</v>
      </c>
      <c r="R209" s="21">
        <v>0</v>
      </c>
      <c r="S209" s="22">
        <v>0</v>
      </c>
      <c r="T209" s="15">
        <v>0</v>
      </c>
      <c r="U209" s="16">
        <v>0</v>
      </c>
      <c r="V209" s="21">
        <v>0</v>
      </c>
      <c r="W209" s="22">
        <v>0</v>
      </c>
      <c r="X209" s="15"/>
      <c r="Y209" s="16"/>
      <c r="Z209" s="21"/>
      <c r="AA209" s="22"/>
      <c r="AB209" s="27">
        <v>0</v>
      </c>
      <c r="AC209" s="400">
        <v>0</v>
      </c>
      <c r="AD209" s="218">
        <f t="shared" si="212"/>
        <v>0</v>
      </c>
      <c r="AE209" s="401">
        <v>0</v>
      </c>
      <c r="AF209" s="29">
        <v>0</v>
      </c>
      <c r="AG209" s="29">
        <v>0</v>
      </c>
      <c r="AH209" s="32"/>
      <c r="AI209" s="358">
        <v>0</v>
      </c>
      <c r="AJ209" s="406">
        <v>0</v>
      </c>
      <c r="AK209" s="29">
        <v>0</v>
      </c>
      <c r="AL209" s="469">
        <v>0</v>
      </c>
      <c r="AN209" s="430"/>
      <c r="AO209" s="431">
        <f t="shared" si="207"/>
        <v>0</v>
      </c>
    </row>
    <row r="210" spans="1:43" ht="15.6" hidden="1" x14ac:dyDescent="0.55000000000000004">
      <c r="A210" s="244">
        <v>50205</v>
      </c>
      <c r="B210" s="519" t="s">
        <v>207</v>
      </c>
      <c r="C210" s="398">
        <v>0</v>
      </c>
      <c r="D210" s="398">
        <v>0</v>
      </c>
      <c r="I210" s="28">
        <f t="shared" si="213"/>
        <v>0</v>
      </c>
      <c r="J210" s="399">
        <v>0</v>
      </c>
      <c r="K210" s="22">
        <v>0</v>
      </c>
      <c r="L210" s="15">
        <v>0</v>
      </c>
      <c r="M210" s="16">
        <v>0</v>
      </c>
      <c r="N210" s="21">
        <v>0</v>
      </c>
      <c r="O210" s="22">
        <v>0</v>
      </c>
      <c r="P210" s="15">
        <v>0</v>
      </c>
      <c r="Q210" s="16">
        <v>0</v>
      </c>
      <c r="R210" s="21">
        <v>0</v>
      </c>
      <c r="S210" s="22">
        <v>0</v>
      </c>
      <c r="T210" s="15">
        <v>0</v>
      </c>
      <c r="U210" s="16">
        <v>0</v>
      </c>
      <c r="V210" s="21">
        <v>0</v>
      </c>
      <c r="W210" s="22">
        <v>0</v>
      </c>
      <c r="X210" s="15"/>
      <c r="Y210" s="16"/>
      <c r="Z210" s="21"/>
      <c r="AA210" s="22"/>
      <c r="AB210" s="27">
        <v>0</v>
      </c>
      <c r="AC210" s="400">
        <v>0</v>
      </c>
      <c r="AD210" s="218">
        <f t="shared" si="212"/>
        <v>0</v>
      </c>
      <c r="AE210" s="401">
        <v>0</v>
      </c>
      <c r="AF210" s="29">
        <v>0</v>
      </c>
      <c r="AG210" s="29">
        <v>0</v>
      </c>
      <c r="AH210" s="32"/>
      <c r="AI210" s="358">
        <v>0</v>
      </c>
      <c r="AJ210" s="406">
        <v>0</v>
      </c>
      <c r="AK210" s="29">
        <v>0</v>
      </c>
      <c r="AL210" s="469">
        <v>0</v>
      </c>
      <c r="AN210" s="430"/>
      <c r="AO210" s="431">
        <f t="shared" si="207"/>
        <v>0</v>
      </c>
    </row>
    <row r="211" spans="1:43" ht="15.6" hidden="1" x14ac:dyDescent="0.55000000000000004">
      <c r="A211" s="244">
        <v>50206</v>
      </c>
      <c r="B211" s="519" t="s">
        <v>208</v>
      </c>
      <c r="C211" s="398">
        <v>0</v>
      </c>
      <c r="D211" s="398">
        <v>0</v>
      </c>
      <c r="I211" s="28">
        <f t="shared" si="213"/>
        <v>0</v>
      </c>
      <c r="J211" s="399">
        <v>0</v>
      </c>
      <c r="K211" s="22">
        <v>0</v>
      </c>
      <c r="L211" s="15">
        <v>0</v>
      </c>
      <c r="M211" s="16">
        <v>0</v>
      </c>
      <c r="N211" s="21">
        <v>0</v>
      </c>
      <c r="O211" s="22">
        <v>0</v>
      </c>
      <c r="P211" s="15">
        <v>0</v>
      </c>
      <c r="Q211" s="16">
        <v>0</v>
      </c>
      <c r="R211" s="21">
        <v>0</v>
      </c>
      <c r="S211" s="22">
        <v>0</v>
      </c>
      <c r="T211" s="15">
        <v>0</v>
      </c>
      <c r="U211" s="16">
        <v>0</v>
      </c>
      <c r="V211" s="21">
        <v>0</v>
      </c>
      <c r="W211" s="22">
        <v>0</v>
      </c>
      <c r="X211" s="15"/>
      <c r="Y211" s="16"/>
      <c r="Z211" s="21"/>
      <c r="AA211" s="22"/>
      <c r="AB211" s="27">
        <v>0</v>
      </c>
      <c r="AC211" s="400">
        <v>0</v>
      </c>
      <c r="AD211" s="218">
        <f t="shared" si="212"/>
        <v>0</v>
      </c>
      <c r="AE211" s="401">
        <v>0</v>
      </c>
      <c r="AF211" s="29">
        <v>0</v>
      </c>
      <c r="AG211" s="29">
        <v>0</v>
      </c>
      <c r="AH211" s="32"/>
      <c r="AI211" s="358">
        <v>0</v>
      </c>
      <c r="AJ211" s="406">
        <v>0</v>
      </c>
      <c r="AK211" s="29">
        <v>0</v>
      </c>
      <c r="AL211" s="469">
        <v>0</v>
      </c>
      <c r="AN211" s="430"/>
      <c r="AO211" s="431">
        <f t="shared" si="207"/>
        <v>0</v>
      </c>
    </row>
    <row r="212" spans="1:43" ht="15.6" hidden="1" x14ac:dyDescent="0.55000000000000004">
      <c r="A212" s="244">
        <v>50207</v>
      </c>
      <c r="B212" s="519" t="s">
        <v>209</v>
      </c>
      <c r="C212" s="398">
        <v>0</v>
      </c>
      <c r="D212" s="398">
        <v>0</v>
      </c>
      <c r="I212" s="28">
        <f t="shared" si="213"/>
        <v>0</v>
      </c>
      <c r="J212" s="399">
        <v>0</v>
      </c>
      <c r="K212" s="22">
        <v>0</v>
      </c>
      <c r="L212" s="15">
        <v>0</v>
      </c>
      <c r="M212" s="16">
        <v>0</v>
      </c>
      <c r="N212" s="21">
        <v>0</v>
      </c>
      <c r="O212" s="22">
        <v>0</v>
      </c>
      <c r="P212" s="15">
        <v>0</v>
      </c>
      <c r="Q212" s="16">
        <v>0</v>
      </c>
      <c r="R212" s="21">
        <v>0</v>
      </c>
      <c r="S212" s="22">
        <v>0</v>
      </c>
      <c r="T212" s="15">
        <v>0</v>
      </c>
      <c r="U212" s="16">
        <v>0</v>
      </c>
      <c r="V212" s="21">
        <v>0</v>
      </c>
      <c r="W212" s="22">
        <v>0</v>
      </c>
      <c r="X212" s="15"/>
      <c r="Y212" s="16"/>
      <c r="Z212" s="21"/>
      <c r="AA212" s="22"/>
      <c r="AB212" s="27">
        <v>0</v>
      </c>
      <c r="AC212" s="400">
        <v>0</v>
      </c>
      <c r="AD212" s="218">
        <f t="shared" si="212"/>
        <v>0</v>
      </c>
      <c r="AE212" s="401">
        <v>0</v>
      </c>
      <c r="AF212" s="29">
        <v>0</v>
      </c>
      <c r="AG212" s="29">
        <v>0</v>
      </c>
      <c r="AH212" s="32"/>
      <c r="AI212" s="358">
        <v>0</v>
      </c>
      <c r="AJ212" s="406">
        <v>0</v>
      </c>
      <c r="AK212" s="29">
        <v>0</v>
      </c>
      <c r="AL212" s="469">
        <v>0</v>
      </c>
      <c r="AN212" s="430"/>
      <c r="AO212" s="431">
        <f t="shared" si="207"/>
        <v>0</v>
      </c>
    </row>
    <row r="213" spans="1:43" ht="15.6" hidden="1" x14ac:dyDescent="0.55000000000000004">
      <c r="A213" s="244">
        <v>50299</v>
      </c>
      <c r="B213" s="519" t="s">
        <v>210</v>
      </c>
      <c r="C213" s="398">
        <v>0</v>
      </c>
      <c r="D213" s="398">
        <v>0</v>
      </c>
      <c r="I213" s="28">
        <f t="shared" si="213"/>
        <v>0</v>
      </c>
      <c r="J213" s="399">
        <v>0</v>
      </c>
      <c r="K213" s="22">
        <v>0</v>
      </c>
      <c r="L213" s="15">
        <v>0</v>
      </c>
      <c r="M213" s="16">
        <v>0</v>
      </c>
      <c r="N213" s="21">
        <v>0</v>
      </c>
      <c r="O213" s="22">
        <v>0</v>
      </c>
      <c r="P213" s="15">
        <v>0</v>
      </c>
      <c r="Q213" s="16">
        <v>0</v>
      </c>
      <c r="R213" s="21">
        <v>0</v>
      </c>
      <c r="S213" s="22">
        <v>0</v>
      </c>
      <c r="T213" s="15">
        <v>0</v>
      </c>
      <c r="U213" s="16">
        <v>0</v>
      </c>
      <c r="V213" s="21">
        <v>0</v>
      </c>
      <c r="W213" s="22">
        <v>0</v>
      </c>
      <c r="X213" s="15"/>
      <c r="Y213" s="16"/>
      <c r="Z213" s="21"/>
      <c r="AA213" s="22"/>
      <c r="AB213" s="27">
        <v>0</v>
      </c>
      <c r="AC213" s="400">
        <v>0</v>
      </c>
      <c r="AD213" s="218">
        <f t="shared" si="212"/>
        <v>0</v>
      </c>
      <c r="AE213" s="401">
        <v>0</v>
      </c>
      <c r="AF213" s="29">
        <v>0</v>
      </c>
      <c r="AG213" s="29">
        <v>0</v>
      </c>
      <c r="AH213" s="32"/>
      <c r="AI213" s="358">
        <v>0</v>
      </c>
      <c r="AJ213" s="406">
        <v>0</v>
      </c>
      <c r="AK213" s="29">
        <v>0</v>
      </c>
      <c r="AL213" s="469">
        <v>0</v>
      </c>
      <c r="AN213" s="430"/>
      <c r="AO213" s="431">
        <f t="shared" si="207"/>
        <v>0</v>
      </c>
    </row>
    <row r="214" spans="1:43" s="486" customFormat="1" ht="15.6" hidden="1" collapsed="1" x14ac:dyDescent="0.55000000000000004">
      <c r="A214" s="473">
        <v>503</v>
      </c>
      <c r="B214" s="474" t="s">
        <v>211</v>
      </c>
      <c r="C214" s="475">
        <f>SUM(C215:C217)</f>
        <v>0</v>
      </c>
      <c r="D214" s="475">
        <f>SUM(D215:D217)</f>
        <v>0</v>
      </c>
      <c r="E214" s="476">
        <f>SUM(E215:E217)</f>
        <v>0</v>
      </c>
      <c r="F214" s="476"/>
      <c r="G214" s="476"/>
      <c r="H214" s="476">
        <f>SUM(H215:H217)</f>
        <v>0</v>
      </c>
      <c r="I214" s="477">
        <f t="shared" si="213"/>
        <v>0</v>
      </c>
      <c r="J214" s="475">
        <f>SUM(J215:J217)</f>
        <v>0</v>
      </c>
      <c r="K214" s="478">
        <f t="shared" ref="K214:W214" si="214">SUM(K215:K217)</f>
        <v>0</v>
      </c>
      <c r="L214" s="479">
        <f t="shared" si="214"/>
        <v>0</v>
      </c>
      <c r="M214" s="479">
        <f t="shared" si="214"/>
        <v>0</v>
      </c>
      <c r="N214" s="479">
        <f t="shared" si="214"/>
        <v>0</v>
      </c>
      <c r="O214" s="478">
        <f t="shared" si="214"/>
        <v>0</v>
      </c>
      <c r="P214" s="479">
        <f t="shared" si="214"/>
        <v>0</v>
      </c>
      <c r="Q214" s="478">
        <f t="shared" si="214"/>
        <v>0</v>
      </c>
      <c r="R214" s="479">
        <f t="shared" si="214"/>
        <v>0</v>
      </c>
      <c r="S214" s="478">
        <f t="shared" si="214"/>
        <v>0</v>
      </c>
      <c r="T214" s="479">
        <f>SUM(T215:T217)</f>
        <v>0</v>
      </c>
      <c r="U214" s="478">
        <f>SUM(U215:U217)</f>
        <v>0</v>
      </c>
      <c r="V214" s="479">
        <f t="shared" si="214"/>
        <v>0</v>
      </c>
      <c r="W214" s="478">
        <f t="shared" si="214"/>
        <v>0</v>
      </c>
      <c r="X214" s="479"/>
      <c r="Y214" s="478"/>
      <c r="Z214" s="479"/>
      <c r="AA214" s="478"/>
      <c r="AB214" s="480">
        <f t="shared" ref="AB214:AJ214" si="215">SUM(AB215:AB217)</f>
        <v>0</v>
      </c>
      <c r="AC214" s="475">
        <f t="shared" si="215"/>
        <v>0</v>
      </c>
      <c r="AD214" s="472">
        <f>SUM(AD215:AD217)</f>
        <v>0</v>
      </c>
      <c r="AE214" s="471">
        <f t="shared" si="215"/>
        <v>0</v>
      </c>
      <c r="AF214" s="472">
        <f t="shared" si="215"/>
        <v>0</v>
      </c>
      <c r="AG214" s="472">
        <f t="shared" ref="AG214" si="216">SUM(AG215:AG217)</f>
        <v>0</v>
      </c>
      <c r="AH214" s="472"/>
      <c r="AI214" s="472">
        <f t="shared" si="215"/>
        <v>0</v>
      </c>
      <c r="AJ214" s="481">
        <f t="shared" si="215"/>
        <v>0</v>
      </c>
      <c r="AK214" s="472">
        <f t="shared" ref="AK214" si="217">SUM(AK215:AK217)</f>
        <v>0</v>
      </c>
      <c r="AL214" s="482">
        <f>SUM(AL215:AL217)</f>
        <v>0</v>
      </c>
      <c r="AM214" s="483"/>
      <c r="AN214" s="484"/>
      <c r="AO214" s="485">
        <f t="shared" si="207"/>
        <v>0</v>
      </c>
      <c r="AP214" s="483"/>
      <c r="AQ214" s="483"/>
    </row>
    <row r="215" spans="1:43" ht="15.6" hidden="1" x14ac:dyDescent="0.55000000000000004">
      <c r="A215" s="244">
        <v>50301</v>
      </c>
      <c r="B215" s="519" t="s">
        <v>212</v>
      </c>
      <c r="C215" s="398">
        <v>0</v>
      </c>
      <c r="D215" s="398">
        <v>0</v>
      </c>
      <c r="I215" s="28">
        <f t="shared" si="213"/>
        <v>0</v>
      </c>
      <c r="J215" s="399">
        <v>0</v>
      </c>
      <c r="K215" s="22">
        <v>0</v>
      </c>
      <c r="L215" s="15">
        <v>0</v>
      </c>
      <c r="M215" s="16">
        <v>0</v>
      </c>
      <c r="N215" s="21">
        <v>0</v>
      </c>
      <c r="O215" s="22">
        <v>0</v>
      </c>
      <c r="P215" s="15">
        <v>0</v>
      </c>
      <c r="Q215" s="16">
        <v>0</v>
      </c>
      <c r="R215" s="21">
        <v>0</v>
      </c>
      <c r="S215" s="22">
        <v>0</v>
      </c>
      <c r="T215" s="15">
        <v>0</v>
      </c>
      <c r="U215" s="16">
        <v>0</v>
      </c>
      <c r="V215" s="21">
        <v>0</v>
      </c>
      <c r="W215" s="22">
        <v>0</v>
      </c>
      <c r="X215" s="15"/>
      <c r="Y215" s="16"/>
      <c r="Z215" s="21"/>
      <c r="AA215" s="22"/>
      <c r="AB215" s="27">
        <v>0</v>
      </c>
      <c r="AC215" s="400">
        <v>0</v>
      </c>
      <c r="AD215" s="218">
        <f>SUM(J215:K215)</f>
        <v>0</v>
      </c>
      <c r="AE215" s="401">
        <v>0</v>
      </c>
      <c r="AF215" s="29">
        <v>0</v>
      </c>
      <c r="AG215" s="29">
        <v>0</v>
      </c>
      <c r="AH215" s="32"/>
      <c r="AI215" s="358">
        <v>0</v>
      </c>
      <c r="AJ215" s="406">
        <v>0</v>
      </c>
      <c r="AK215" s="29">
        <v>0</v>
      </c>
      <c r="AL215" s="469">
        <v>0</v>
      </c>
      <c r="AN215" s="430"/>
      <c r="AO215" s="431">
        <f t="shared" si="207"/>
        <v>0</v>
      </c>
    </row>
    <row r="216" spans="1:43" ht="15.6" hidden="1" x14ac:dyDescent="0.55000000000000004">
      <c r="A216" s="244">
        <v>50302</v>
      </c>
      <c r="B216" s="519" t="s">
        <v>213</v>
      </c>
      <c r="C216" s="398">
        <v>0</v>
      </c>
      <c r="D216" s="398">
        <v>0</v>
      </c>
      <c r="I216" s="28">
        <f t="shared" si="213"/>
        <v>0</v>
      </c>
      <c r="J216" s="399">
        <v>0</v>
      </c>
      <c r="K216" s="22">
        <v>0</v>
      </c>
      <c r="L216" s="15">
        <v>0</v>
      </c>
      <c r="M216" s="16">
        <v>0</v>
      </c>
      <c r="N216" s="21">
        <v>0</v>
      </c>
      <c r="O216" s="22">
        <v>0</v>
      </c>
      <c r="P216" s="15">
        <v>0</v>
      </c>
      <c r="Q216" s="16">
        <v>0</v>
      </c>
      <c r="R216" s="21">
        <v>0</v>
      </c>
      <c r="S216" s="22">
        <v>0</v>
      </c>
      <c r="T216" s="15">
        <v>0</v>
      </c>
      <c r="U216" s="16">
        <v>0</v>
      </c>
      <c r="V216" s="21">
        <v>0</v>
      </c>
      <c r="W216" s="22">
        <v>0</v>
      </c>
      <c r="X216" s="15"/>
      <c r="Y216" s="16"/>
      <c r="Z216" s="21"/>
      <c r="AA216" s="22"/>
      <c r="AB216" s="27">
        <v>0</v>
      </c>
      <c r="AC216" s="400">
        <v>0</v>
      </c>
      <c r="AD216" s="218">
        <f>SUM(J216:K216)</f>
        <v>0</v>
      </c>
      <c r="AE216" s="401">
        <v>0</v>
      </c>
      <c r="AF216" s="29">
        <v>0</v>
      </c>
      <c r="AG216" s="29">
        <v>0</v>
      </c>
      <c r="AH216" s="32"/>
      <c r="AI216" s="358">
        <v>0</v>
      </c>
      <c r="AJ216" s="406">
        <v>0</v>
      </c>
      <c r="AK216" s="29">
        <v>0</v>
      </c>
      <c r="AL216" s="469">
        <v>0</v>
      </c>
      <c r="AN216" s="430"/>
      <c r="AO216" s="431">
        <f t="shared" si="207"/>
        <v>0</v>
      </c>
    </row>
    <row r="217" spans="1:43" ht="15.6" hidden="1" x14ac:dyDescent="0.55000000000000004">
      <c r="A217" s="244">
        <v>50399</v>
      </c>
      <c r="B217" s="519" t="s">
        <v>214</v>
      </c>
      <c r="C217" s="398">
        <v>0</v>
      </c>
      <c r="D217" s="398">
        <v>0</v>
      </c>
      <c r="I217" s="28">
        <f t="shared" si="213"/>
        <v>0</v>
      </c>
      <c r="J217" s="399">
        <v>0</v>
      </c>
      <c r="K217" s="22">
        <v>0</v>
      </c>
      <c r="L217" s="15">
        <v>0</v>
      </c>
      <c r="M217" s="16">
        <v>0</v>
      </c>
      <c r="N217" s="21">
        <v>0</v>
      </c>
      <c r="O217" s="22">
        <v>0</v>
      </c>
      <c r="P217" s="15">
        <v>0</v>
      </c>
      <c r="Q217" s="16">
        <v>0</v>
      </c>
      <c r="R217" s="21">
        <v>0</v>
      </c>
      <c r="S217" s="22">
        <v>0</v>
      </c>
      <c r="T217" s="15">
        <v>0</v>
      </c>
      <c r="U217" s="16">
        <v>0</v>
      </c>
      <c r="V217" s="21">
        <v>0</v>
      </c>
      <c r="W217" s="22">
        <v>0</v>
      </c>
      <c r="X217" s="15"/>
      <c r="Y217" s="16"/>
      <c r="Z217" s="21"/>
      <c r="AA217" s="22"/>
      <c r="AB217" s="27">
        <v>0</v>
      </c>
      <c r="AC217" s="400">
        <v>0</v>
      </c>
      <c r="AD217" s="218">
        <f>SUM(J217:K217)</f>
        <v>0</v>
      </c>
      <c r="AE217" s="401">
        <v>0</v>
      </c>
      <c r="AF217" s="29">
        <v>0</v>
      </c>
      <c r="AG217" s="29">
        <v>0</v>
      </c>
      <c r="AH217" s="32"/>
      <c r="AI217" s="358">
        <v>0</v>
      </c>
      <c r="AJ217" s="406">
        <v>0</v>
      </c>
      <c r="AK217" s="29">
        <v>0</v>
      </c>
      <c r="AL217" s="469">
        <v>0</v>
      </c>
      <c r="AN217" s="430"/>
      <c r="AO217" s="431">
        <f t="shared" si="207"/>
        <v>0</v>
      </c>
    </row>
    <row r="218" spans="1:43" s="486" customFormat="1" ht="15.6" hidden="1" collapsed="1" x14ac:dyDescent="0.55000000000000004">
      <c r="A218" s="473">
        <v>599</v>
      </c>
      <c r="B218" s="474" t="s">
        <v>215</v>
      </c>
      <c r="C218" s="475">
        <f>SUM(C219:C222)</f>
        <v>0</v>
      </c>
      <c r="D218" s="475">
        <f>SUM(D219:D222)</f>
        <v>0</v>
      </c>
      <c r="E218" s="476">
        <f>SUM(E219:E222)</f>
        <v>0</v>
      </c>
      <c r="F218" s="476"/>
      <c r="G218" s="476"/>
      <c r="H218" s="476">
        <f>SUM(H219:H222)</f>
        <v>0</v>
      </c>
      <c r="I218" s="477">
        <f t="shared" si="213"/>
        <v>0</v>
      </c>
      <c r="J218" s="475">
        <f>SUM(J219:J222)</f>
        <v>0</v>
      </c>
      <c r="K218" s="478">
        <f t="shared" ref="K218:W218" si="218">SUM(K219:K222)</f>
        <v>0</v>
      </c>
      <c r="L218" s="479">
        <f t="shared" si="218"/>
        <v>0</v>
      </c>
      <c r="M218" s="479">
        <f t="shared" si="218"/>
        <v>0</v>
      </c>
      <c r="N218" s="479">
        <f t="shared" si="218"/>
        <v>0</v>
      </c>
      <c r="O218" s="478">
        <f t="shared" si="218"/>
        <v>0</v>
      </c>
      <c r="P218" s="479">
        <f t="shared" si="218"/>
        <v>0</v>
      </c>
      <c r="Q218" s="478">
        <f t="shared" si="218"/>
        <v>0</v>
      </c>
      <c r="R218" s="479">
        <f t="shared" si="218"/>
        <v>0</v>
      </c>
      <c r="S218" s="478">
        <f t="shared" si="218"/>
        <v>0</v>
      </c>
      <c r="T218" s="479">
        <f>SUM(T219:T222)</f>
        <v>0</v>
      </c>
      <c r="U218" s="478">
        <f>SUM(U219:U222)</f>
        <v>0</v>
      </c>
      <c r="V218" s="479">
        <f t="shared" si="218"/>
        <v>0</v>
      </c>
      <c r="W218" s="478">
        <f t="shared" si="218"/>
        <v>0</v>
      </c>
      <c r="X218" s="479"/>
      <c r="Y218" s="478"/>
      <c r="Z218" s="479"/>
      <c r="AA218" s="478"/>
      <c r="AB218" s="480">
        <f t="shared" ref="AB218:AJ218" si="219">SUM(AB219:AB222)</f>
        <v>0</v>
      </c>
      <c r="AC218" s="475">
        <f t="shared" si="219"/>
        <v>0</v>
      </c>
      <c r="AD218" s="472">
        <f>SUM(AD219:AD221)</f>
        <v>0</v>
      </c>
      <c r="AE218" s="471">
        <f>SUM(AE219:AE222)</f>
        <v>0</v>
      </c>
      <c r="AF218" s="472">
        <f>SUM(AF219:AF222)</f>
        <v>0</v>
      </c>
      <c r="AG218" s="472">
        <f>SUM(AG219:AG222)</f>
        <v>0</v>
      </c>
      <c r="AH218" s="472"/>
      <c r="AI218" s="472">
        <f>SUM(AI219:AI222)</f>
        <v>0</v>
      </c>
      <c r="AJ218" s="481">
        <f t="shared" si="219"/>
        <v>0</v>
      </c>
      <c r="AK218" s="472">
        <f>SUM(AK219:AK222)</f>
        <v>0</v>
      </c>
      <c r="AL218" s="482">
        <f>SUM(AL219:AL222)</f>
        <v>0</v>
      </c>
      <c r="AM218" s="483"/>
      <c r="AN218" s="484"/>
      <c r="AO218" s="485">
        <f t="shared" si="207"/>
        <v>0</v>
      </c>
      <c r="AP218" s="483"/>
      <c r="AQ218" s="483"/>
    </row>
    <row r="219" spans="1:43" ht="15.6" hidden="1" x14ac:dyDescent="0.55000000000000004">
      <c r="A219" s="244">
        <v>59901</v>
      </c>
      <c r="B219" s="519" t="s">
        <v>216</v>
      </c>
      <c r="C219" s="398">
        <v>0</v>
      </c>
      <c r="D219" s="398">
        <v>0</v>
      </c>
      <c r="I219" s="28">
        <f t="shared" si="213"/>
        <v>0</v>
      </c>
      <c r="J219" s="399">
        <v>0</v>
      </c>
      <c r="K219" s="22">
        <v>0</v>
      </c>
      <c r="L219" s="15">
        <v>0</v>
      </c>
      <c r="M219" s="16">
        <v>0</v>
      </c>
      <c r="N219" s="21">
        <v>0</v>
      </c>
      <c r="O219" s="22">
        <v>0</v>
      </c>
      <c r="P219" s="15">
        <v>0</v>
      </c>
      <c r="Q219" s="16">
        <v>0</v>
      </c>
      <c r="R219" s="21">
        <v>0</v>
      </c>
      <c r="S219" s="22">
        <v>0</v>
      </c>
      <c r="T219" s="15">
        <v>0</v>
      </c>
      <c r="U219" s="16">
        <v>0</v>
      </c>
      <c r="V219" s="21">
        <v>0</v>
      </c>
      <c r="W219" s="22">
        <v>0</v>
      </c>
      <c r="X219" s="15"/>
      <c r="Y219" s="16"/>
      <c r="Z219" s="21"/>
      <c r="AA219" s="22"/>
      <c r="AB219" s="27">
        <f>J219+L219+N219+P219+R219+T219+W219</f>
        <v>0</v>
      </c>
      <c r="AC219" s="400">
        <f>K219+M219+O219+Q219+S219+U219+V219</f>
        <v>0</v>
      </c>
      <c r="AD219" s="218">
        <f>C219+AB219-AC219</f>
        <v>0</v>
      </c>
      <c r="AE219" s="401">
        <v>0</v>
      </c>
      <c r="AF219" s="29">
        <v>0</v>
      </c>
      <c r="AG219" s="29">
        <v>0</v>
      </c>
      <c r="AH219" s="32"/>
      <c r="AI219" s="358">
        <f>AD219-AE219-AF219</f>
        <v>0</v>
      </c>
      <c r="AJ219" s="406">
        <v>0</v>
      </c>
      <c r="AK219" s="29">
        <v>0</v>
      </c>
      <c r="AL219" s="469">
        <v>0</v>
      </c>
      <c r="AN219" s="430"/>
      <c r="AO219" s="431">
        <f t="shared" si="207"/>
        <v>0</v>
      </c>
    </row>
    <row r="220" spans="1:43" ht="15.6" hidden="1" x14ac:dyDescent="0.55000000000000004">
      <c r="A220" s="244">
        <v>59902</v>
      </c>
      <c r="B220" s="519" t="s">
        <v>217</v>
      </c>
      <c r="C220" s="398">
        <v>0</v>
      </c>
      <c r="D220" s="398">
        <v>0</v>
      </c>
      <c r="I220" s="28">
        <f t="shared" si="213"/>
        <v>0</v>
      </c>
      <c r="J220" s="399">
        <v>0</v>
      </c>
      <c r="K220" s="22">
        <v>0</v>
      </c>
      <c r="L220" s="15">
        <v>0</v>
      </c>
      <c r="M220" s="16">
        <v>0</v>
      </c>
      <c r="N220" s="21">
        <v>0</v>
      </c>
      <c r="O220" s="22">
        <v>0</v>
      </c>
      <c r="P220" s="15">
        <v>0</v>
      </c>
      <c r="Q220" s="16">
        <v>0</v>
      </c>
      <c r="R220" s="21">
        <v>0</v>
      </c>
      <c r="S220" s="22">
        <v>0</v>
      </c>
      <c r="T220" s="15">
        <v>0</v>
      </c>
      <c r="U220" s="16">
        <v>0</v>
      </c>
      <c r="V220" s="21">
        <v>0</v>
      </c>
      <c r="W220" s="22">
        <v>0</v>
      </c>
      <c r="X220" s="15"/>
      <c r="Y220" s="16"/>
      <c r="Z220" s="21"/>
      <c r="AA220" s="22"/>
      <c r="AB220" s="27">
        <f>J220+L220+N220+P220+R220+T220+W220</f>
        <v>0</v>
      </c>
      <c r="AC220" s="400">
        <f>K220+M220+O220+Q220+S220+U220+V220</f>
        <v>0</v>
      </c>
      <c r="AD220" s="218">
        <f>C220+AB220-AC220</f>
        <v>0</v>
      </c>
      <c r="AE220" s="401">
        <v>0</v>
      </c>
      <c r="AF220" s="29">
        <v>0</v>
      </c>
      <c r="AG220" s="29">
        <v>0</v>
      </c>
      <c r="AH220" s="32"/>
      <c r="AI220" s="358">
        <f>AD220-AE220-AF220</f>
        <v>0</v>
      </c>
      <c r="AJ220" s="406">
        <v>0</v>
      </c>
      <c r="AK220" s="29">
        <v>0</v>
      </c>
      <c r="AL220" s="469">
        <v>0</v>
      </c>
      <c r="AN220" s="430"/>
      <c r="AO220" s="431">
        <f t="shared" si="207"/>
        <v>0</v>
      </c>
    </row>
    <row r="221" spans="1:43" ht="15.6" hidden="1" x14ac:dyDescent="0.55000000000000004">
      <c r="A221" s="244" t="s">
        <v>540</v>
      </c>
      <c r="B221" s="519" t="s">
        <v>218</v>
      </c>
      <c r="C221" s="398"/>
      <c r="D221" s="398">
        <v>0</v>
      </c>
      <c r="I221" s="28">
        <f t="shared" si="213"/>
        <v>0</v>
      </c>
      <c r="J221" s="399">
        <v>0</v>
      </c>
      <c r="K221" s="22">
        <v>0</v>
      </c>
      <c r="L221" s="15">
        <v>0</v>
      </c>
      <c r="M221" s="16">
        <v>0</v>
      </c>
      <c r="N221" s="21">
        <v>0</v>
      </c>
      <c r="O221" s="22">
        <v>0</v>
      </c>
      <c r="P221" s="15">
        <v>0</v>
      </c>
      <c r="Q221" s="16">
        <v>0</v>
      </c>
      <c r="R221" s="21">
        <v>0</v>
      </c>
      <c r="S221" s="22">
        <v>0</v>
      </c>
      <c r="T221" s="15">
        <v>0</v>
      </c>
      <c r="U221" s="16">
        <v>0</v>
      </c>
      <c r="V221" s="21">
        <v>0</v>
      </c>
      <c r="W221" s="22">
        <v>0</v>
      </c>
      <c r="X221" s="15"/>
      <c r="Y221" s="16"/>
      <c r="Z221" s="21"/>
      <c r="AA221" s="22"/>
      <c r="AB221" s="27">
        <f>J221+L221+N221+P221+R221+T221+W221</f>
        <v>0</v>
      </c>
      <c r="AC221" s="400">
        <f>K221+M221+O221+Q221+S221+U221+V221</f>
        <v>0</v>
      </c>
      <c r="AD221" s="218">
        <f>C221+AB221-AC221</f>
        <v>0</v>
      </c>
      <c r="AE221" s="401">
        <f>IFERROR(+VLOOKUP(A221,'Base de Datos'!$A$1:$H$76,7,0),0)</f>
        <v>0</v>
      </c>
      <c r="AF221" s="29">
        <f>IFERROR(+VLOOKUP(A221,'Base de Datos'!$A$1:$H$76,6,0),0)</f>
        <v>0</v>
      </c>
      <c r="AG221" s="29">
        <f>IFERROR(+VLOOKUP(#REF!,'Base de Datos'!$A$1:$H$76,6,0),0)</f>
        <v>0</v>
      </c>
      <c r="AH221" s="32"/>
      <c r="AI221" s="358">
        <f>AD221-AE221-AF221</f>
        <v>0</v>
      </c>
      <c r="AJ221" s="406">
        <v>0</v>
      </c>
      <c r="AK221" s="29">
        <f>IFERROR(+VLOOKUP(#REF!,'Base de Datos'!$A$1:$H$76,6,0),0)</f>
        <v>0</v>
      </c>
      <c r="AL221" s="469">
        <v>0</v>
      </c>
      <c r="AN221" s="430"/>
      <c r="AO221" s="431">
        <f t="shared" si="207"/>
        <v>0</v>
      </c>
    </row>
    <row r="222" spans="1:43" ht="15.6" hidden="1" x14ac:dyDescent="0.55000000000000004">
      <c r="A222" s="244">
        <v>59999</v>
      </c>
      <c r="B222" s="519" t="s">
        <v>219</v>
      </c>
      <c r="C222" s="398">
        <v>0</v>
      </c>
      <c r="D222" s="398">
        <v>0</v>
      </c>
      <c r="I222" s="28">
        <f t="shared" si="213"/>
        <v>0</v>
      </c>
      <c r="J222" s="399">
        <v>0</v>
      </c>
      <c r="K222" s="22">
        <v>0</v>
      </c>
      <c r="L222" s="15">
        <v>0</v>
      </c>
      <c r="M222" s="16">
        <v>0</v>
      </c>
      <c r="N222" s="21">
        <v>0</v>
      </c>
      <c r="O222" s="22">
        <v>0</v>
      </c>
      <c r="P222" s="15">
        <v>0</v>
      </c>
      <c r="Q222" s="16">
        <v>0</v>
      </c>
      <c r="R222" s="21">
        <v>0</v>
      </c>
      <c r="S222" s="22">
        <v>0</v>
      </c>
      <c r="T222" s="15">
        <v>0</v>
      </c>
      <c r="U222" s="16">
        <v>0</v>
      </c>
      <c r="V222" s="21">
        <v>0</v>
      </c>
      <c r="W222" s="22">
        <v>0</v>
      </c>
      <c r="X222" s="15"/>
      <c r="Y222" s="16"/>
      <c r="Z222" s="21"/>
      <c r="AA222" s="22"/>
      <c r="AB222" s="27">
        <v>0</v>
      </c>
      <c r="AC222" s="400">
        <v>0</v>
      </c>
      <c r="AD222" s="218">
        <f>SUM(J222:K222)</f>
        <v>0</v>
      </c>
      <c r="AE222" s="401">
        <v>0</v>
      </c>
      <c r="AF222" s="29">
        <v>0</v>
      </c>
      <c r="AG222" s="29"/>
      <c r="AH222" s="32"/>
      <c r="AI222" s="358">
        <v>0</v>
      </c>
      <c r="AJ222" s="406">
        <v>0</v>
      </c>
      <c r="AK222" s="29">
        <v>0</v>
      </c>
      <c r="AL222" s="469">
        <v>0</v>
      </c>
      <c r="AN222" s="430"/>
      <c r="AO222" s="431">
        <f t="shared" si="207"/>
        <v>0</v>
      </c>
    </row>
    <row r="223" spans="1:43" s="132" customFormat="1" ht="15.6" x14ac:dyDescent="0.55000000000000004">
      <c r="A223" s="234">
        <v>6</v>
      </c>
      <c r="B223" s="412" t="s">
        <v>220</v>
      </c>
      <c r="C223" s="397">
        <f>+C224+C236+C241+C248+C253+C255+C258</f>
        <v>127579355</v>
      </c>
      <c r="D223" s="397">
        <f>+D224+D236+D241+D248+D253+D255+D258</f>
        <v>0</v>
      </c>
      <c r="E223" s="413">
        <f>+E224+E236+E241+E248+E253+E255+E258</f>
        <v>0</v>
      </c>
      <c r="F223" s="413"/>
      <c r="G223" s="413"/>
      <c r="H223" s="413">
        <f>+H224+H236+H241+H248+H253+H255+H258</f>
        <v>0</v>
      </c>
      <c r="I223" s="177">
        <f t="shared" si="213"/>
        <v>127579355</v>
      </c>
      <c r="J223" s="397">
        <f>+J224+J236+J241+J248+J253+J255+J258</f>
        <v>0</v>
      </c>
      <c r="K223" s="237">
        <f t="shared" ref="K223:W223" si="220">+K224+K236+K241+K248+K253+K255+K258</f>
        <v>0</v>
      </c>
      <c r="L223" s="247">
        <f t="shared" si="220"/>
        <v>0</v>
      </c>
      <c r="M223" s="248">
        <f t="shared" si="220"/>
        <v>0</v>
      </c>
      <c r="N223" s="249">
        <f t="shared" si="220"/>
        <v>0</v>
      </c>
      <c r="O223" s="250">
        <f t="shared" si="220"/>
        <v>0</v>
      </c>
      <c r="P223" s="247">
        <f t="shared" si="220"/>
        <v>0</v>
      </c>
      <c r="Q223" s="248">
        <f t="shared" si="220"/>
        <v>0</v>
      </c>
      <c r="R223" s="249">
        <f t="shared" si="220"/>
        <v>0</v>
      </c>
      <c r="S223" s="250">
        <f>+S224+S236+S241+S248+S253+S255+S258</f>
        <v>0</v>
      </c>
      <c r="T223" s="247">
        <f>+T224+T236+T241+T248+T253+T255+T258</f>
        <v>0</v>
      </c>
      <c r="U223" s="248">
        <f>+U224+U236+U241+U248+U253+U255+U258</f>
        <v>0</v>
      </c>
      <c r="V223" s="249">
        <f t="shared" si="220"/>
        <v>0</v>
      </c>
      <c r="W223" s="250">
        <f t="shared" si="220"/>
        <v>0</v>
      </c>
      <c r="X223" s="247"/>
      <c r="Y223" s="248"/>
      <c r="Z223" s="249"/>
      <c r="AA223" s="250"/>
      <c r="AB223" s="239">
        <f>+AB224+AB236+AB241+AB248+AB253+AB255+AB258</f>
        <v>0</v>
      </c>
      <c r="AC223" s="397">
        <f t="shared" ref="AC223:AF223" si="221">+AC224+AC236+AC241+AC248+AC253+AC255+AC258</f>
        <v>0</v>
      </c>
      <c r="AD223" s="177">
        <f>+AD224+AD236+AD241+AD248+AD253+AD255+AD258</f>
        <v>127579355</v>
      </c>
      <c r="AE223" s="397">
        <f t="shared" si="221"/>
        <v>75222895.079999998</v>
      </c>
      <c r="AF223" s="177">
        <f t="shared" si="221"/>
        <v>13234327.609999999</v>
      </c>
      <c r="AG223" s="177">
        <f t="shared" ref="AG223" si="222">+AG224+AG236+AG241+AG248+AG253+AG255+AG258</f>
        <v>0</v>
      </c>
      <c r="AH223" s="177">
        <f>+AI223+AG223</f>
        <v>39122132.310000002</v>
      </c>
      <c r="AI223" s="239">
        <f>+AI224+AI236+AI241+AI248+AI253+AI255+AI258</f>
        <v>39122132.310000002</v>
      </c>
      <c r="AJ223" s="382">
        <f>(AD223-AI223)/AD223</f>
        <v>0.69335060276797922</v>
      </c>
      <c r="AK223" s="177">
        <f t="shared" ref="AK223" si="223">+AK224+AK236+AK241+AK248+AK253+AK255+AK258</f>
        <v>19972132.309999999</v>
      </c>
      <c r="AL223" s="469">
        <f>AE223/AD223</f>
        <v>0.58961651812709037</v>
      </c>
      <c r="AM223" s="1"/>
      <c r="AN223" s="428">
        <v>16011443.48</v>
      </c>
      <c r="AO223" s="431">
        <f t="shared" si="207"/>
        <v>23110688.830000002</v>
      </c>
    </row>
    <row r="224" spans="1:43" s="486" customFormat="1" ht="15.6" collapsed="1" x14ac:dyDescent="0.55000000000000004">
      <c r="A224" s="473">
        <v>601</v>
      </c>
      <c r="B224" s="474" t="s">
        <v>221</v>
      </c>
      <c r="C224" s="475">
        <f>SUM(C225:C235)</f>
        <v>24281633</v>
      </c>
      <c r="D224" s="475">
        <f>SUM(D225:D235)</f>
        <v>0</v>
      </c>
      <c r="E224" s="476">
        <f>SUM(E225:E235)</f>
        <v>0</v>
      </c>
      <c r="F224" s="476"/>
      <c r="G224" s="476"/>
      <c r="H224" s="476">
        <f>SUM(H225:H235)</f>
        <v>0</v>
      </c>
      <c r="I224" s="477">
        <f t="shared" si="213"/>
        <v>24281633</v>
      </c>
      <c r="J224" s="475">
        <f>SUM(J225:J235)</f>
        <v>0</v>
      </c>
      <c r="K224" s="478">
        <f>SUM(K225:K235)</f>
        <v>0</v>
      </c>
      <c r="L224" s="479">
        <f t="shared" ref="L224:W224" si="224">SUM(L225:L235)</f>
        <v>0</v>
      </c>
      <c r="M224" s="479">
        <f t="shared" si="224"/>
        <v>0</v>
      </c>
      <c r="N224" s="479">
        <f t="shared" si="224"/>
        <v>0</v>
      </c>
      <c r="O224" s="478">
        <f t="shared" si="224"/>
        <v>0</v>
      </c>
      <c r="P224" s="479">
        <f t="shared" si="224"/>
        <v>0</v>
      </c>
      <c r="Q224" s="478">
        <f>SUM(Q225:Q235)</f>
        <v>0</v>
      </c>
      <c r="R224" s="479">
        <f t="shared" si="224"/>
        <v>0</v>
      </c>
      <c r="S224" s="478">
        <f>SUM(S225:S235)</f>
        <v>0</v>
      </c>
      <c r="T224" s="479">
        <f>SUM(T225:T235)</f>
        <v>0</v>
      </c>
      <c r="U224" s="478">
        <f>SUM(U225:U235)</f>
        <v>0</v>
      </c>
      <c r="V224" s="479">
        <f t="shared" si="224"/>
        <v>0</v>
      </c>
      <c r="W224" s="478">
        <f t="shared" si="224"/>
        <v>0</v>
      </c>
      <c r="X224" s="479"/>
      <c r="Y224" s="478"/>
      <c r="Z224" s="479"/>
      <c r="AA224" s="478"/>
      <c r="AB224" s="480">
        <f>SUM(AB225:AB235)</f>
        <v>0</v>
      </c>
      <c r="AC224" s="475">
        <f t="shared" ref="AC224:AI224" si="225">SUM(AC225:AC235)</f>
        <v>0</v>
      </c>
      <c r="AD224" s="472">
        <f>SUM(AD228:AD231)</f>
        <v>24281633</v>
      </c>
      <c r="AE224" s="471">
        <f t="shared" si="225"/>
        <v>7865672.3899999997</v>
      </c>
      <c r="AF224" s="472">
        <f>SUM(AF225:AF235)</f>
        <v>13234327.609999999</v>
      </c>
      <c r="AG224" s="472">
        <f>SUM(AG225:AG235)</f>
        <v>0</v>
      </c>
      <c r="AH224" s="472">
        <f>+AI224+AG224</f>
        <v>3181633.0000000019</v>
      </c>
      <c r="AI224" s="472">
        <f t="shared" si="225"/>
        <v>3181633.0000000019</v>
      </c>
      <c r="AJ224" s="481">
        <f>(AD224-AI224)/AD224</f>
        <v>0.86896956230250244</v>
      </c>
      <c r="AK224" s="472">
        <f>SUM(AK225:AK235)</f>
        <v>3181633</v>
      </c>
      <c r="AL224" s="482">
        <f>AE224/AD224</f>
        <v>0.32393506606413169</v>
      </c>
      <c r="AM224" s="483"/>
      <c r="AN224" s="484">
        <v>0</v>
      </c>
      <c r="AO224" s="485">
        <f t="shared" si="207"/>
        <v>3181633.0000000019</v>
      </c>
      <c r="AP224" s="483"/>
      <c r="AQ224" s="483"/>
    </row>
    <row r="225" spans="1:43" ht="15.6" hidden="1" x14ac:dyDescent="0.55000000000000004">
      <c r="A225" s="244">
        <v>60101</v>
      </c>
      <c r="B225" s="519" t="s">
        <v>222</v>
      </c>
      <c r="C225" s="398">
        <v>0</v>
      </c>
      <c r="D225" s="398">
        <v>0</v>
      </c>
      <c r="E225" s="418"/>
      <c r="F225" s="418"/>
      <c r="G225" s="418"/>
      <c r="H225" s="418"/>
      <c r="I225" s="28">
        <f t="shared" si="213"/>
        <v>0</v>
      </c>
      <c r="J225" s="399">
        <v>0</v>
      </c>
      <c r="K225" s="22">
        <v>0</v>
      </c>
      <c r="L225" s="15">
        <v>0</v>
      </c>
      <c r="M225" s="16">
        <v>0</v>
      </c>
      <c r="N225" s="21">
        <v>0</v>
      </c>
      <c r="O225" s="22">
        <v>0</v>
      </c>
      <c r="P225" s="15">
        <v>0</v>
      </c>
      <c r="Q225" s="16">
        <v>0</v>
      </c>
      <c r="R225" s="21">
        <v>0</v>
      </c>
      <c r="S225" s="22">
        <v>0</v>
      </c>
      <c r="T225" s="15">
        <v>0</v>
      </c>
      <c r="U225" s="16">
        <v>0</v>
      </c>
      <c r="V225" s="21">
        <v>0</v>
      </c>
      <c r="W225" s="22">
        <v>0</v>
      </c>
      <c r="X225" s="15"/>
      <c r="Y225" s="16"/>
      <c r="Z225" s="21"/>
      <c r="AA225" s="22"/>
      <c r="AB225" s="27">
        <f>J225+L225+N225+P225+R225+W225</f>
        <v>0</v>
      </c>
      <c r="AC225" s="400">
        <f>K225+M225+O225+Q225+S225+V225</f>
        <v>0</v>
      </c>
      <c r="AD225" s="218">
        <f>C225+AB225-AC225</f>
        <v>0</v>
      </c>
      <c r="AE225" s="401">
        <v>0</v>
      </c>
      <c r="AF225" s="29">
        <v>0</v>
      </c>
      <c r="AG225" s="29">
        <v>0</v>
      </c>
      <c r="AH225" s="32">
        <f t="shared" ref="AH225:AH257" si="226">+AI225-AG225</f>
        <v>0</v>
      </c>
      <c r="AI225" s="358">
        <f t="shared" ref="AI225:AI260" si="227">AD225-AE225-AF225</f>
        <v>0</v>
      </c>
      <c r="AJ225" s="406">
        <v>0</v>
      </c>
      <c r="AK225" s="29">
        <v>0</v>
      </c>
      <c r="AL225" s="469">
        <v>0</v>
      </c>
      <c r="AN225" s="430"/>
      <c r="AO225" s="431">
        <f t="shared" si="207"/>
        <v>0</v>
      </c>
    </row>
    <row r="226" spans="1:43" ht="15.6" hidden="1" x14ac:dyDescent="0.55000000000000004">
      <c r="A226" s="244">
        <v>60102</v>
      </c>
      <c r="B226" s="519" t="s">
        <v>223</v>
      </c>
      <c r="C226" s="398">
        <v>0</v>
      </c>
      <c r="D226" s="398">
        <v>0</v>
      </c>
      <c r="E226" s="418"/>
      <c r="F226" s="418"/>
      <c r="G226" s="418"/>
      <c r="H226" s="418"/>
      <c r="I226" s="28">
        <f t="shared" si="213"/>
        <v>0</v>
      </c>
      <c r="J226" s="399">
        <v>0</v>
      </c>
      <c r="K226" s="22">
        <v>0</v>
      </c>
      <c r="L226" s="15">
        <v>0</v>
      </c>
      <c r="M226" s="16">
        <v>0</v>
      </c>
      <c r="N226" s="21">
        <v>0</v>
      </c>
      <c r="O226" s="22">
        <v>0</v>
      </c>
      <c r="P226" s="15">
        <v>0</v>
      </c>
      <c r="Q226" s="16">
        <v>0</v>
      </c>
      <c r="R226" s="21">
        <v>0</v>
      </c>
      <c r="S226" s="22">
        <v>0</v>
      </c>
      <c r="T226" s="15">
        <v>0</v>
      </c>
      <c r="U226" s="16">
        <v>0</v>
      </c>
      <c r="V226" s="21">
        <v>0</v>
      </c>
      <c r="W226" s="22">
        <v>0</v>
      </c>
      <c r="X226" s="15"/>
      <c r="Y226" s="16"/>
      <c r="Z226" s="21"/>
      <c r="AA226" s="22"/>
      <c r="AB226" s="27">
        <f>J226+L226+N226+P226+R226+W226</f>
        <v>0</v>
      </c>
      <c r="AC226" s="400">
        <f>K226+M226+O226+Q226+S226+V226</f>
        <v>0</v>
      </c>
      <c r="AD226" s="218">
        <f>C226+AB226-AC226</f>
        <v>0</v>
      </c>
      <c r="AE226" s="401">
        <v>0</v>
      </c>
      <c r="AF226" s="29">
        <v>0</v>
      </c>
      <c r="AG226" s="29">
        <v>0</v>
      </c>
      <c r="AH226" s="32">
        <f t="shared" si="226"/>
        <v>0</v>
      </c>
      <c r="AI226" s="358">
        <f t="shared" si="227"/>
        <v>0</v>
      </c>
      <c r="AJ226" s="406">
        <v>0</v>
      </c>
      <c r="AK226" s="29">
        <v>0</v>
      </c>
      <c r="AL226" s="469">
        <v>0</v>
      </c>
      <c r="AN226" s="430"/>
      <c r="AO226" s="431">
        <f t="shared" si="207"/>
        <v>0</v>
      </c>
    </row>
    <row r="227" spans="1:43" ht="22.8" hidden="1" x14ac:dyDescent="0.55000000000000004">
      <c r="A227" s="244">
        <v>60103</v>
      </c>
      <c r="B227" s="519" t="s">
        <v>224</v>
      </c>
      <c r="C227" s="398">
        <v>0</v>
      </c>
      <c r="D227" s="398">
        <f>SUM(D308:D309)</f>
        <v>0</v>
      </c>
      <c r="E227" s="418"/>
      <c r="F227" s="418"/>
      <c r="G227" s="418"/>
      <c r="H227" s="418"/>
      <c r="I227" s="28">
        <f>SUM(C227:D227)</f>
        <v>0</v>
      </c>
      <c r="J227" s="399">
        <f>SUM(J308:J309)</f>
        <v>0</v>
      </c>
      <c r="K227" s="22">
        <v>0</v>
      </c>
      <c r="L227" s="15">
        <f>L310</f>
        <v>0</v>
      </c>
      <c r="M227" s="16">
        <v>0</v>
      </c>
      <c r="N227" s="21">
        <f t="shared" ref="N227:W227" si="228">SUM(N308:N309)</f>
        <v>0</v>
      </c>
      <c r="O227" s="22">
        <v>0</v>
      </c>
      <c r="P227" s="15">
        <f t="shared" si="228"/>
        <v>0</v>
      </c>
      <c r="Q227" s="16"/>
      <c r="R227" s="21">
        <f t="shared" si="228"/>
        <v>0</v>
      </c>
      <c r="S227" s="22">
        <v>0</v>
      </c>
      <c r="T227" s="15">
        <f>SUM(T308:T309)</f>
        <v>0</v>
      </c>
      <c r="U227" s="16"/>
      <c r="V227" s="21">
        <f t="shared" si="228"/>
        <v>0</v>
      </c>
      <c r="W227" s="22">
        <f t="shared" si="228"/>
        <v>0</v>
      </c>
      <c r="X227" s="15"/>
      <c r="Y227" s="16"/>
      <c r="Z227" s="21"/>
      <c r="AA227" s="22"/>
      <c r="AB227" s="27">
        <f>J227+L227+N227+P227+R227+W227</f>
        <v>0</v>
      </c>
      <c r="AC227" s="400">
        <f>K227+M227+O227+Q227+S227+V227</f>
        <v>0</v>
      </c>
      <c r="AD227" s="218">
        <f>C227+AB227-AC227</f>
        <v>0</v>
      </c>
      <c r="AE227" s="401"/>
      <c r="AF227" s="29">
        <v>0</v>
      </c>
      <c r="AG227" s="29">
        <v>0</v>
      </c>
      <c r="AH227" s="32">
        <f t="shared" si="226"/>
        <v>0</v>
      </c>
      <c r="AI227" s="358">
        <f>AD227-AE227-AF227</f>
        <v>0</v>
      </c>
      <c r="AJ227" s="406">
        <v>0</v>
      </c>
      <c r="AK227" s="29">
        <v>0</v>
      </c>
      <c r="AL227" s="469">
        <v>0</v>
      </c>
      <c r="AN227" s="430"/>
      <c r="AO227" s="431">
        <f t="shared" si="207"/>
        <v>0</v>
      </c>
    </row>
    <row r="228" spans="1:43" ht="15.6" x14ac:dyDescent="0.55000000000000004">
      <c r="A228" s="244" t="s">
        <v>528</v>
      </c>
      <c r="B228" s="519" t="s">
        <v>225</v>
      </c>
      <c r="C228" s="398">
        <v>20946244</v>
      </c>
      <c r="D228" s="398">
        <v>0</v>
      </c>
      <c r="E228" s="418"/>
      <c r="F228" s="418"/>
      <c r="G228" s="418"/>
      <c r="H228" s="418"/>
      <c r="I228" s="28">
        <f t="shared" si="213"/>
        <v>20946244</v>
      </c>
      <c r="J228" s="399">
        <v>0</v>
      </c>
      <c r="K228" s="22"/>
      <c r="L228" s="15">
        <v>0</v>
      </c>
      <c r="M228" s="16"/>
      <c r="N228" s="21">
        <v>0</v>
      </c>
      <c r="O228" s="22">
        <v>0</v>
      </c>
      <c r="P228" s="15">
        <v>0</v>
      </c>
      <c r="Q228" s="16"/>
      <c r="R228" s="21">
        <v>0</v>
      </c>
      <c r="S228" s="22">
        <v>0</v>
      </c>
      <c r="T228" s="15">
        <v>0</v>
      </c>
      <c r="U228" s="16">
        <v>0</v>
      </c>
      <c r="V228" s="21"/>
      <c r="W228" s="22">
        <v>0</v>
      </c>
      <c r="X228" s="15"/>
      <c r="Y228" s="16"/>
      <c r="Z228" s="21"/>
      <c r="AA228" s="22"/>
      <c r="AB228" s="27">
        <f t="shared" ref="AB228:AB229" si="229">J228+L228+N228+P228+R228+T228+V228+X228+Z228</f>
        <v>0</v>
      </c>
      <c r="AC228" s="400">
        <f t="shared" ref="AC228:AC229" si="230">K228+M228+O228+Q228+S228+U228+W228+Y228+AA228</f>
        <v>0</v>
      </c>
      <c r="AD228" s="218">
        <f>C228+AB228-AC228</f>
        <v>20946244</v>
      </c>
      <c r="AE228" s="401">
        <f>IFERROR(+VLOOKUP(A228,'Base de Datos'!$A$1:$H$75,7,0),0)</f>
        <v>6785222.8799999999</v>
      </c>
      <c r="AF228" s="29">
        <f>IFERROR(+VLOOKUP(A228,'Base de Datos'!$A$1:$H$75,6,0),0)</f>
        <v>11214777.119999999</v>
      </c>
      <c r="AG228" s="29">
        <f>IFERROR(+VLOOKUP(A228,'Base de Datos'!$A$1:$H$75,8,0),0)</f>
        <v>0</v>
      </c>
      <c r="AH228" s="32">
        <f>+AI228+AG228</f>
        <v>2946244.0000000019</v>
      </c>
      <c r="AI228" s="358">
        <f>AD228-AE228-AF228</f>
        <v>2946244.0000000019</v>
      </c>
      <c r="AJ228" s="406">
        <f t="shared" ref="AJ228:AJ235" si="231">IFERROR(((AD228-AI228)/AD228),0)</f>
        <v>0.85934261054153671</v>
      </c>
      <c r="AK228" s="29">
        <f>IFERROR(+VLOOKUP(A228,'Base de Datos'!$A$1:$K$75,11,0),0)</f>
        <v>2946244</v>
      </c>
      <c r="AL228" s="469">
        <f t="shared" ref="AL228:AL229" si="232">IFERROR(+(AE228/AD228),0)</f>
        <v>0.32393506348918688</v>
      </c>
      <c r="AN228" s="430">
        <v>0</v>
      </c>
      <c r="AO228" s="431">
        <f t="shared" si="207"/>
        <v>2946244.0000000019</v>
      </c>
    </row>
    <row r="229" spans="1:43" ht="15.6" x14ac:dyDescent="0.55000000000000004">
      <c r="A229" s="244" t="s">
        <v>529</v>
      </c>
      <c r="B229" s="519" t="s">
        <v>226</v>
      </c>
      <c r="C229" s="398">
        <v>3335389</v>
      </c>
      <c r="D229" s="398">
        <v>0</v>
      </c>
      <c r="E229" s="418"/>
      <c r="F229" s="418"/>
      <c r="G229" s="418"/>
      <c r="H229" s="418"/>
      <c r="I229" s="28">
        <f t="shared" si="213"/>
        <v>3335389</v>
      </c>
      <c r="J229" s="399">
        <v>0</v>
      </c>
      <c r="K229" s="22"/>
      <c r="L229" s="15">
        <v>0</v>
      </c>
      <c r="M229" s="16"/>
      <c r="N229" s="21">
        <v>0</v>
      </c>
      <c r="O229" s="22">
        <v>0</v>
      </c>
      <c r="P229" s="15">
        <v>0</v>
      </c>
      <c r="Q229" s="16"/>
      <c r="R229" s="21">
        <v>0</v>
      </c>
      <c r="S229" s="22">
        <v>0</v>
      </c>
      <c r="T229" s="15">
        <v>0</v>
      </c>
      <c r="U229" s="16">
        <v>0</v>
      </c>
      <c r="V229" s="21"/>
      <c r="W229" s="22">
        <v>0</v>
      </c>
      <c r="X229" s="15"/>
      <c r="Y229" s="16"/>
      <c r="Z229" s="21"/>
      <c r="AA229" s="22"/>
      <c r="AB229" s="27">
        <f t="shared" si="229"/>
        <v>0</v>
      </c>
      <c r="AC229" s="400">
        <f t="shared" si="230"/>
        <v>0</v>
      </c>
      <c r="AD229" s="218">
        <f>C229+AB229-AC229</f>
        <v>3335389</v>
      </c>
      <c r="AE229" s="401">
        <f>IFERROR(+VLOOKUP(A229,'Base de Datos'!$A$1:$H$75,7,0),0)</f>
        <v>1080449.51</v>
      </c>
      <c r="AF229" s="29">
        <f>IFERROR(+VLOOKUP(A229,'Base de Datos'!$A$1:$H$75,6,0),0)</f>
        <v>2019550.49</v>
      </c>
      <c r="AG229" s="29">
        <f>IFERROR(+VLOOKUP(A229,'Base de Datos'!$A$1:$H$75,8,0),0)</f>
        <v>0</v>
      </c>
      <c r="AH229" s="32">
        <f>+AI229+AG229</f>
        <v>235389.00000000023</v>
      </c>
      <c r="AI229" s="358">
        <f t="shared" si="227"/>
        <v>235389.00000000023</v>
      </c>
      <c r="AJ229" s="406">
        <f t="shared" si="231"/>
        <v>0.92942682247857744</v>
      </c>
      <c r="AK229" s="29">
        <f>IFERROR(+VLOOKUP(A229,'Base de Datos'!$A$1:$K$75,11,0),0)</f>
        <v>235389</v>
      </c>
      <c r="AL229" s="469">
        <f t="shared" si="232"/>
        <v>0.32393508223478579</v>
      </c>
      <c r="AN229" s="430">
        <v>0</v>
      </c>
      <c r="AO229" s="431">
        <f t="shared" si="207"/>
        <v>235389.00000000023</v>
      </c>
    </row>
    <row r="230" spans="1:43" ht="15.6" hidden="1" x14ac:dyDescent="0.55000000000000004">
      <c r="A230" s="244">
        <v>60104</v>
      </c>
      <c r="B230" s="519" t="s">
        <v>227</v>
      </c>
      <c r="C230" s="398"/>
      <c r="D230" s="398"/>
      <c r="E230" s="418"/>
      <c r="F230" s="418"/>
      <c r="G230" s="418"/>
      <c r="H230" s="418"/>
      <c r="I230" s="28">
        <f t="shared" si="213"/>
        <v>0</v>
      </c>
      <c r="J230" s="399"/>
      <c r="K230" s="22"/>
      <c r="L230" s="15"/>
      <c r="M230" s="16"/>
      <c r="N230" s="21"/>
      <c r="O230" s="22"/>
      <c r="P230" s="15"/>
      <c r="Q230" s="16"/>
      <c r="R230" s="21"/>
      <c r="S230" s="22"/>
      <c r="T230" s="15"/>
      <c r="U230" s="16"/>
      <c r="V230" s="21"/>
      <c r="W230" s="22"/>
      <c r="X230" s="15"/>
      <c r="Y230" s="16"/>
      <c r="Z230" s="21"/>
      <c r="AA230" s="22"/>
      <c r="AB230" s="27">
        <f>J230+L230+N230+P230+R230+T230+W230</f>
        <v>0</v>
      </c>
      <c r="AC230" s="400">
        <f>K230+M230+O230+Q230+S230+U230+V230</f>
        <v>0</v>
      </c>
      <c r="AD230" s="218">
        <f>I230+AB230-AC230</f>
        <v>0</v>
      </c>
      <c r="AE230" s="401"/>
      <c r="AF230" s="29"/>
      <c r="AG230" s="29"/>
      <c r="AH230" s="32">
        <f t="shared" si="226"/>
        <v>0</v>
      </c>
      <c r="AI230" s="358">
        <f t="shared" si="227"/>
        <v>0</v>
      </c>
      <c r="AJ230" s="406">
        <f t="shared" si="231"/>
        <v>0</v>
      </c>
      <c r="AK230" s="29"/>
      <c r="AL230" s="469"/>
      <c r="AN230" s="430"/>
      <c r="AO230" s="431">
        <f t="shared" si="207"/>
        <v>0</v>
      </c>
    </row>
    <row r="231" spans="1:43" ht="22.8" hidden="1" x14ac:dyDescent="0.55000000000000004">
      <c r="A231" s="244">
        <v>60105</v>
      </c>
      <c r="B231" s="519" t="s">
        <v>228</v>
      </c>
      <c r="C231" s="398">
        <f>C310</f>
        <v>0</v>
      </c>
      <c r="D231" s="398"/>
      <c r="E231" s="418"/>
      <c r="F231" s="418"/>
      <c r="G231" s="418"/>
      <c r="H231" s="418"/>
      <c r="I231" s="28">
        <f t="shared" si="213"/>
        <v>0</v>
      </c>
      <c r="J231" s="399">
        <f>J310</f>
        <v>0</v>
      </c>
      <c r="K231" s="22">
        <v>0</v>
      </c>
      <c r="L231" s="15"/>
      <c r="M231" s="16">
        <v>0</v>
      </c>
      <c r="N231" s="21"/>
      <c r="O231" s="22">
        <v>0</v>
      </c>
      <c r="P231" s="15"/>
      <c r="Q231" s="16">
        <v>0</v>
      </c>
      <c r="R231" s="21">
        <v>0</v>
      </c>
      <c r="S231" s="22">
        <v>0</v>
      </c>
      <c r="T231" s="15"/>
      <c r="U231" s="16">
        <v>0</v>
      </c>
      <c r="V231" s="21"/>
      <c r="W231" s="22"/>
      <c r="X231" s="15"/>
      <c r="Y231" s="16"/>
      <c r="Z231" s="21"/>
      <c r="AA231" s="22"/>
      <c r="AB231" s="27">
        <f>J231+L231+N231+P231+R231+T231+W231</f>
        <v>0</v>
      </c>
      <c r="AC231" s="400">
        <f>K231+M231+O231+Q231+S231+U231+AB231</f>
        <v>0</v>
      </c>
      <c r="AD231" s="218">
        <f>C231+AB231-AC231</f>
        <v>0</v>
      </c>
      <c r="AE231" s="401">
        <f>AE310</f>
        <v>0</v>
      </c>
      <c r="AF231" s="29">
        <v>0</v>
      </c>
      <c r="AG231" s="29"/>
      <c r="AH231" s="32">
        <f t="shared" si="226"/>
        <v>0</v>
      </c>
      <c r="AI231" s="358">
        <f t="shared" si="227"/>
        <v>0</v>
      </c>
      <c r="AJ231" s="406">
        <f t="shared" si="231"/>
        <v>0</v>
      </c>
      <c r="AK231" s="29">
        <v>0</v>
      </c>
      <c r="AL231" s="469" t="e">
        <f>AE231/AD231</f>
        <v>#DIV/0!</v>
      </c>
      <c r="AN231" s="430"/>
      <c r="AO231" s="431">
        <f t="shared" si="207"/>
        <v>0</v>
      </c>
    </row>
    <row r="232" spans="1:43" ht="22.8" hidden="1" x14ac:dyDescent="0.55000000000000004">
      <c r="A232" s="244">
        <v>60106</v>
      </c>
      <c r="B232" s="519" t="s">
        <v>229</v>
      </c>
      <c r="C232" s="398"/>
      <c r="D232" s="398"/>
      <c r="E232" s="418"/>
      <c r="F232" s="418"/>
      <c r="G232" s="418"/>
      <c r="H232" s="418"/>
      <c r="I232" s="28">
        <f t="shared" si="213"/>
        <v>0</v>
      </c>
      <c r="J232" s="399"/>
      <c r="K232" s="22"/>
      <c r="L232" s="15"/>
      <c r="M232" s="16"/>
      <c r="N232" s="21"/>
      <c r="O232" s="22"/>
      <c r="P232" s="15"/>
      <c r="Q232" s="16"/>
      <c r="R232" s="21"/>
      <c r="S232" s="22"/>
      <c r="T232" s="15"/>
      <c r="U232" s="16"/>
      <c r="V232" s="21"/>
      <c r="W232" s="22"/>
      <c r="X232" s="15"/>
      <c r="Y232" s="16"/>
      <c r="Z232" s="21"/>
      <c r="AA232" s="22"/>
      <c r="AB232" s="27">
        <f>J232+L232+N232+P232+R232+W232</f>
        <v>0</v>
      </c>
      <c r="AC232" s="400">
        <f>K232+M232+O232+Q232+S232+V232</f>
        <v>0</v>
      </c>
      <c r="AD232" s="218">
        <f>I232+AB232-AC232</f>
        <v>0</v>
      </c>
      <c r="AE232" s="401"/>
      <c r="AF232" s="29"/>
      <c r="AG232" s="29"/>
      <c r="AH232" s="32">
        <f t="shared" si="226"/>
        <v>0</v>
      </c>
      <c r="AI232" s="358">
        <f t="shared" si="227"/>
        <v>0</v>
      </c>
      <c r="AJ232" s="406">
        <f t="shared" si="231"/>
        <v>0</v>
      </c>
      <c r="AK232" s="29"/>
      <c r="AL232" s="469"/>
      <c r="AN232" s="430"/>
      <c r="AO232" s="431">
        <f t="shared" si="207"/>
        <v>0</v>
      </c>
    </row>
    <row r="233" spans="1:43" ht="15.6" hidden="1" x14ac:dyDescent="0.55000000000000004">
      <c r="A233" s="244">
        <v>60107</v>
      </c>
      <c r="B233" s="519" t="s">
        <v>230</v>
      </c>
      <c r="C233" s="398"/>
      <c r="D233" s="398"/>
      <c r="E233" s="418"/>
      <c r="F233" s="418"/>
      <c r="G233" s="418"/>
      <c r="H233" s="418"/>
      <c r="I233" s="28">
        <f t="shared" si="213"/>
        <v>0</v>
      </c>
      <c r="J233" s="399"/>
      <c r="K233" s="22"/>
      <c r="L233" s="15"/>
      <c r="M233" s="16"/>
      <c r="N233" s="21"/>
      <c r="O233" s="22"/>
      <c r="P233" s="15"/>
      <c r="Q233" s="16"/>
      <c r="R233" s="21"/>
      <c r="S233" s="22"/>
      <c r="T233" s="15"/>
      <c r="U233" s="16"/>
      <c r="V233" s="21"/>
      <c r="W233" s="22"/>
      <c r="X233" s="15"/>
      <c r="Y233" s="16"/>
      <c r="Z233" s="21"/>
      <c r="AA233" s="22"/>
      <c r="AB233" s="27">
        <f>J233+L233+N233+P233+R233+W233</f>
        <v>0</v>
      </c>
      <c r="AC233" s="400">
        <f>K233+M233+O233+Q233+S233+V233</f>
        <v>0</v>
      </c>
      <c r="AD233" s="218">
        <f>I233+AB233-AC233</f>
        <v>0</v>
      </c>
      <c r="AE233" s="401"/>
      <c r="AF233" s="29"/>
      <c r="AG233" s="29"/>
      <c r="AH233" s="32">
        <f t="shared" si="226"/>
        <v>0</v>
      </c>
      <c r="AI233" s="358">
        <f t="shared" si="227"/>
        <v>0</v>
      </c>
      <c r="AJ233" s="406">
        <f t="shared" si="231"/>
        <v>0</v>
      </c>
      <c r="AK233" s="29"/>
      <c r="AL233" s="469"/>
      <c r="AN233" s="430"/>
      <c r="AO233" s="431">
        <f t="shared" si="207"/>
        <v>0</v>
      </c>
    </row>
    <row r="234" spans="1:43" ht="15.6" hidden="1" x14ac:dyDescent="0.55000000000000004">
      <c r="A234" s="244">
        <v>60108</v>
      </c>
      <c r="B234" s="519" t="s">
        <v>231</v>
      </c>
      <c r="C234" s="398"/>
      <c r="D234" s="398"/>
      <c r="E234" s="418"/>
      <c r="F234" s="418"/>
      <c r="G234" s="418"/>
      <c r="H234" s="418"/>
      <c r="I234" s="28">
        <f t="shared" si="213"/>
        <v>0</v>
      </c>
      <c r="J234" s="399"/>
      <c r="K234" s="22"/>
      <c r="L234" s="15"/>
      <c r="M234" s="16"/>
      <c r="N234" s="21"/>
      <c r="O234" s="22"/>
      <c r="P234" s="15"/>
      <c r="Q234" s="16"/>
      <c r="R234" s="21"/>
      <c r="S234" s="22"/>
      <c r="T234" s="15"/>
      <c r="U234" s="16"/>
      <c r="V234" s="21"/>
      <c r="W234" s="22"/>
      <c r="X234" s="15"/>
      <c r="Y234" s="16"/>
      <c r="Z234" s="21"/>
      <c r="AA234" s="22"/>
      <c r="AB234" s="27">
        <f>J234+L234+N234+P234+R234+W234</f>
        <v>0</v>
      </c>
      <c r="AC234" s="400">
        <f>K234+M234+O234+Q234+S234+V234</f>
        <v>0</v>
      </c>
      <c r="AD234" s="218">
        <f>I234+AB234-AC234</f>
        <v>0</v>
      </c>
      <c r="AE234" s="401"/>
      <c r="AF234" s="29"/>
      <c r="AG234" s="29"/>
      <c r="AH234" s="32">
        <f t="shared" si="226"/>
        <v>0</v>
      </c>
      <c r="AI234" s="358">
        <f t="shared" si="227"/>
        <v>0</v>
      </c>
      <c r="AJ234" s="406">
        <f t="shared" si="231"/>
        <v>0</v>
      </c>
      <c r="AK234" s="29"/>
      <c r="AL234" s="469"/>
      <c r="AN234" s="430"/>
      <c r="AO234" s="431">
        <f t="shared" si="207"/>
        <v>0</v>
      </c>
    </row>
    <row r="235" spans="1:43" ht="15.6" hidden="1" x14ac:dyDescent="0.55000000000000004">
      <c r="A235" s="244">
        <v>60109</v>
      </c>
      <c r="B235" s="519" t="s">
        <v>232</v>
      </c>
      <c r="C235" s="398"/>
      <c r="D235" s="398"/>
      <c r="E235" s="418"/>
      <c r="F235" s="418"/>
      <c r="G235" s="418"/>
      <c r="H235" s="418"/>
      <c r="I235" s="28">
        <f t="shared" si="213"/>
        <v>0</v>
      </c>
      <c r="J235" s="399"/>
      <c r="K235" s="22"/>
      <c r="L235" s="15"/>
      <c r="M235" s="16"/>
      <c r="N235" s="21"/>
      <c r="O235" s="22"/>
      <c r="P235" s="15"/>
      <c r="Q235" s="16"/>
      <c r="R235" s="21"/>
      <c r="S235" s="22"/>
      <c r="T235" s="15"/>
      <c r="U235" s="16"/>
      <c r="V235" s="21"/>
      <c r="W235" s="22"/>
      <c r="X235" s="15"/>
      <c r="Y235" s="16"/>
      <c r="Z235" s="21"/>
      <c r="AA235" s="22"/>
      <c r="AB235" s="27">
        <f>J235+L235+N235+P235+R235+W235</f>
        <v>0</v>
      </c>
      <c r="AC235" s="400">
        <f>K235+M235+O235+Q235+S235+V235</f>
        <v>0</v>
      </c>
      <c r="AD235" s="218">
        <f>I235+AB235-AC235</f>
        <v>0</v>
      </c>
      <c r="AE235" s="401"/>
      <c r="AF235" s="29"/>
      <c r="AG235" s="29"/>
      <c r="AH235" s="32">
        <f t="shared" si="226"/>
        <v>0</v>
      </c>
      <c r="AI235" s="358">
        <f t="shared" si="227"/>
        <v>0</v>
      </c>
      <c r="AJ235" s="406">
        <f t="shared" si="231"/>
        <v>0</v>
      </c>
      <c r="AK235" s="29"/>
      <c r="AL235" s="469"/>
      <c r="AN235" s="430"/>
      <c r="AO235" s="431">
        <f t="shared" si="207"/>
        <v>0</v>
      </c>
    </row>
    <row r="236" spans="1:43" s="486" customFormat="1" ht="15.6" hidden="1" collapsed="1" x14ac:dyDescent="0.55000000000000004">
      <c r="A236" s="473">
        <v>602</v>
      </c>
      <c r="B236" s="474" t="s">
        <v>233</v>
      </c>
      <c r="C236" s="475">
        <f>SUM(C237:C240)</f>
        <v>0</v>
      </c>
      <c r="D236" s="475">
        <f>SUM(D237:D240)</f>
        <v>0</v>
      </c>
      <c r="E236" s="476">
        <f>SUM(E237:E240)</f>
        <v>0</v>
      </c>
      <c r="F236" s="476"/>
      <c r="G236" s="476"/>
      <c r="H236" s="476">
        <f>SUM(H237:H240)</f>
        <v>0</v>
      </c>
      <c r="I236" s="477">
        <f t="shared" si="213"/>
        <v>0</v>
      </c>
      <c r="J236" s="475">
        <f>SUM(J237:J240)</f>
        <v>0</v>
      </c>
      <c r="K236" s="478">
        <f t="shared" ref="K236:W236" si="233">SUM(K237:K240)</f>
        <v>0</v>
      </c>
      <c r="L236" s="479">
        <f t="shared" si="233"/>
        <v>0</v>
      </c>
      <c r="M236" s="479">
        <f t="shared" si="233"/>
        <v>0</v>
      </c>
      <c r="N236" s="479">
        <f t="shared" si="233"/>
        <v>0</v>
      </c>
      <c r="O236" s="478">
        <f t="shared" si="233"/>
        <v>0</v>
      </c>
      <c r="P236" s="479">
        <f t="shared" si="233"/>
        <v>0</v>
      </c>
      <c r="Q236" s="478">
        <f t="shared" si="233"/>
        <v>0</v>
      </c>
      <c r="R236" s="479">
        <f t="shared" si="233"/>
        <v>0</v>
      </c>
      <c r="S236" s="478">
        <f t="shared" si="233"/>
        <v>0</v>
      </c>
      <c r="T236" s="479">
        <f>SUM(T237:T240)</f>
        <v>0</v>
      </c>
      <c r="U236" s="478">
        <f>SUM(U237:U240)</f>
        <v>0</v>
      </c>
      <c r="V236" s="479">
        <f t="shared" si="233"/>
        <v>0</v>
      </c>
      <c r="W236" s="478">
        <f t="shared" si="233"/>
        <v>0</v>
      </c>
      <c r="X236" s="479"/>
      <c r="Y236" s="478"/>
      <c r="Z236" s="479"/>
      <c r="AA236" s="478"/>
      <c r="AB236" s="480">
        <f t="shared" ref="AB236:AI236" si="234">SUM(AB237:AB240)</f>
        <v>0</v>
      </c>
      <c r="AC236" s="475">
        <f t="shared" si="234"/>
        <v>0</v>
      </c>
      <c r="AD236" s="472">
        <f>SUM(AD237:AD240)</f>
        <v>0</v>
      </c>
      <c r="AE236" s="471">
        <v>0</v>
      </c>
      <c r="AF236" s="472">
        <f t="shared" si="234"/>
        <v>0</v>
      </c>
      <c r="AG236" s="472">
        <f t="shared" ref="AG236" si="235">SUM(AG237:AG240)</f>
        <v>0</v>
      </c>
      <c r="AH236" s="472">
        <f t="shared" si="226"/>
        <v>0</v>
      </c>
      <c r="AI236" s="472">
        <f t="shared" si="234"/>
        <v>0</v>
      </c>
      <c r="AJ236" s="481">
        <v>0</v>
      </c>
      <c r="AK236" s="472">
        <f t="shared" ref="AK236" si="236">SUM(AK237:AK240)</f>
        <v>0</v>
      </c>
      <c r="AL236" s="482">
        <v>0</v>
      </c>
      <c r="AM236" s="483"/>
      <c r="AN236" s="484"/>
      <c r="AO236" s="485">
        <f t="shared" si="207"/>
        <v>0</v>
      </c>
      <c r="AP236" s="483"/>
      <c r="AQ236" s="483"/>
    </row>
    <row r="237" spans="1:43" ht="15.6" hidden="1" x14ac:dyDescent="0.55000000000000004">
      <c r="A237" s="244">
        <v>60201</v>
      </c>
      <c r="B237" s="519" t="s">
        <v>234</v>
      </c>
      <c r="C237" s="398">
        <v>0</v>
      </c>
      <c r="D237" s="398">
        <v>0</v>
      </c>
      <c r="I237" s="28">
        <f t="shared" si="213"/>
        <v>0</v>
      </c>
      <c r="J237" s="399">
        <v>0</v>
      </c>
      <c r="K237" s="22">
        <v>0</v>
      </c>
      <c r="L237" s="15">
        <v>0</v>
      </c>
      <c r="M237" s="16">
        <v>0</v>
      </c>
      <c r="N237" s="21">
        <v>0</v>
      </c>
      <c r="O237" s="22">
        <v>0</v>
      </c>
      <c r="P237" s="15">
        <v>0</v>
      </c>
      <c r="Q237" s="16">
        <v>0</v>
      </c>
      <c r="R237" s="21">
        <v>0</v>
      </c>
      <c r="S237" s="22">
        <v>0</v>
      </c>
      <c r="T237" s="15">
        <v>0</v>
      </c>
      <c r="U237" s="16">
        <v>0</v>
      </c>
      <c r="V237" s="21">
        <v>0</v>
      </c>
      <c r="W237" s="22">
        <v>0</v>
      </c>
      <c r="X237" s="15"/>
      <c r="Y237" s="16"/>
      <c r="Z237" s="21"/>
      <c r="AA237" s="22"/>
      <c r="AB237" s="27">
        <f>J237+L237+N237+P237+R237+W237</f>
        <v>0</v>
      </c>
      <c r="AC237" s="400">
        <f>K237+M237+O237+Q237+S237+V237</f>
        <v>0</v>
      </c>
      <c r="AD237" s="218">
        <f>C237+AB237-AC237</f>
        <v>0</v>
      </c>
      <c r="AE237" s="401">
        <v>0</v>
      </c>
      <c r="AF237" s="29">
        <v>0</v>
      </c>
      <c r="AG237" s="29">
        <v>0</v>
      </c>
      <c r="AH237" s="32">
        <f t="shared" si="226"/>
        <v>0</v>
      </c>
      <c r="AI237" s="358">
        <f t="shared" si="227"/>
        <v>0</v>
      </c>
      <c r="AJ237" s="405">
        <v>0</v>
      </c>
      <c r="AK237" s="29">
        <v>0</v>
      </c>
      <c r="AL237" s="469">
        <v>0</v>
      </c>
      <c r="AN237" s="430"/>
      <c r="AO237" s="431">
        <f t="shared" si="207"/>
        <v>0</v>
      </c>
    </row>
    <row r="238" spans="1:43" ht="15.6" hidden="1" x14ac:dyDescent="0.55000000000000004">
      <c r="A238" s="244">
        <v>60202</v>
      </c>
      <c r="B238" s="519" t="s">
        <v>235</v>
      </c>
      <c r="C238" s="398">
        <v>0</v>
      </c>
      <c r="D238" s="398">
        <v>0</v>
      </c>
      <c r="I238" s="28">
        <f t="shared" si="213"/>
        <v>0</v>
      </c>
      <c r="J238" s="399">
        <v>0</v>
      </c>
      <c r="K238" s="22">
        <v>0</v>
      </c>
      <c r="L238" s="15">
        <v>0</v>
      </c>
      <c r="M238" s="16">
        <v>0</v>
      </c>
      <c r="N238" s="21">
        <v>0</v>
      </c>
      <c r="O238" s="22">
        <v>0</v>
      </c>
      <c r="P238" s="15">
        <v>0</v>
      </c>
      <c r="Q238" s="16">
        <v>0</v>
      </c>
      <c r="R238" s="21">
        <v>0</v>
      </c>
      <c r="S238" s="22">
        <v>0</v>
      </c>
      <c r="T238" s="15">
        <v>0</v>
      </c>
      <c r="U238" s="16">
        <v>0</v>
      </c>
      <c r="V238" s="21">
        <v>0</v>
      </c>
      <c r="W238" s="22">
        <v>0</v>
      </c>
      <c r="X238" s="15"/>
      <c r="Y238" s="16"/>
      <c r="Z238" s="21"/>
      <c r="AA238" s="22"/>
      <c r="AB238" s="27">
        <f>J238+L238+N238+P238+R238+W238</f>
        <v>0</v>
      </c>
      <c r="AC238" s="400">
        <f>K238+M238+O238+Q238+S238+V238</f>
        <v>0</v>
      </c>
      <c r="AD238" s="29">
        <f>I238+AB238-AC238</f>
        <v>0</v>
      </c>
      <c r="AE238" s="401">
        <v>0</v>
      </c>
      <c r="AF238" s="29">
        <v>0</v>
      </c>
      <c r="AG238" s="29">
        <v>0</v>
      </c>
      <c r="AH238" s="32">
        <f t="shared" si="226"/>
        <v>0</v>
      </c>
      <c r="AI238" s="358">
        <f t="shared" si="227"/>
        <v>0</v>
      </c>
      <c r="AJ238" s="406">
        <v>0</v>
      </c>
      <c r="AK238" s="29">
        <v>0</v>
      </c>
      <c r="AL238" s="469">
        <v>0</v>
      </c>
      <c r="AN238" s="430"/>
      <c r="AO238" s="431">
        <f t="shared" si="207"/>
        <v>0</v>
      </c>
    </row>
    <row r="239" spans="1:43" ht="15.6" hidden="1" x14ac:dyDescent="0.55000000000000004">
      <c r="A239" s="244">
        <v>60203</v>
      </c>
      <c r="B239" s="519" t="s">
        <v>236</v>
      </c>
      <c r="C239" s="398">
        <v>0</v>
      </c>
      <c r="D239" s="398">
        <v>0</v>
      </c>
      <c r="I239" s="28">
        <f t="shared" si="213"/>
        <v>0</v>
      </c>
      <c r="J239" s="399">
        <v>0</v>
      </c>
      <c r="K239" s="22">
        <v>0</v>
      </c>
      <c r="L239" s="15">
        <v>0</v>
      </c>
      <c r="M239" s="16">
        <v>0</v>
      </c>
      <c r="N239" s="21">
        <v>0</v>
      </c>
      <c r="O239" s="22">
        <v>0</v>
      </c>
      <c r="P239" s="15">
        <v>0</v>
      </c>
      <c r="Q239" s="16">
        <v>0</v>
      </c>
      <c r="R239" s="21">
        <v>0</v>
      </c>
      <c r="S239" s="22">
        <v>0</v>
      </c>
      <c r="T239" s="15">
        <v>0</v>
      </c>
      <c r="U239" s="16">
        <v>0</v>
      </c>
      <c r="V239" s="21">
        <v>0</v>
      </c>
      <c r="W239" s="22">
        <v>0</v>
      </c>
      <c r="X239" s="15"/>
      <c r="Y239" s="16"/>
      <c r="Z239" s="21"/>
      <c r="AA239" s="22"/>
      <c r="AB239" s="27">
        <f>J239+L239+N239+P239+R239+W239</f>
        <v>0</v>
      </c>
      <c r="AC239" s="400">
        <f>K239+M239+O239+Q239+S239+V239</f>
        <v>0</v>
      </c>
      <c r="AD239" s="29">
        <f>I239+AB239-AC239</f>
        <v>0</v>
      </c>
      <c r="AE239" s="401">
        <v>0</v>
      </c>
      <c r="AF239" s="29">
        <v>0</v>
      </c>
      <c r="AG239" s="29">
        <v>0</v>
      </c>
      <c r="AH239" s="32">
        <f t="shared" si="226"/>
        <v>0</v>
      </c>
      <c r="AI239" s="358">
        <f t="shared" si="227"/>
        <v>0</v>
      </c>
      <c r="AJ239" s="406">
        <v>0</v>
      </c>
      <c r="AK239" s="29">
        <v>0</v>
      </c>
      <c r="AL239" s="469">
        <v>0</v>
      </c>
      <c r="AN239" s="430"/>
      <c r="AO239" s="431">
        <f t="shared" si="207"/>
        <v>0</v>
      </c>
    </row>
    <row r="240" spans="1:43" ht="15.6" hidden="1" x14ac:dyDescent="0.55000000000000004">
      <c r="A240" s="244">
        <v>60299</v>
      </c>
      <c r="B240" s="519" t="s">
        <v>237</v>
      </c>
      <c r="C240" s="398">
        <v>0</v>
      </c>
      <c r="D240" s="398">
        <v>0</v>
      </c>
      <c r="I240" s="28">
        <f t="shared" si="213"/>
        <v>0</v>
      </c>
      <c r="J240" s="399">
        <v>0</v>
      </c>
      <c r="K240" s="22">
        <v>0</v>
      </c>
      <c r="L240" s="15">
        <v>0</v>
      </c>
      <c r="M240" s="16">
        <v>0</v>
      </c>
      <c r="N240" s="21">
        <v>0</v>
      </c>
      <c r="O240" s="22">
        <v>0</v>
      </c>
      <c r="P240" s="15">
        <v>0</v>
      </c>
      <c r="Q240" s="16">
        <v>0</v>
      </c>
      <c r="R240" s="21">
        <v>0</v>
      </c>
      <c r="S240" s="22">
        <v>0</v>
      </c>
      <c r="T240" s="15">
        <v>0</v>
      </c>
      <c r="U240" s="16">
        <v>0</v>
      </c>
      <c r="V240" s="21">
        <v>0</v>
      </c>
      <c r="W240" s="22">
        <v>0</v>
      </c>
      <c r="X240" s="15"/>
      <c r="Y240" s="16"/>
      <c r="Z240" s="21"/>
      <c r="AA240" s="22"/>
      <c r="AB240" s="27">
        <f>J240+L240+N240+P240+R240+W240</f>
        <v>0</v>
      </c>
      <c r="AC240" s="400">
        <f>K240+M240+O240+Q240+S240+V240</f>
        <v>0</v>
      </c>
      <c r="AD240" s="29">
        <f>I240+AB240-AC240</f>
        <v>0</v>
      </c>
      <c r="AE240" s="401">
        <v>0</v>
      </c>
      <c r="AF240" s="29">
        <v>0</v>
      </c>
      <c r="AG240" s="29">
        <v>0</v>
      </c>
      <c r="AH240" s="32">
        <f t="shared" si="226"/>
        <v>0</v>
      </c>
      <c r="AI240" s="358">
        <f t="shared" si="227"/>
        <v>0</v>
      </c>
      <c r="AJ240" s="406">
        <v>0</v>
      </c>
      <c r="AK240" s="29">
        <v>0</v>
      </c>
      <c r="AL240" s="469">
        <v>0</v>
      </c>
      <c r="AN240" s="430"/>
      <c r="AO240" s="431">
        <f t="shared" si="207"/>
        <v>0</v>
      </c>
    </row>
    <row r="241" spans="1:43" s="486" customFormat="1" ht="15.6" collapsed="1" x14ac:dyDescent="0.55000000000000004">
      <c r="A241" s="473">
        <v>603</v>
      </c>
      <c r="B241" s="474" t="s">
        <v>238</v>
      </c>
      <c r="C241" s="475">
        <f>SUM(C242:C247)</f>
        <v>25916642</v>
      </c>
      <c r="D241" s="475">
        <f>SUM(D242:D247)</f>
        <v>0</v>
      </c>
      <c r="E241" s="476">
        <f>SUM(E242:E247)</f>
        <v>0</v>
      </c>
      <c r="F241" s="476"/>
      <c r="G241" s="476"/>
      <c r="H241" s="476">
        <f>SUM(H242:H247)</f>
        <v>0</v>
      </c>
      <c r="I241" s="477">
        <f t="shared" si="213"/>
        <v>25916642</v>
      </c>
      <c r="J241" s="475">
        <f>SUM(J242:J247)</f>
        <v>0</v>
      </c>
      <c r="K241" s="478">
        <f t="shared" ref="K241:W241" si="237">SUM(K242:K247)</f>
        <v>0</v>
      </c>
      <c r="L241" s="479">
        <f t="shared" si="237"/>
        <v>0</v>
      </c>
      <c r="M241" s="479">
        <f t="shared" si="237"/>
        <v>0</v>
      </c>
      <c r="N241" s="479">
        <f t="shared" si="237"/>
        <v>0</v>
      </c>
      <c r="O241" s="478">
        <f t="shared" si="237"/>
        <v>0</v>
      </c>
      <c r="P241" s="479">
        <f t="shared" si="237"/>
        <v>0</v>
      </c>
      <c r="Q241" s="478">
        <f t="shared" si="237"/>
        <v>0</v>
      </c>
      <c r="R241" s="479">
        <f t="shared" si="237"/>
        <v>0</v>
      </c>
      <c r="S241" s="478">
        <f t="shared" si="237"/>
        <v>0</v>
      </c>
      <c r="T241" s="479">
        <f>SUM(T242:T247)</f>
        <v>0</v>
      </c>
      <c r="U241" s="478">
        <f>SUM(U242:U247)</f>
        <v>0</v>
      </c>
      <c r="V241" s="479">
        <f t="shared" si="237"/>
        <v>0</v>
      </c>
      <c r="W241" s="478">
        <f t="shared" si="237"/>
        <v>0</v>
      </c>
      <c r="X241" s="479"/>
      <c r="Y241" s="478"/>
      <c r="Z241" s="479"/>
      <c r="AA241" s="478"/>
      <c r="AB241" s="480">
        <f t="shared" ref="AB241:AI241" si="238">SUM(AB242:AB247)</f>
        <v>0</v>
      </c>
      <c r="AC241" s="475">
        <f t="shared" si="238"/>
        <v>0</v>
      </c>
      <c r="AD241" s="472">
        <f>SUM(AD242:AD247)</f>
        <v>25916642</v>
      </c>
      <c r="AE241" s="471">
        <f t="shared" si="238"/>
        <v>162412</v>
      </c>
      <c r="AF241" s="472">
        <f t="shared" si="238"/>
        <v>0</v>
      </c>
      <c r="AG241" s="472">
        <f t="shared" ref="AG241" si="239">SUM(AG242:AG247)</f>
        <v>0</v>
      </c>
      <c r="AH241" s="472">
        <f>+AI241+AG241</f>
        <v>25754230</v>
      </c>
      <c r="AI241" s="472">
        <f t="shared" si="238"/>
        <v>25754230</v>
      </c>
      <c r="AJ241" s="481">
        <f>(AD241-AI241)/AD241</f>
        <v>6.2667069290844087E-3</v>
      </c>
      <c r="AK241" s="472">
        <f t="shared" ref="AK241" si="240">SUM(AK242:AK247)</f>
        <v>15604230</v>
      </c>
      <c r="AL241" s="482">
        <f t="shared" ref="AL241" si="241">AE241/AD241</f>
        <v>6.2667069290844087E-3</v>
      </c>
      <c r="AM241" s="483"/>
      <c r="AN241" s="484">
        <v>8816443.4800000004</v>
      </c>
      <c r="AO241" s="485">
        <f t="shared" si="207"/>
        <v>16937786.52</v>
      </c>
      <c r="AP241" s="483"/>
      <c r="AQ241" s="483"/>
    </row>
    <row r="242" spans="1:43" ht="15.6" x14ac:dyDescent="0.55000000000000004">
      <c r="A242" s="244" t="s">
        <v>530</v>
      </c>
      <c r="B242" s="519" t="s">
        <v>239</v>
      </c>
      <c r="C242" s="398">
        <v>16300000</v>
      </c>
      <c r="D242" s="398">
        <v>0</v>
      </c>
      <c r="E242" s="418"/>
      <c r="F242" s="418"/>
      <c r="G242" s="418"/>
      <c r="H242" s="418"/>
      <c r="I242" s="28">
        <f t="shared" si="213"/>
        <v>16300000</v>
      </c>
      <c r="J242" s="399">
        <v>0</v>
      </c>
      <c r="K242" s="22">
        <v>0</v>
      </c>
      <c r="L242" s="15">
        <v>0</v>
      </c>
      <c r="M242" s="16">
        <v>0</v>
      </c>
      <c r="N242" s="21">
        <v>0</v>
      </c>
      <c r="O242" s="22">
        <v>0</v>
      </c>
      <c r="P242" s="15">
        <v>0</v>
      </c>
      <c r="Q242" s="16"/>
      <c r="R242" s="21">
        <v>0</v>
      </c>
      <c r="S242" s="22">
        <v>0</v>
      </c>
      <c r="T242" s="15">
        <v>0</v>
      </c>
      <c r="U242" s="16">
        <v>0</v>
      </c>
      <c r="V242" s="21">
        <v>0</v>
      </c>
      <c r="W242" s="22">
        <v>0</v>
      </c>
      <c r="X242" s="15"/>
      <c r="Y242" s="16"/>
      <c r="Z242" s="21"/>
      <c r="AA242" s="22"/>
      <c r="AB242" s="27">
        <f t="shared" ref="AB242:AB247" si="242">J242+L242+N242+P242+R242+T242+V242+X242+Z242</f>
        <v>0</v>
      </c>
      <c r="AC242" s="400">
        <f t="shared" ref="AC242:AC247" si="243">K242+M242+O242+Q242+S242+U242+W242+Y242+AA242</f>
        <v>0</v>
      </c>
      <c r="AD242" s="218">
        <f t="shared" ref="AD242:AD247" si="244">I242+AB242-AC242</f>
        <v>16300000</v>
      </c>
      <c r="AE242" s="401">
        <f>IFERROR(+VLOOKUP(A242,'Base de Datos'!$A$1:$H$75,7,0),0)</f>
        <v>0</v>
      </c>
      <c r="AF242" s="29">
        <f>IFERROR(+VLOOKUP(A242,'Base de Datos'!$A$1:$H$75,6,0),0)</f>
        <v>0</v>
      </c>
      <c r="AG242" s="29">
        <f>IFERROR(+VLOOKUP(A242,'Base de Datos'!$A$1:$H$75,8,0),0)</f>
        <v>0</v>
      </c>
      <c r="AH242" s="32">
        <f>+AI242+AG242</f>
        <v>16300000</v>
      </c>
      <c r="AI242" s="358">
        <f t="shared" si="227"/>
        <v>16300000</v>
      </c>
      <c r="AJ242" s="406">
        <f t="shared" ref="AJ242:AJ247" si="245">IFERROR(((AD242-AI242)/AD242),0)</f>
        <v>0</v>
      </c>
      <c r="AK242" s="29">
        <f>IFERROR(+VLOOKUP(A242,'Base de Datos'!$A$1:$K$75,11,0),0)</f>
        <v>6150000</v>
      </c>
      <c r="AL242" s="469">
        <f t="shared" ref="AL242:AL247" si="246">IFERROR(+(AE242/AD242),0)</f>
        <v>0</v>
      </c>
      <c r="AN242" s="430">
        <v>4016796.48</v>
      </c>
      <c r="AO242" s="431">
        <f t="shared" si="207"/>
        <v>12283203.52</v>
      </c>
    </row>
    <row r="243" spans="1:43" ht="15.6" hidden="1" x14ac:dyDescent="0.55000000000000004">
      <c r="A243" s="244">
        <v>60302</v>
      </c>
      <c r="B243" s="519" t="s">
        <v>240</v>
      </c>
      <c r="C243" s="398">
        <v>0</v>
      </c>
      <c r="D243" s="398">
        <v>0</v>
      </c>
      <c r="I243" s="28">
        <f t="shared" si="213"/>
        <v>0</v>
      </c>
      <c r="J243" s="399">
        <v>0</v>
      </c>
      <c r="K243" s="22">
        <v>0</v>
      </c>
      <c r="L243" s="15">
        <v>0</v>
      </c>
      <c r="M243" s="16">
        <v>0</v>
      </c>
      <c r="N243" s="21">
        <v>0</v>
      </c>
      <c r="O243" s="22">
        <v>0</v>
      </c>
      <c r="P243" s="15">
        <v>0</v>
      </c>
      <c r="Q243" s="16">
        <v>0</v>
      </c>
      <c r="R243" s="21">
        <v>0</v>
      </c>
      <c r="S243" s="22">
        <v>0</v>
      </c>
      <c r="T243" s="15">
        <v>0</v>
      </c>
      <c r="U243" s="16">
        <v>0</v>
      </c>
      <c r="V243" s="21">
        <v>0</v>
      </c>
      <c r="W243" s="22">
        <v>0</v>
      </c>
      <c r="X243" s="15"/>
      <c r="Y243" s="16"/>
      <c r="Z243" s="21"/>
      <c r="AA243" s="22"/>
      <c r="AB243" s="27">
        <f t="shared" si="242"/>
        <v>0</v>
      </c>
      <c r="AC243" s="400">
        <f t="shared" si="243"/>
        <v>0</v>
      </c>
      <c r="AD243" s="29">
        <f t="shared" si="244"/>
        <v>0</v>
      </c>
      <c r="AE243" s="401">
        <v>0</v>
      </c>
      <c r="AF243" s="29">
        <v>0</v>
      </c>
      <c r="AG243" s="29">
        <v>0</v>
      </c>
      <c r="AH243" s="32">
        <f t="shared" si="226"/>
        <v>0</v>
      </c>
      <c r="AI243" s="358">
        <f t="shared" si="227"/>
        <v>0</v>
      </c>
      <c r="AJ243" s="402">
        <f t="shared" si="245"/>
        <v>0</v>
      </c>
      <c r="AK243" s="29">
        <f>IFERROR(+VLOOKUP(A243,'Base de Datos'!$A$1:$K$75,11,0),0)</f>
        <v>0</v>
      </c>
      <c r="AL243" s="469">
        <f t="shared" si="246"/>
        <v>0</v>
      </c>
      <c r="AN243" s="430"/>
      <c r="AO243" s="431">
        <f t="shared" si="207"/>
        <v>0</v>
      </c>
    </row>
    <row r="244" spans="1:43" ht="15.6" hidden="1" x14ac:dyDescent="0.55000000000000004">
      <c r="A244" s="244">
        <v>60303</v>
      </c>
      <c r="B244" s="519" t="s">
        <v>241</v>
      </c>
      <c r="C244" s="398">
        <v>0</v>
      </c>
      <c r="D244" s="398">
        <v>0</v>
      </c>
      <c r="I244" s="28">
        <f t="shared" si="213"/>
        <v>0</v>
      </c>
      <c r="J244" s="399">
        <v>0</v>
      </c>
      <c r="K244" s="22">
        <v>0</v>
      </c>
      <c r="L244" s="15">
        <v>0</v>
      </c>
      <c r="M244" s="16">
        <v>0</v>
      </c>
      <c r="N244" s="21">
        <v>0</v>
      </c>
      <c r="O244" s="22">
        <v>0</v>
      </c>
      <c r="P244" s="15">
        <v>0</v>
      </c>
      <c r="Q244" s="16">
        <v>0</v>
      </c>
      <c r="R244" s="21">
        <v>0</v>
      </c>
      <c r="S244" s="22">
        <v>0</v>
      </c>
      <c r="T244" s="15">
        <v>0</v>
      </c>
      <c r="U244" s="16">
        <v>0</v>
      </c>
      <c r="V244" s="21">
        <v>0</v>
      </c>
      <c r="W244" s="22">
        <v>0</v>
      </c>
      <c r="X244" s="15"/>
      <c r="Y244" s="16"/>
      <c r="Z244" s="21"/>
      <c r="AA244" s="22"/>
      <c r="AB244" s="27">
        <f t="shared" si="242"/>
        <v>0</v>
      </c>
      <c r="AC244" s="400">
        <f t="shared" si="243"/>
        <v>0</v>
      </c>
      <c r="AD244" s="29">
        <f t="shared" si="244"/>
        <v>0</v>
      </c>
      <c r="AE244" s="401">
        <v>0</v>
      </c>
      <c r="AF244" s="29">
        <v>0</v>
      </c>
      <c r="AG244" s="29">
        <v>0</v>
      </c>
      <c r="AH244" s="32">
        <f t="shared" si="226"/>
        <v>0</v>
      </c>
      <c r="AI244" s="358">
        <f t="shared" si="227"/>
        <v>0</v>
      </c>
      <c r="AJ244" s="402">
        <f t="shared" si="245"/>
        <v>0</v>
      </c>
      <c r="AK244" s="29">
        <f>IFERROR(+VLOOKUP(A244,'Base de Datos'!$A$1:$K$75,11,0),0)</f>
        <v>0</v>
      </c>
      <c r="AL244" s="469">
        <f t="shared" si="246"/>
        <v>0</v>
      </c>
      <c r="AN244" s="430"/>
      <c r="AO244" s="431">
        <f t="shared" si="207"/>
        <v>0</v>
      </c>
    </row>
    <row r="245" spans="1:43" ht="15.6" hidden="1" x14ac:dyDescent="0.55000000000000004">
      <c r="A245" s="244">
        <v>60304</v>
      </c>
      <c r="B245" s="519" t="s">
        <v>242</v>
      </c>
      <c r="C245" s="398">
        <v>0</v>
      </c>
      <c r="D245" s="398">
        <v>0</v>
      </c>
      <c r="I245" s="28">
        <f t="shared" si="213"/>
        <v>0</v>
      </c>
      <c r="J245" s="399">
        <v>0</v>
      </c>
      <c r="K245" s="22">
        <v>0</v>
      </c>
      <c r="L245" s="15">
        <v>0</v>
      </c>
      <c r="M245" s="16">
        <v>0</v>
      </c>
      <c r="N245" s="21">
        <v>0</v>
      </c>
      <c r="O245" s="22">
        <v>0</v>
      </c>
      <c r="P245" s="15">
        <v>0</v>
      </c>
      <c r="Q245" s="16">
        <v>0</v>
      </c>
      <c r="R245" s="21">
        <v>0</v>
      </c>
      <c r="S245" s="22">
        <v>0</v>
      </c>
      <c r="T245" s="15">
        <v>0</v>
      </c>
      <c r="U245" s="16">
        <v>0</v>
      </c>
      <c r="V245" s="21">
        <v>0</v>
      </c>
      <c r="W245" s="22">
        <v>0</v>
      </c>
      <c r="X245" s="15"/>
      <c r="Y245" s="16"/>
      <c r="Z245" s="21"/>
      <c r="AA245" s="22"/>
      <c r="AB245" s="27">
        <f t="shared" si="242"/>
        <v>0</v>
      </c>
      <c r="AC245" s="400">
        <f t="shared" si="243"/>
        <v>0</v>
      </c>
      <c r="AD245" s="29">
        <f t="shared" si="244"/>
        <v>0</v>
      </c>
      <c r="AE245" s="401">
        <v>0</v>
      </c>
      <c r="AF245" s="29">
        <v>0</v>
      </c>
      <c r="AG245" s="29">
        <v>0</v>
      </c>
      <c r="AH245" s="32">
        <f t="shared" si="226"/>
        <v>0</v>
      </c>
      <c r="AI245" s="358">
        <f t="shared" si="227"/>
        <v>0</v>
      </c>
      <c r="AJ245" s="402">
        <f t="shared" si="245"/>
        <v>0</v>
      </c>
      <c r="AK245" s="29">
        <f>IFERROR(+VLOOKUP(A245,'Base de Datos'!$A$1:$K$75,11,0),0)</f>
        <v>0</v>
      </c>
      <c r="AL245" s="469">
        <f t="shared" si="246"/>
        <v>0</v>
      </c>
      <c r="AN245" s="430"/>
      <c r="AO245" s="431">
        <f t="shared" si="207"/>
        <v>0</v>
      </c>
    </row>
    <row r="246" spans="1:43" ht="15.6" hidden="1" x14ac:dyDescent="0.55000000000000004">
      <c r="A246" s="244">
        <v>60305</v>
      </c>
      <c r="B246" s="519" t="s">
        <v>243</v>
      </c>
      <c r="C246" s="398">
        <v>0</v>
      </c>
      <c r="D246" s="398">
        <v>0</v>
      </c>
      <c r="I246" s="28">
        <f t="shared" si="213"/>
        <v>0</v>
      </c>
      <c r="J246" s="399">
        <v>0</v>
      </c>
      <c r="K246" s="22">
        <v>0</v>
      </c>
      <c r="L246" s="15">
        <v>0</v>
      </c>
      <c r="M246" s="16">
        <v>0</v>
      </c>
      <c r="N246" s="21">
        <v>0</v>
      </c>
      <c r="O246" s="22">
        <v>0</v>
      </c>
      <c r="P246" s="15">
        <v>0</v>
      </c>
      <c r="Q246" s="16">
        <v>0</v>
      </c>
      <c r="R246" s="21">
        <v>0</v>
      </c>
      <c r="S246" s="22">
        <v>0</v>
      </c>
      <c r="T246" s="15">
        <v>0</v>
      </c>
      <c r="U246" s="16">
        <v>0</v>
      </c>
      <c r="V246" s="21">
        <v>0</v>
      </c>
      <c r="W246" s="22">
        <v>0</v>
      </c>
      <c r="X246" s="15"/>
      <c r="Y246" s="16"/>
      <c r="Z246" s="21"/>
      <c r="AA246" s="22"/>
      <c r="AB246" s="27">
        <f t="shared" si="242"/>
        <v>0</v>
      </c>
      <c r="AC246" s="400">
        <f t="shared" si="243"/>
        <v>0</v>
      </c>
      <c r="AD246" s="29">
        <f t="shared" si="244"/>
        <v>0</v>
      </c>
      <c r="AE246" s="401">
        <v>0</v>
      </c>
      <c r="AF246" s="29">
        <v>0</v>
      </c>
      <c r="AG246" s="29">
        <v>0</v>
      </c>
      <c r="AH246" s="32">
        <f t="shared" si="226"/>
        <v>0</v>
      </c>
      <c r="AI246" s="358">
        <f t="shared" si="227"/>
        <v>0</v>
      </c>
      <c r="AJ246" s="402">
        <f t="shared" si="245"/>
        <v>0</v>
      </c>
      <c r="AK246" s="29">
        <f>IFERROR(+VLOOKUP(A246,'Base de Datos'!$A$1:$K$75,11,0),0)</f>
        <v>0</v>
      </c>
      <c r="AL246" s="469">
        <f t="shared" si="246"/>
        <v>0</v>
      </c>
      <c r="AN246" s="430"/>
      <c r="AO246" s="431">
        <f t="shared" si="207"/>
        <v>0</v>
      </c>
    </row>
    <row r="247" spans="1:43" ht="15.6" x14ac:dyDescent="0.55000000000000004">
      <c r="A247" s="244" t="s">
        <v>531</v>
      </c>
      <c r="B247" s="519" t="s">
        <v>244</v>
      </c>
      <c r="C247" s="398">
        <v>9616642</v>
      </c>
      <c r="D247" s="398">
        <v>0</v>
      </c>
      <c r="E247" s="418"/>
      <c r="F247" s="418"/>
      <c r="G247" s="418"/>
      <c r="H247" s="418"/>
      <c r="I247" s="28">
        <f t="shared" si="213"/>
        <v>9616642</v>
      </c>
      <c r="J247" s="399"/>
      <c r="K247" s="22">
        <v>0</v>
      </c>
      <c r="L247" s="15"/>
      <c r="M247" s="16">
        <v>0</v>
      </c>
      <c r="N247" s="21"/>
      <c r="O247" s="22">
        <v>0</v>
      </c>
      <c r="P247" s="15">
        <v>0</v>
      </c>
      <c r="Q247" s="16">
        <v>0</v>
      </c>
      <c r="R247" s="21">
        <v>0</v>
      </c>
      <c r="S247" s="22">
        <v>0</v>
      </c>
      <c r="T247" s="15">
        <v>0</v>
      </c>
      <c r="U247" s="16">
        <v>0</v>
      </c>
      <c r="V247" s="21">
        <v>0</v>
      </c>
      <c r="W247" s="22">
        <v>0</v>
      </c>
      <c r="X247" s="15"/>
      <c r="Y247" s="16"/>
      <c r="Z247" s="21"/>
      <c r="AA247" s="22"/>
      <c r="AB247" s="27">
        <f t="shared" si="242"/>
        <v>0</v>
      </c>
      <c r="AC247" s="400">
        <f t="shared" si="243"/>
        <v>0</v>
      </c>
      <c r="AD247" s="218">
        <f t="shared" si="244"/>
        <v>9616642</v>
      </c>
      <c r="AE247" s="401">
        <f>IFERROR(+VLOOKUP(A247,'Base de Datos'!$A$1:$H$75,7,0),0)</f>
        <v>162412</v>
      </c>
      <c r="AF247" s="29">
        <f>IFERROR(+VLOOKUP(A247,'Base de Datos'!$A$1:$H$75,6,0),0)</f>
        <v>0</v>
      </c>
      <c r="AG247" s="29">
        <f>IFERROR(+VLOOKUP(A247,'Base de Datos'!$A$1:$H$75,8,0),0)</f>
        <v>0</v>
      </c>
      <c r="AH247" s="32">
        <f>+AI247+AG247</f>
        <v>9454230</v>
      </c>
      <c r="AI247" s="358">
        <f t="shared" si="227"/>
        <v>9454230</v>
      </c>
      <c r="AJ247" s="406">
        <f t="shared" si="245"/>
        <v>1.6888639506389028E-2</v>
      </c>
      <c r="AK247" s="29">
        <f>IFERROR(+VLOOKUP(A247,'Base de Datos'!$A$1:$K$75,11,0),0)</f>
        <v>9454230</v>
      </c>
      <c r="AL247" s="469">
        <f t="shared" si="246"/>
        <v>1.6888639506389028E-2</v>
      </c>
      <c r="AN247" s="430">
        <v>4799647</v>
      </c>
      <c r="AO247" s="431">
        <f t="shared" si="207"/>
        <v>4654583</v>
      </c>
    </row>
    <row r="248" spans="1:43" s="486" customFormat="1" ht="24" hidden="1" collapsed="1" x14ac:dyDescent="0.55000000000000004">
      <c r="A248" s="473">
        <v>604</v>
      </c>
      <c r="B248" s="474" t="s">
        <v>245</v>
      </c>
      <c r="C248" s="475">
        <f>SUM(C249:C252)</f>
        <v>0</v>
      </c>
      <c r="D248" s="475">
        <f>SUM(D249:D252)</f>
        <v>0</v>
      </c>
      <c r="E248" s="476">
        <f>SUM(E249:E252)</f>
        <v>0</v>
      </c>
      <c r="F248" s="476"/>
      <c r="G248" s="476"/>
      <c r="H248" s="476">
        <f>SUM(H249:H252)</f>
        <v>0</v>
      </c>
      <c r="I248" s="477">
        <f t="shared" si="213"/>
        <v>0</v>
      </c>
      <c r="J248" s="475">
        <f>SUM(J249:J252)</f>
        <v>0</v>
      </c>
      <c r="K248" s="478">
        <f t="shared" ref="K248:W248" si="247">SUM(K249:K252)</f>
        <v>0</v>
      </c>
      <c r="L248" s="479">
        <f t="shared" si="247"/>
        <v>0</v>
      </c>
      <c r="M248" s="479">
        <f t="shared" si="247"/>
        <v>0</v>
      </c>
      <c r="N248" s="479">
        <f t="shared" si="247"/>
        <v>0</v>
      </c>
      <c r="O248" s="478">
        <f t="shared" si="247"/>
        <v>0</v>
      </c>
      <c r="P248" s="479">
        <f t="shared" si="247"/>
        <v>0</v>
      </c>
      <c r="Q248" s="478">
        <f t="shared" si="247"/>
        <v>0</v>
      </c>
      <c r="R248" s="479">
        <f t="shared" si="247"/>
        <v>0</v>
      </c>
      <c r="S248" s="478">
        <f t="shared" si="247"/>
        <v>0</v>
      </c>
      <c r="T248" s="479">
        <f>SUM(T249:T252)</f>
        <v>0</v>
      </c>
      <c r="U248" s="478">
        <f>SUM(U249:U252)</f>
        <v>0</v>
      </c>
      <c r="V248" s="479">
        <f t="shared" si="247"/>
        <v>0</v>
      </c>
      <c r="W248" s="478">
        <f t="shared" si="247"/>
        <v>0</v>
      </c>
      <c r="X248" s="479"/>
      <c r="Y248" s="478"/>
      <c r="Z248" s="479"/>
      <c r="AA248" s="478"/>
      <c r="AB248" s="480">
        <f>SUM(AB249:AB252)</f>
        <v>0</v>
      </c>
      <c r="AC248" s="475">
        <f>K248+M248+O248+Q248+S248+U248+V248</f>
        <v>0</v>
      </c>
      <c r="AD248" s="472">
        <f>SUM(AD249:AD252)</f>
        <v>0</v>
      </c>
      <c r="AE248" s="471">
        <f>SUM(AE249:AE252)</f>
        <v>0</v>
      </c>
      <c r="AF248" s="472">
        <f>SUM(AF249:AF252)</f>
        <v>0</v>
      </c>
      <c r="AG248" s="472">
        <f>SUM(AG249:AG252)</f>
        <v>0</v>
      </c>
      <c r="AH248" s="472">
        <f t="shared" si="226"/>
        <v>0</v>
      </c>
      <c r="AI248" s="472">
        <f>SUM(AI249:AI252)</f>
        <v>0</v>
      </c>
      <c r="AJ248" s="481">
        <v>0</v>
      </c>
      <c r="AK248" s="472">
        <f>SUM(AK249:AK252)</f>
        <v>0</v>
      </c>
      <c r="AL248" s="482">
        <v>0</v>
      </c>
      <c r="AM248" s="483"/>
      <c r="AN248" s="484"/>
      <c r="AO248" s="485">
        <f t="shared" si="207"/>
        <v>0</v>
      </c>
      <c r="AP248" s="483"/>
      <c r="AQ248" s="483"/>
    </row>
    <row r="249" spans="1:43" ht="15.6" hidden="1" x14ac:dyDescent="0.55000000000000004">
      <c r="A249" s="244">
        <v>60401</v>
      </c>
      <c r="B249" s="519" t="s">
        <v>246</v>
      </c>
      <c r="C249" s="398">
        <v>0</v>
      </c>
      <c r="D249" s="398">
        <v>0</v>
      </c>
      <c r="I249" s="28">
        <f t="shared" si="213"/>
        <v>0</v>
      </c>
      <c r="J249" s="399">
        <v>0</v>
      </c>
      <c r="K249" s="22">
        <v>0</v>
      </c>
      <c r="L249" s="15">
        <v>0</v>
      </c>
      <c r="M249" s="16">
        <v>0</v>
      </c>
      <c r="N249" s="21">
        <v>0</v>
      </c>
      <c r="O249" s="22">
        <v>0</v>
      </c>
      <c r="P249" s="15">
        <v>0</v>
      </c>
      <c r="Q249" s="16">
        <v>0</v>
      </c>
      <c r="R249" s="21">
        <v>0</v>
      </c>
      <c r="S249" s="22">
        <v>0</v>
      </c>
      <c r="T249" s="15">
        <v>0</v>
      </c>
      <c r="U249" s="16">
        <v>0</v>
      </c>
      <c r="V249" s="21">
        <v>0</v>
      </c>
      <c r="W249" s="22">
        <v>0</v>
      </c>
      <c r="X249" s="15"/>
      <c r="Y249" s="16"/>
      <c r="Z249" s="21"/>
      <c r="AA249" s="22"/>
      <c r="AB249" s="27">
        <f>J249+L249+N249+P249+R249+W249</f>
        <v>0</v>
      </c>
      <c r="AC249" s="400">
        <f>K249+M249+O249+Q249+S249+V249</f>
        <v>0</v>
      </c>
      <c r="AD249" s="29">
        <f>I249+AB249-AC249</f>
        <v>0</v>
      </c>
      <c r="AE249" s="401">
        <v>0</v>
      </c>
      <c r="AF249" s="29">
        <v>0</v>
      </c>
      <c r="AG249" s="29">
        <v>0</v>
      </c>
      <c r="AH249" s="32">
        <f t="shared" si="226"/>
        <v>0</v>
      </c>
      <c r="AI249" s="358">
        <f t="shared" si="227"/>
        <v>0</v>
      </c>
      <c r="AJ249" s="406">
        <v>0</v>
      </c>
      <c r="AK249" s="29">
        <v>0</v>
      </c>
      <c r="AL249" s="469">
        <v>0</v>
      </c>
      <c r="AN249" s="430"/>
      <c r="AO249" s="431">
        <f t="shared" si="207"/>
        <v>0</v>
      </c>
    </row>
    <row r="250" spans="1:43" ht="15.6" hidden="1" x14ac:dyDescent="0.55000000000000004">
      <c r="A250" s="244">
        <v>60402</v>
      </c>
      <c r="B250" s="519" t="s">
        <v>247</v>
      </c>
      <c r="C250" s="398">
        <v>0</v>
      </c>
      <c r="D250" s="398">
        <v>0</v>
      </c>
      <c r="I250" s="28">
        <f t="shared" si="213"/>
        <v>0</v>
      </c>
      <c r="J250" s="399">
        <v>0</v>
      </c>
      <c r="K250" s="22">
        <v>0</v>
      </c>
      <c r="L250" s="15">
        <v>0</v>
      </c>
      <c r="M250" s="16">
        <v>0</v>
      </c>
      <c r="N250" s="21">
        <v>0</v>
      </c>
      <c r="O250" s="22">
        <v>0</v>
      </c>
      <c r="P250" s="15">
        <v>0</v>
      </c>
      <c r="Q250" s="16">
        <v>0</v>
      </c>
      <c r="R250" s="21">
        <v>0</v>
      </c>
      <c r="S250" s="22">
        <v>0</v>
      </c>
      <c r="T250" s="15">
        <v>0</v>
      </c>
      <c r="U250" s="16">
        <v>0</v>
      </c>
      <c r="V250" s="21">
        <v>0</v>
      </c>
      <c r="W250" s="22">
        <v>0</v>
      </c>
      <c r="X250" s="15"/>
      <c r="Y250" s="16"/>
      <c r="Z250" s="21"/>
      <c r="AA250" s="22"/>
      <c r="AB250" s="27">
        <f>J250+L250+N250+P250+R250+T250+W250</f>
        <v>0</v>
      </c>
      <c r="AC250" s="400">
        <f>K250+M250+O250+Q250+S250+U250+V250</f>
        <v>0</v>
      </c>
      <c r="AD250" s="29">
        <f>I250+AB250-AC250</f>
        <v>0</v>
      </c>
      <c r="AE250" s="401">
        <v>0</v>
      </c>
      <c r="AF250" s="29">
        <v>0</v>
      </c>
      <c r="AG250" s="29">
        <v>0</v>
      </c>
      <c r="AH250" s="32">
        <f t="shared" si="226"/>
        <v>0</v>
      </c>
      <c r="AI250" s="358">
        <f t="shared" si="227"/>
        <v>0</v>
      </c>
      <c r="AJ250" s="406">
        <v>0</v>
      </c>
      <c r="AK250" s="29">
        <v>0</v>
      </c>
      <c r="AL250" s="469">
        <v>0</v>
      </c>
      <c r="AN250" s="430"/>
      <c r="AO250" s="431">
        <f t="shared" si="207"/>
        <v>0</v>
      </c>
    </row>
    <row r="251" spans="1:43" ht="15.6" hidden="1" x14ac:dyDescent="0.55000000000000004">
      <c r="A251" s="244">
        <v>60403</v>
      </c>
      <c r="B251" s="519" t="s">
        <v>248</v>
      </c>
      <c r="C251" s="398">
        <v>0</v>
      </c>
      <c r="D251" s="398">
        <v>0</v>
      </c>
      <c r="I251" s="28">
        <f t="shared" si="213"/>
        <v>0</v>
      </c>
      <c r="J251" s="399">
        <v>0</v>
      </c>
      <c r="K251" s="22">
        <v>0</v>
      </c>
      <c r="L251" s="15">
        <v>0</v>
      </c>
      <c r="M251" s="16">
        <v>0</v>
      </c>
      <c r="N251" s="21">
        <v>0</v>
      </c>
      <c r="O251" s="22">
        <v>0</v>
      </c>
      <c r="P251" s="15">
        <v>0</v>
      </c>
      <c r="Q251" s="16">
        <v>0</v>
      </c>
      <c r="R251" s="21">
        <v>0</v>
      </c>
      <c r="S251" s="22">
        <v>0</v>
      </c>
      <c r="T251" s="15">
        <v>0</v>
      </c>
      <c r="U251" s="16">
        <v>0</v>
      </c>
      <c r="V251" s="21">
        <v>0</v>
      </c>
      <c r="W251" s="22">
        <v>0</v>
      </c>
      <c r="X251" s="15"/>
      <c r="Y251" s="16"/>
      <c r="Z251" s="21"/>
      <c r="AA251" s="22"/>
      <c r="AB251" s="27">
        <f>J251+L251+N251+P251+R251+W251</f>
        <v>0</v>
      </c>
      <c r="AC251" s="400">
        <f>K251+M251+O251+Q251+S251+V251</f>
        <v>0</v>
      </c>
      <c r="AD251" s="29">
        <f>I251+AB251-AC251</f>
        <v>0</v>
      </c>
      <c r="AE251" s="401">
        <v>0</v>
      </c>
      <c r="AF251" s="29">
        <v>0</v>
      </c>
      <c r="AG251" s="29">
        <v>0</v>
      </c>
      <c r="AH251" s="32">
        <f t="shared" si="226"/>
        <v>0</v>
      </c>
      <c r="AI251" s="358">
        <f t="shared" si="227"/>
        <v>0</v>
      </c>
      <c r="AJ251" s="406">
        <v>0</v>
      </c>
      <c r="AK251" s="29">
        <v>0</v>
      </c>
      <c r="AL251" s="469">
        <v>0</v>
      </c>
      <c r="AN251" s="430"/>
      <c r="AO251" s="431">
        <f t="shared" si="207"/>
        <v>0</v>
      </c>
    </row>
    <row r="252" spans="1:43" ht="22.8" hidden="1" x14ac:dyDescent="0.55000000000000004">
      <c r="A252" s="244">
        <v>60404</v>
      </c>
      <c r="B252" s="519" t="s">
        <v>249</v>
      </c>
      <c r="C252" s="398">
        <v>0</v>
      </c>
      <c r="D252" s="398">
        <v>0</v>
      </c>
      <c r="I252" s="28">
        <f t="shared" si="213"/>
        <v>0</v>
      </c>
      <c r="J252" s="399">
        <v>0</v>
      </c>
      <c r="K252" s="22">
        <v>0</v>
      </c>
      <c r="L252" s="15">
        <v>0</v>
      </c>
      <c r="M252" s="16">
        <v>0</v>
      </c>
      <c r="N252" s="21">
        <v>0</v>
      </c>
      <c r="O252" s="22">
        <v>0</v>
      </c>
      <c r="P252" s="15">
        <v>0</v>
      </c>
      <c r="Q252" s="16">
        <v>0</v>
      </c>
      <c r="R252" s="21">
        <v>0</v>
      </c>
      <c r="S252" s="22">
        <v>0</v>
      </c>
      <c r="T252" s="15">
        <v>0</v>
      </c>
      <c r="U252" s="16">
        <v>0</v>
      </c>
      <c r="V252" s="21">
        <v>0</v>
      </c>
      <c r="W252" s="22">
        <v>0</v>
      </c>
      <c r="X252" s="15"/>
      <c r="Y252" s="16"/>
      <c r="Z252" s="21"/>
      <c r="AA252" s="22"/>
      <c r="AB252" s="27">
        <f>J252+L252+N252+P252+R252+W252</f>
        <v>0</v>
      </c>
      <c r="AC252" s="400">
        <f>K252+M252+O252+Q252+S252+V252</f>
        <v>0</v>
      </c>
      <c r="AD252" s="29">
        <f>I252+AB252-AC252</f>
        <v>0</v>
      </c>
      <c r="AE252" s="401">
        <v>0</v>
      </c>
      <c r="AF252" s="29">
        <v>0</v>
      </c>
      <c r="AG252" s="29">
        <v>0</v>
      </c>
      <c r="AH252" s="32">
        <f t="shared" si="226"/>
        <v>0</v>
      </c>
      <c r="AI252" s="358">
        <f t="shared" si="227"/>
        <v>0</v>
      </c>
      <c r="AJ252" s="405" t="e">
        <f>(AD252-AI252)/AD252</f>
        <v>#DIV/0!</v>
      </c>
      <c r="AK252" s="29">
        <v>0</v>
      </c>
      <c r="AL252" s="469" t="e">
        <f>AE252/AD252</f>
        <v>#DIV/0!</v>
      </c>
      <c r="AN252" s="430"/>
      <c r="AO252" s="431">
        <f t="shared" si="207"/>
        <v>0</v>
      </c>
    </row>
    <row r="253" spans="1:43" s="486" customFormat="1" ht="24" hidden="1" collapsed="1" x14ac:dyDescent="0.55000000000000004">
      <c r="A253" s="473">
        <v>605</v>
      </c>
      <c r="B253" s="474" t="s">
        <v>250</v>
      </c>
      <c r="C253" s="475">
        <f>C254</f>
        <v>0</v>
      </c>
      <c r="D253" s="475">
        <f>D254</f>
        <v>0</v>
      </c>
      <c r="E253" s="476">
        <f>E254</f>
        <v>0</v>
      </c>
      <c r="F253" s="476"/>
      <c r="G253" s="476"/>
      <c r="H253" s="476">
        <f>H254</f>
        <v>0</v>
      </c>
      <c r="I253" s="477">
        <f t="shared" si="213"/>
        <v>0</v>
      </c>
      <c r="J253" s="475">
        <f>J254</f>
        <v>0</v>
      </c>
      <c r="K253" s="478">
        <f t="shared" ref="K253:W253" si="248">K254</f>
        <v>0</v>
      </c>
      <c r="L253" s="479">
        <f t="shared" si="248"/>
        <v>0</v>
      </c>
      <c r="M253" s="479">
        <f t="shared" si="248"/>
        <v>0</v>
      </c>
      <c r="N253" s="479">
        <f t="shared" si="248"/>
        <v>0</v>
      </c>
      <c r="O253" s="478">
        <f t="shared" si="248"/>
        <v>0</v>
      </c>
      <c r="P253" s="479">
        <f t="shared" si="248"/>
        <v>0</v>
      </c>
      <c r="Q253" s="478">
        <f t="shared" si="248"/>
        <v>0</v>
      </c>
      <c r="R253" s="479">
        <f t="shared" si="248"/>
        <v>0</v>
      </c>
      <c r="S253" s="478">
        <f t="shared" si="248"/>
        <v>0</v>
      </c>
      <c r="T253" s="479">
        <f t="shared" si="248"/>
        <v>0</v>
      </c>
      <c r="U253" s="478">
        <f t="shared" si="248"/>
        <v>0</v>
      </c>
      <c r="V253" s="479">
        <f t="shared" si="248"/>
        <v>0</v>
      </c>
      <c r="W253" s="478">
        <f t="shared" si="248"/>
        <v>0</v>
      </c>
      <c r="X253" s="479"/>
      <c r="Y253" s="478"/>
      <c r="Z253" s="479"/>
      <c r="AA253" s="478"/>
      <c r="AB253" s="480">
        <f t="shared" ref="AB253:AK253" si="249">AB254</f>
        <v>0</v>
      </c>
      <c r="AC253" s="475">
        <f t="shared" si="249"/>
        <v>0</v>
      </c>
      <c r="AD253" s="472">
        <f t="shared" si="249"/>
        <v>0</v>
      </c>
      <c r="AE253" s="471">
        <f t="shared" si="249"/>
        <v>0</v>
      </c>
      <c r="AF253" s="472">
        <f t="shared" si="249"/>
        <v>0</v>
      </c>
      <c r="AG253" s="472">
        <f t="shared" si="249"/>
        <v>0</v>
      </c>
      <c r="AH253" s="472">
        <f t="shared" si="226"/>
        <v>0</v>
      </c>
      <c r="AI253" s="472">
        <f t="shared" si="249"/>
        <v>0</v>
      </c>
      <c r="AJ253" s="481">
        <v>0</v>
      </c>
      <c r="AK253" s="472">
        <f t="shared" si="249"/>
        <v>0</v>
      </c>
      <c r="AL253" s="482" t="s">
        <v>0</v>
      </c>
      <c r="AM253" s="483"/>
      <c r="AN253" s="484"/>
      <c r="AO253" s="485">
        <f t="shared" si="207"/>
        <v>0</v>
      </c>
      <c r="AP253" s="483"/>
      <c r="AQ253" s="483"/>
    </row>
    <row r="254" spans="1:43" ht="15.6" hidden="1" x14ac:dyDescent="0.55000000000000004">
      <c r="A254" s="244">
        <v>60501</v>
      </c>
      <c r="B254" s="519" t="s">
        <v>251</v>
      </c>
      <c r="C254" s="398"/>
      <c r="D254" s="398"/>
      <c r="I254" s="28">
        <f t="shared" si="213"/>
        <v>0</v>
      </c>
      <c r="J254" s="399"/>
      <c r="K254" s="22"/>
      <c r="L254" s="15"/>
      <c r="M254" s="16"/>
      <c r="N254" s="21"/>
      <c r="O254" s="22"/>
      <c r="P254" s="15"/>
      <c r="Q254" s="16"/>
      <c r="R254" s="21"/>
      <c r="S254" s="22"/>
      <c r="T254" s="15"/>
      <c r="U254" s="16"/>
      <c r="V254" s="21"/>
      <c r="W254" s="22"/>
      <c r="X254" s="15"/>
      <c r="Y254" s="16"/>
      <c r="Z254" s="21"/>
      <c r="AA254" s="22"/>
      <c r="AB254" s="27">
        <f>J254+L254+N254+P254+R254+W254</f>
        <v>0</v>
      </c>
      <c r="AC254" s="400">
        <f>K254+M254+O254+Q254+S254+V254</f>
        <v>0</v>
      </c>
      <c r="AD254" s="29">
        <f>I254+AB254-AC254</f>
        <v>0</v>
      </c>
      <c r="AE254" s="401"/>
      <c r="AF254" s="29"/>
      <c r="AG254" s="29"/>
      <c r="AH254" s="32">
        <f t="shared" si="226"/>
        <v>0</v>
      </c>
      <c r="AI254" s="358">
        <f t="shared" si="227"/>
        <v>0</v>
      </c>
      <c r="AJ254" s="406"/>
      <c r="AK254" s="29"/>
      <c r="AL254" s="469"/>
      <c r="AN254" s="430"/>
      <c r="AO254" s="431">
        <f t="shared" si="207"/>
        <v>0</v>
      </c>
    </row>
    <row r="255" spans="1:43" s="486" customFormat="1" ht="15.6" hidden="1" collapsed="1" x14ac:dyDescent="0.55000000000000004">
      <c r="A255" s="473">
        <v>606</v>
      </c>
      <c r="B255" s="474" t="s">
        <v>252</v>
      </c>
      <c r="C255" s="475">
        <f>+C256+C257</f>
        <v>0</v>
      </c>
      <c r="D255" s="475">
        <f>+D256+D257</f>
        <v>0</v>
      </c>
      <c r="E255" s="476">
        <f>+E256+E257</f>
        <v>0</v>
      </c>
      <c r="F255" s="476"/>
      <c r="G255" s="476"/>
      <c r="H255" s="476">
        <f>+H256+H257</f>
        <v>0</v>
      </c>
      <c r="I255" s="477">
        <f t="shared" si="213"/>
        <v>0</v>
      </c>
      <c r="J255" s="475">
        <f>+J256+J257</f>
        <v>0</v>
      </c>
      <c r="K255" s="478">
        <f t="shared" ref="K255:W255" si="250">+K256+K257</f>
        <v>0</v>
      </c>
      <c r="L255" s="479">
        <f t="shared" si="250"/>
        <v>0</v>
      </c>
      <c r="M255" s="479">
        <f t="shared" si="250"/>
        <v>0</v>
      </c>
      <c r="N255" s="479">
        <f t="shared" si="250"/>
        <v>0</v>
      </c>
      <c r="O255" s="478">
        <f t="shared" si="250"/>
        <v>0</v>
      </c>
      <c r="P255" s="479">
        <f t="shared" si="250"/>
        <v>0</v>
      </c>
      <c r="Q255" s="478">
        <f t="shared" si="250"/>
        <v>0</v>
      </c>
      <c r="R255" s="479">
        <f t="shared" si="250"/>
        <v>0</v>
      </c>
      <c r="S255" s="478">
        <f t="shared" si="250"/>
        <v>0</v>
      </c>
      <c r="T255" s="479">
        <f>+T256+T257</f>
        <v>0</v>
      </c>
      <c r="U255" s="478">
        <f>+U256+U257</f>
        <v>0</v>
      </c>
      <c r="V255" s="479">
        <f t="shared" si="250"/>
        <v>0</v>
      </c>
      <c r="W255" s="478">
        <f t="shared" si="250"/>
        <v>0</v>
      </c>
      <c r="X255" s="479"/>
      <c r="Y255" s="478"/>
      <c r="Z255" s="479"/>
      <c r="AA255" s="478"/>
      <c r="AB255" s="480">
        <f t="shared" ref="AB255:AI255" si="251">+AB256+AB257</f>
        <v>0</v>
      </c>
      <c r="AC255" s="475">
        <f t="shared" si="251"/>
        <v>0</v>
      </c>
      <c r="AD255" s="472">
        <f>+AD256+AD257</f>
        <v>0</v>
      </c>
      <c r="AE255" s="471">
        <f>+AE256+AE257</f>
        <v>0</v>
      </c>
      <c r="AF255" s="472">
        <f t="shared" si="251"/>
        <v>0</v>
      </c>
      <c r="AG255" s="472">
        <f t="shared" ref="AG255" si="252">+AG256+AG257</f>
        <v>0</v>
      </c>
      <c r="AH255" s="472">
        <f>+AI255+AG255</f>
        <v>0</v>
      </c>
      <c r="AI255" s="472">
        <f t="shared" si="251"/>
        <v>0</v>
      </c>
      <c r="AJ255" s="481">
        <f t="shared" ref="AJ255" si="253">IFERROR(((AD255-AI255)/AD255),0)</f>
        <v>0</v>
      </c>
      <c r="AK255" s="472">
        <f t="shared" ref="AK255" si="254">+AK256+AK257</f>
        <v>0</v>
      </c>
      <c r="AL255" s="482">
        <f t="shared" ref="AL255" si="255">IFERROR(+(AE255/AD255),0)</f>
        <v>0</v>
      </c>
      <c r="AM255" s="483"/>
      <c r="AN255" s="484"/>
      <c r="AO255" s="485">
        <f t="shared" si="207"/>
        <v>0</v>
      </c>
      <c r="AP255" s="483"/>
      <c r="AQ255" s="483"/>
    </row>
    <row r="256" spans="1:43" ht="15.6" hidden="1" x14ac:dyDescent="0.55000000000000004">
      <c r="A256" s="244" t="s">
        <v>532</v>
      </c>
      <c r="B256" s="419" t="s">
        <v>253</v>
      </c>
      <c r="C256" s="241">
        <v>0</v>
      </c>
      <c r="D256" s="398">
        <v>0</v>
      </c>
      <c r="I256" s="28">
        <f t="shared" si="213"/>
        <v>0</v>
      </c>
      <c r="J256" s="399"/>
      <c r="K256" s="22"/>
      <c r="L256" s="15"/>
      <c r="M256" s="16">
        <v>0</v>
      </c>
      <c r="N256" s="21">
        <v>0</v>
      </c>
      <c r="O256" s="22">
        <v>0</v>
      </c>
      <c r="P256" s="15">
        <v>0</v>
      </c>
      <c r="Q256" s="16">
        <v>0</v>
      </c>
      <c r="R256" s="21">
        <v>0</v>
      </c>
      <c r="S256" s="22">
        <v>0</v>
      </c>
      <c r="T256" s="15">
        <v>0</v>
      </c>
      <c r="U256" s="16"/>
      <c r="V256" s="21">
        <v>0</v>
      </c>
      <c r="W256" s="22">
        <v>0</v>
      </c>
      <c r="X256" s="15"/>
      <c r="Y256" s="16"/>
      <c r="Z256" s="21"/>
      <c r="AA256" s="22"/>
      <c r="AB256" s="27">
        <f>J256+L256+N256+P256+R256+T256+W256</f>
        <v>0</v>
      </c>
      <c r="AC256" s="400">
        <f>K256+M256+O256+Q256+S256+U256+V256</f>
        <v>0</v>
      </c>
      <c r="AD256" s="29">
        <f>I256+AB256-AC256</f>
        <v>0</v>
      </c>
      <c r="AE256" s="401">
        <f>IFERROR(+VLOOKUP(A256,'Base de Datos'!$A$1:$H$75,7,0),0)</f>
        <v>0</v>
      </c>
      <c r="AF256" s="29">
        <f>IFERROR(+VLOOKUP(A256,'Base de Datos'!$A$1:$H$75,6,0),0)</f>
        <v>0</v>
      </c>
      <c r="AG256" s="29">
        <f>IFERROR(+VLOOKUP(A256,'Base de Datos'!$A$1:$H$75,8,0),0)</f>
        <v>0</v>
      </c>
      <c r="AH256" s="32">
        <f>+AI256+AG256</f>
        <v>0</v>
      </c>
      <c r="AI256" s="358">
        <f t="shared" si="227"/>
        <v>0</v>
      </c>
      <c r="AJ256" s="402">
        <f t="shared" ref="AJ256" si="256">IFERROR(((AD256-AI256)/AD256),0)</f>
        <v>0</v>
      </c>
      <c r="AK256" s="29">
        <f>IFERROR(+VLOOKUP(#REF!,'Base de Datos'!$A$1:$H$75,6,0),0)</f>
        <v>0</v>
      </c>
      <c r="AL256" s="469">
        <f t="shared" ref="AL256" si="257">IFERROR(+(AE256/AD256),0)</f>
        <v>0</v>
      </c>
      <c r="AN256" s="430"/>
      <c r="AO256" s="431">
        <f t="shared" si="207"/>
        <v>0</v>
      </c>
    </row>
    <row r="257" spans="1:43" ht="15.6" hidden="1" x14ac:dyDescent="0.55000000000000004">
      <c r="A257" s="244">
        <v>60602</v>
      </c>
      <c r="B257" s="519" t="s">
        <v>254</v>
      </c>
      <c r="C257" s="398">
        <v>0</v>
      </c>
      <c r="D257" s="398">
        <v>0</v>
      </c>
      <c r="I257" s="28">
        <f t="shared" si="213"/>
        <v>0</v>
      </c>
      <c r="J257" s="399">
        <v>0</v>
      </c>
      <c r="K257" s="22">
        <v>0</v>
      </c>
      <c r="L257" s="15">
        <v>0</v>
      </c>
      <c r="M257" s="16">
        <v>0</v>
      </c>
      <c r="N257" s="21">
        <v>0</v>
      </c>
      <c r="O257" s="22">
        <v>0</v>
      </c>
      <c r="P257" s="15">
        <v>0</v>
      </c>
      <c r="Q257" s="16">
        <v>0</v>
      </c>
      <c r="R257" s="21">
        <v>0</v>
      </c>
      <c r="S257" s="22">
        <v>0</v>
      </c>
      <c r="T257" s="15">
        <v>0</v>
      </c>
      <c r="U257" s="16">
        <v>0</v>
      </c>
      <c r="V257" s="21">
        <v>0</v>
      </c>
      <c r="W257" s="22">
        <v>0</v>
      </c>
      <c r="X257" s="15"/>
      <c r="Y257" s="16"/>
      <c r="Z257" s="21"/>
      <c r="AA257" s="22"/>
      <c r="AB257" s="27">
        <f>J257+L257+N257+P257+R257+W257</f>
        <v>0</v>
      </c>
      <c r="AC257" s="400">
        <f>K257+M257+O257+Q257+S257+V257</f>
        <v>0</v>
      </c>
      <c r="AD257" s="29">
        <f>I257+AB257-AC257</f>
        <v>0</v>
      </c>
      <c r="AE257" s="401">
        <v>0</v>
      </c>
      <c r="AF257" s="29">
        <v>0</v>
      </c>
      <c r="AG257" s="29"/>
      <c r="AH257" s="32">
        <f t="shared" si="226"/>
        <v>0</v>
      </c>
      <c r="AI257" s="358">
        <f t="shared" si="227"/>
        <v>0</v>
      </c>
      <c r="AJ257" s="406">
        <v>0</v>
      </c>
      <c r="AK257" s="29">
        <v>0</v>
      </c>
      <c r="AL257" s="469">
        <v>0</v>
      </c>
      <c r="AN257" s="430"/>
      <c r="AO257" s="431">
        <f t="shared" si="207"/>
        <v>0</v>
      </c>
    </row>
    <row r="258" spans="1:43" s="486" customFormat="1" ht="24" collapsed="1" x14ac:dyDescent="0.55000000000000004">
      <c r="A258" s="473">
        <v>607</v>
      </c>
      <c r="B258" s="474" t="s">
        <v>255</v>
      </c>
      <c r="C258" s="475">
        <f>+C259+C260</f>
        <v>77381080</v>
      </c>
      <c r="D258" s="475">
        <f>+D259+D260</f>
        <v>0</v>
      </c>
      <c r="E258" s="476">
        <f>+E259+E260</f>
        <v>0</v>
      </c>
      <c r="F258" s="476"/>
      <c r="G258" s="476"/>
      <c r="H258" s="476">
        <f>+H259+H260</f>
        <v>0</v>
      </c>
      <c r="I258" s="477">
        <f t="shared" si="213"/>
        <v>77381080</v>
      </c>
      <c r="J258" s="475">
        <f>+J259+J260</f>
        <v>0</v>
      </c>
      <c r="K258" s="478">
        <f t="shared" ref="K258:W258" si="258">+K259+K260</f>
        <v>0</v>
      </c>
      <c r="L258" s="479">
        <f t="shared" si="258"/>
        <v>0</v>
      </c>
      <c r="M258" s="479">
        <f t="shared" si="258"/>
        <v>0</v>
      </c>
      <c r="N258" s="479">
        <f t="shared" si="258"/>
        <v>0</v>
      </c>
      <c r="O258" s="478">
        <f t="shared" si="258"/>
        <v>0</v>
      </c>
      <c r="P258" s="479">
        <f t="shared" si="258"/>
        <v>0</v>
      </c>
      <c r="Q258" s="478">
        <f t="shared" si="258"/>
        <v>0</v>
      </c>
      <c r="R258" s="479">
        <f t="shared" si="258"/>
        <v>0</v>
      </c>
      <c r="S258" s="478">
        <f t="shared" si="258"/>
        <v>0</v>
      </c>
      <c r="T258" s="479">
        <f>+T259+T260</f>
        <v>0</v>
      </c>
      <c r="U258" s="478">
        <f>+U259+U260</f>
        <v>0</v>
      </c>
      <c r="V258" s="479">
        <f t="shared" si="258"/>
        <v>0</v>
      </c>
      <c r="W258" s="478">
        <f t="shared" si="258"/>
        <v>0</v>
      </c>
      <c r="X258" s="479"/>
      <c r="Y258" s="478"/>
      <c r="Z258" s="479"/>
      <c r="AA258" s="478"/>
      <c r="AB258" s="480">
        <f t="shared" ref="AB258:AI258" si="259">+AB259+AB260</f>
        <v>0</v>
      </c>
      <c r="AC258" s="475">
        <f t="shared" si="259"/>
        <v>0</v>
      </c>
      <c r="AD258" s="472">
        <f>+AD259+AD260</f>
        <v>77381080</v>
      </c>
      <c r="AE258" s="471">
        <f t="shared" si="259"/>
        <v>67194810.689999998</v>
      </c>
      <c r="AF258" s="472">
        <f t="shared" si="259"/>
        <v>0</v>
      </c>
      <c r="AG258" s="472">
        <f t="shared" ref="AG258" si="260">+AG259+AG260</f>
        <v>0</v>
      </c>
      <c r="AH258" s="472">
        <f>+AI258+AG258</f>
        <v>10186269.310000002</v>
      </c>
      <c r="AI258" s="472">
        <f t="shared" si="259"/>
        <v>10186269.310000002</v>
      </c>
      <c r="AJ258" s="481">
        <f>(AD258-AI258)/AD258</f>
        <v>0.86836227524867837</v>
      </c>
      <c r="AK258" s="472">
        <f t="shared" ref="AK258" si="261">+AK259+AK260</f>
        <v>1186269.31</v>
      </c>
      <c r="AL258" s="482">
        <f>AE258/AD258</f>
        <v>0.86836227524867837</v>
      </c>
      <c r="AM258" s="483"/>
      <c r="AN258" s="484">
        <v>7195000</v>
      </c>
      <c r="AO258" s="485">
        <f t="shared" si="207"/>
        <v>2991269.3100000024</v>
      </c>
      <c r="AP258" s="483"/>
      <c r="AQ258" s="483"/>
    </row>
    <row r="259" spans="1:43" ht="15.6" x14ac:dyDescent="0.55000000000000004">
      <c r="A259" s="244">
        <v>60701</v>
      </c>
      <c r="B259" s="519" t="s">
        <v>256</v>
      </c>
      <c r="C259" s="398">
        <f>C317</f>
        <v>77381080</v>
      </c>
      <c r="D259" s="398">
        <v>0</v>
      </c>
      <c r="E259" s="418"/>
      <c r="F259" s="418"/>
      <c r="G259" s="418"/>
      <c r="H259" s="418"/>
      <c r="I259" s="28">
        <f>SUM(C259:D259)</f>
        <v>77381080</v>
      </c>
      <c r="J259" s="399">
        <f>+J317</f>
        <v>0</v>
      </c>
      <c r="K259" s="22">
        <f>K317</f>
        <v>0</v>
      </c>
      <c r="L259" s="15">
        <v>0</v>
      </c>
      <c r="M259" s="16"/>
      <c r="N259" s="21">
        <v>0</v>
      </c>
      <c r="O259" s="22">
        <f>O317</f>
        <v>0</v>
      </c>
      <c r="P259" s="15">
        <f>+P317</f>
        <v>0</v>
      </c>
      <c r="Q259" s="16">
        <v>0</v>
      </c>
      <c r="R259" s="21"/>
      <c r="S259" s="22"/>
      <c r="T259" s="15">
        <v>0</v>
      </c>
      <c r="U259" s="16"/>
      <c r="V259" s="21">
        <v>0</v>
      </c>
      <c r="W259" s="22">
        <v>0</v>
      </c>
      <c r="X259" s="15"/>
      <c r="Y259" s="16"/>
      <c r="Z259" s="21"/>
      <c r="AA259" s="22"/>
      <c r="AB259" s="27">
        <f t="shared" ref="AB259" si="262">J259+L259+N259+P259+R259+T259+V259+X259+Z259</f>
        <v>0</v>
      </c>
      <c r="AC259" s="400">
        <f t="shared" ref="AC259" si="263">K259+M259+O259+Q259+S259+U259+W259+Y259+AA259</f>
        <v>0</v>
      </c>
      <c r="AD259" s="218">
        <f>I259+AB259-AC259</f>
        <v>77381080</v>
      </c>
      <c r="AE259" s="401">
        <f>AE317</f>
        <v>67194810.689999998</v>
      </c>
      <c r="AF259" s="29">
        <f>AF314+AF315+AF316</f>
        <v>0</v>
      </c>
      <c r="AG259" s="29">
        <f>AG314+AG315+AG316</f>
        <v>0</v>
      </c>
      <c r="AH259" s="32">
        <f>+AI259+AG259</f>
        <v>10186269.310000002</v>
      </c>
      <c r="AI259" s="358">
        <f>AD259-AE259-AF259</f>
        <v>10186269.310000002</v>
      </c>
      <c r="AJ259" s="406">
        <f t="shared" ref="AJ259" si="264">IFERROR(((AD259-AI259)/AD259),0)</f>
        <v>0.86836227524867837</v>
      </c>
      <c r="AK259" s="29">
        <f>AK314+AK315+AK316</f>
        <v>1186269.31</v>
      </c>
      <c r="AL259" s="469">
        <f t="shared" ref="AL259" si="265">IFERROR(+(AE259/AD259),0)</f>
        <v>0.86836227524867837</v>
      </c>
      <c r="AN259" s="430">
        <v>7195000</v>
      </c>
      <c r="AO259" s="431">
        <f t="shared" si="207"/>
        <v>2991269.3100000024</v>
      </c>
    </row>
    <row r="260" spans="1:43" ht="12" hidden="1" x14ac:dyDescent="0.25">
      <c r="A260" s="251" t="s">
        <v>543</v>
      </c>
      <c r="B260" s="134" t="s">
        <v>257</v>
      </c>
      <c r="C260" s="141">
        <v>0</v>
      </c>
      <c r="D260" s="141"/>
      <c r="E260" s="142"/>
      <c r="F260" s="142"/>
      <c r="G260" s="142"/>
      <c r="H260" s="142"/>
      <c r="I260" s="143">
        <f t="shared" si="213"/>
        <v>0</v>
      </c>
      <c r="J260" s="252"/>
      <c r="K260" s="147"/>
      <c r="L260" s="144"/>
      <c r="M260" s="145"/>
      <c r="N260" s="146"/>
      <c r="O260" s="147"/>
      <c r="P260" s="144"/>
      <c r="Q260" s="145"/>
      <c r="R260" s="146"/>
      <c r="S260" s="147"/>
      <c r="T260" s="144"/>
      <c r="U260" s="145"/>
      <c r="V260" s="146"/>
      <c r="W260" s="147"/>
      <c r="X260" s="144"/>
      <c r="Y260" s="145"/>
      <c r="Z260" s="146"/>
      <c r="AA260" s="147"/>
      <c r="AB260" s="149"/>
      <c r="AC260" s="193">
        <f>K260+M260+O260+Q260+S260+U260+V260</f>
        <v>0</v>
      </c>
      <c r="AD260" s="135">
        <f>I260+AB260-AC260</f>
        <v>0</v>
      </c>
      <c r="AE260" s="401">
        <f>IFERROR(+VLOOKUP(A260,'Base de Datos'!$A$1:$H$75,7,0),0)</f>
        <v>0</v>
      </c>
      <c r="AF260" s="29">
        <f>IFERROR(+VLOOKUP(A260,'Base de Datos'!$A$1:$H$75,6,0),0)</f>
        <v>0</v>
      </c>
      <c r="AG260" s="29"/>
      <c r="AH260" s="29"/>
      <c r="AI260" s="362">
        <f t="shared" si="227"/>
        <v>0</v>
      </c>
      <c r="AJ260" s="406"/>
      <c r="AK260" s="29">
        <f>IFERROR(+VLOOKUP(#REF!,'Base de Datos'!$A$1:$H$75,6,0),0)</f>
        <v>0</v>
      </c>
      <c r="AL260" s="444"/>
    </row>
    <row r="261" spans="1:43" s="132" customFormat="1" ht="15.6" hidden="1" x14ac:dyDescent="0.55000000000000004">
      <c r="A261" s="234">
        <v>7</v>
      </c>
      <c r="B261" s="412" t="s">
        <v>258</v>
      </c>
      <c r="C261" s="397">
        <f>+C262+C270+C272+C277+C279</f>
        <v>0</v>
      </c>
      <c r="D261" s="397">
        <f>+D262+D270+D272+D277+D279</f>
        <v>0</v>
      </c>
      <c r="E261" s="413">
        <f>+E262+E270+E272+E277+E279</f>
        <v>0</v>
      </c>
      <c r="F261" s="413"/>
      <c r="G261" s="413"/>
      <c r="H261" s="413">
        <f>+H262+H270+H272+H277+H279</f>
        <v>0</v>
      </c>
      <c r="I261" s="177">
        <f t="shared" si="213"/>
        <v>0</v>
      </c>
      <c r="J261" s="397">
        <f>+J262+J270+J272+J277+J279</f>
        <v>0</v>
      </c>
      <c r="K261" s="237">
        <f t="shared" ref="K261:W261" si="266">+K262+K270+K272+K277+K279</f>
        <v>0</v>
      </c>
      <c r="L261" s="247">
        <f t="shared" si="266"/>
        <v>0</v>
      </c>
      <c r="M261" s="248">
        <f t="shared" si="266"/>
        <v>0</v>
      </c>
      <c r="N261" s="249">
        <f t="shared" si="266"/>
        <v>0</v>
      </c>
      <c r="O261" s="250">
        <f t="shared" si="266"/>
        <v>0</v>
      </c>
      <c r="P261" s="247">
        <f t="shared" si="266"/>
        <v>0</v>
      </c>
      <c r="Q261" s="248">
        <f t="shared" si="266"/>
        <v>0</v>
      </c>
      <c r="R261" s="249">
        <f t="shared" si="266"/>
        <v>0</v>
      </c>
      <c r="S261" s="250">
        <f t="shared" si="266"/>
        <v>0</v>
      </c>
      <c r="T261" s="247"/>
      <c r="U261" s="248"/>
      <c r="V261" s="249">
        <f t="shared" si="266"/>
        <v>0</v>
      </c>
      <c r="W261" s="250">
        <f t="shared" si="266"/>
        <v>0</v>
      </c>
      <c r="X261" s="247"/>
      <c r="Y261" s="248"/>
      <c r="Z261" s="249"/>
      <c r="AA261" s="250"/>
      <c r="AB261" s="239">
        <f>+AB262+AB270+AB272+AB277+AB279</f>
        <v>0</v>
      </c>
      <c r="AC261" s="397">
        <f>+AC262+AC270+AC272+AC277+AC279</f>
        <v>0</v>
      </c>
      <c r="AD261" s="177">
        <f t="shared" ref="AD261:AD296" si="267">SUM(J261:K261)</f>
        <v>0</v>
      </c>
      <c r="AE261" s="397">
        <f>+AE262+AE270+AE272+AE277+AE279</f>
        <v>0</v>
      </c>
      <c r="AF261" s="177">
        <f>+AF262+AF270+AF272+AF277+AF279</f>
        <v>0</v>
      </c>
      <c r="AG261" s="177"/>
      <c r="AH261" s="177"/>
      <c r="AI261" s="239">
        <f>+AI262+AI270+AI272+AI277+AI279</f>
        <v>0</v>
      </c>
      <c r="AJ261" s="382" t="s">
        <v>0</v>
      </c>
      <c r="AK261" s="177">
        <f>+AK262+AK270+AK272+AK277+AK279</f>
        <v>0</v>
      </c>
      <c r="AL261" s="469" t="s">
        <v>0</v>
      </c>
      <c r="AM261" s="1"/>
      <c r="AN261" s="428"/>
      <c r="AO261" s="431"/>
    </row>
    <row r="262" spans="1:43" s="486" customFormat="1" ht="15.6" hidden="1" collapsed="1" x14ac:dyDescent="0.55000000000000004">
      <c r="A262" s="473">
        <v>701</v>
      </c>
      <c r="B262" s="474" t="s">
        <v>259</v>
      </c>
      <c r="C262" s="475">
        <f>SUM(C263:C269)</f>
        <v>0</v>
      </c>
      <c r="D262" s="475">
        <f>SUM(D263:D269)</f>
        <v>0</v>
      </c>
      <c r="E262" s="476">
        <f>SUM(E263:E269)</f>
        <v>0</v>
      </c>
      <c r="F262" s="476"/>
      <c r="G262" s="476"/>
      <c r="H262" s="476">
        <f>SUM(H263:H269)</f>
        <v>0</v>
      </c>
      <c r="I262" s="477">
        <f t="shared" si="213"/>
        <v>0</v>
      </c>
      <c r="J262" s="475">
        <f>SUM(J263:J269)</f>
        <v>0</v>
      </c>
      <c r="K262" s="478">
        <f t="shared" ref="K262:W262" si="268">SUM(K263:K269)</f>
        <v>0</v>
      </c>
      <c r="L262" s="479">
        <f t="shared" si="268"/>
        <v>0</v>
      </c>
      <c r="M262" s="479">
        <f t="shared" si="268"/>
        <v>0</v>
      </c>
      <c r="N262" s="479">
        <f t="shared" si="268"/>
        <v>0</v>
      </c>
      <c r="O262" s="478">
        <f t="shared" si="268"/>
        <v>0</v>
      </c>
      <c r="P262" s="479">
        <f t="shared" si="268"/>
        <v>0</v>
      </c>
      <c r="Q262" s="478">
        <f t="shared" si="268"/>
        <v>0</v>
      </c>
      <c r="R262" s="479">
        <f t="shared" si="268"/>
        <v>0</v>
      </c>
      <c r="S262" s="478">
        <f t="shared" si="268"/>
        <v>0</v>
      </c>
      <c r="T262" s="479"/>
      <c r="U262" s="478"/>
      <c r="V262" s="479">
        <f t="shared" si="268"/>
        <v>0</v>
      </c>
      <c r="W262" s="478">
        <f t="shared" si="268"/>
        <v>0</v>
      </c>
      <c r="X262" s="479"/>
      <c r="Y262" s="478"/>
      <c r="Z262" s="479"/>
      <c r="AA262" s="478"/>
      <c r="AB262" s="480">
        <f>SUM(AB263:AB269)</f>
        <v>0</v>
      </c>
      <c r="AC262" s="475">
        <f>SUM(AC263:AC269)</f>
        <v>0</v>
      </c>
      <c r="AD262" s="472">
        <f t="shared" si="267"/>
        <v>0</v>
      </c>
      <c r="AE262" s="471">
        <f>SUM(AE263:AE269)</f>
        <v>0</v>
      </c>
      <c r="AF262" s="472">
        <f>SUM(AF263:AF269)</f>
        <v>0</v>
      </c>
      <c r="AG262" s="472"/>
      <c r="AH262" s="472"/>
      <c r="AI262" s="472">
        <f>SUM(AI263:AI269)</f>
        <v>0</v>
      </c>
      <c r="AJ262" s="481">
        <f>SUM(AJ263:AJ269)</f>
        <v>0</v>
      </c>
      <c r="AK262" s="472">
        <f>SUM(AK263:AK269)</f>
        <v>0</v>
      </c>
      <c r="AL262" s="482">
        <f>SUM(AL263:AL269)</f>
        <v>0</v>
      </c>
      <c r="AM262" s="483"/>
      <c r="AN262" s="484"/>
      <c r="AO262" s="485"/>
      <c r="AP262" s="483"/>
      <c r="AQ262" s="483"/>
    </row>
    <row r="263" spans="1:43" ht="15.6" hidden="1" x14ac:dyDescent="0.55000000000000004">
      <c r="A263" s="244">
        <v>70101</v>
      </c>
      <c r="B263" s="419" t="s">
        <v>260</v>
      </c>
      <c r="C263" s="398"/>
      <c r="D263" s="398"/>
      <c r="I263" s="28">
        <f t="shared" si="213"/>
        <v>0</v>
      </c>
      <c r="J263" s="399"/>
      <c r="K263" s="22"/>
      <c r="L263" s="15"/>
      <c r="M263" s="16"/>
      <c r="N263" s="21"/>
      <c r="O263" s="22"/>
      <c r="P263" s="15"/>
      <c r="Q263" s="16"/>
      <c r="R263" s="21"/>
      <c r="S263" s="21"/>
      <c r="T263" s="15"/>
      <c r="U263" s="16"/>
      <c r="V263" s="21"/>
      <c r="W263" s="21"/>
      <c r="X263" s="15"/>
      <c r="Y263" s="16"/>
      <c r="Z263" s="21"/>
      <c r="AA263" s="21"/>
      <c r="AB263" s="27"/>
      <c r="AC263" s="400"/>
      <c r="AD263" s="29">
        <f t="shared" si="267"/>
        <v>0</v>
      </c>
      <c r="AE263" s="159"/>
      <c r="AF263" s="208"/>
      <c r="AG263" s="208"/>
      <c r="AH263" s="32"/>
      <c r="AI263" s="358"/>
      <c r="AJ263" s="402"/>
      <c r="AK263" s="208"/>
      <c r="AL263" s="469"/>
      <c r="AN263" s="428"/>
      <c r="AO263" s="431"/>
    </row>
    <row r="264" spans="1:43" ht="15.6" hidden="1" x14ac:dyDescent="0.55000000000000004">
      <c r="A264" s="244">
        <v>70102</v>
      </c>
      <c r="B264" s="419" t="s">
        <v>261</v>
      </c>
      <c r="C264" s="398"/>
      <c r="D264" s="398"/>
      <c r="I264" s="28">
        <f t="shared" si="213"/>
        <v>0</v>
      </c>
      <c r="J264" s="399"/>
      <c r="K264" s="22"/>
      <c r="L264" s="15"/>
      <c r="M264" s="16"/>
      <c r="N264" s="21"/>
      <c r="O264" s="22"/>
      <c r="P264" s="15"/>
      <c r="Q264" s="16"/>
      <c r="R264" s="21"/>
      <c r="S264" s="21"/>
      <c r="T264" s="15"/>
      <c r="U264" s="16"/>
      <c r="V264" s="21"/>
      <c r="W264" s="21"/>
      <c r="X264" s="15"/>
      <c r="Y264" s="16"/>
      <c r="Z264" s="21"/>
      <c r="AA264" s="21"/>
      <c r="AB264" s="27"/>
      <c r="AC264" s="400"/>
      <c r="AD264" s="29">
        <f t="shared" si="267"/>
        <v>0</v>
      </c>
      <c r="AE264" s="159"/>
      <c r="AF264" s="208"/>
      <c r="AG264" s="208"/>
      <c r="AH264" s="32"/>
      <c r="AI264" s="358"/>
      <c r="AJ264" s="402"/>
      <c r="AK264" s="208"/>
      <c r="AL264" s="469"/>
      <c r="AN264" s="428"/>
      <c r="AO264" s="431"/>
    </row>
    <row r="265" spans="1:43" ht="27" hidden="1" x14ac:dyDescent="0.55000000000000004">
      <c r="A265" s="244">
        <v>70103</v>
      </c>
      <c r="B265" s="419" t="s">
        <v>262</v>
      </c>
      <c r="C265" s="398"/>
      <c r="D265" s="398"/>
      <c r="I265" s="28">
        <f t="shared" si="213"/>
        <v>0</v>
      </c>
      <c r="J265" s="399"/>
      <c r="K265" s="22"/>
      <c r="L265" s="15"/>
      <c r="M265" s="16"/>
      <c r="N265" s="21"/>
      <c r="O265" s="22"/>
      <c r="P265" s="15"/>
      <c r="Q265" s="16"/>
      <c r="R265" s="21"/>
      <c r="S265" s="21"/>
      <c r="T265" s="15"/>
      <c r="U265" s="16"/>
      <c r="V265" s="21"/>
      <c r="W265" s="21"/>
      <c r="X265" s="15"/>
      <c r="Y265" s="16"/>
      <c r="Z265" s="21"/>
      <c r="AA265" s="21"/>
      <c r="AB265" s="27"/>
      <c r="AC265" s="400"/>
      <c r="AD265" s="29">
        <f t="shared" si="267"/>
        <v>0</v>
      </c>
      <c r="AE265" s="159"/>
      <c r="AF265" s="208"/>
      <c r="AG265" s="208"/>
      <c r="AH265" s="32"/>
      <c r="AI265" s="358"/>
      <c r="AJ265" s="402"/>
      <c r="AK265" s="208"/>
      <c r="AL265" s="469"/>
      <c r="AN265" s="428"/>
      <c r="AO265" s="431"/>
    </row>
    <row r="266" spans="1:43" ht="15.6" hidden="1" x14ac:dyDescent="0.55000000000000004">
      <c r="A266" s="244">
        <v>70104</v>
      </c>
      <c r="B266" s="419" t="s">
        <v>263</v>
      </c>
      <c r="C266" s="398"/>
      <c r="D266" s="398"/>
      <c r="I266" s="28">
        <f t="shared" si="213"/>
        <v>0</v>
      </c>
      <c r="J266" s="399"/>
      <c r="K266" s="22"/>
      <c r="L266" s="15"/>
      <c r="M266" s="16"/>
      <c r="N266" s="21"/>
      <c r="O266" s="22"/>
      <c r="P266" s="15"/>
      <c r="Q266" s="16"/>
      <c r="R266" s="21"/>
      <c r="S266" s="21"/>
      <c r="T266" s="15"/>
      <c r="U266" s="16"/>
      <c r="V266" s="21"/>
      <c r="W266" s="21"/>
      <c r="X266" s="15"/>
      <c r="Y266" s="16"/>
      <c r="Z266" s="21"/>
      <c r="AA266" s="21"/>
      <c r="AB266" s="27"/>
      <c r="AC266" s="400"/>
      <c r="AD266" s="29">
        <f t="shared" si="267"/>
        <v>0</v>
      </c>
      <c r="AE266" s="159"/>
      <c r="AF266" s="208"/>
      <c r="AG266" s="208"/>
      <c r="AH266" s="32"/>
      <c r="AI266" s="358"/>
      <c r="AJ266" s="402"/>
      <c r="AK266" s="208"/>
      <c r="AL266" s="469"/>
      <c r="AN266" s="428"/>
      <c r="AO266" s="431"/>
    </row>
    <row r="267" spans="1:43" ht="27" hidden="1" x14ac:dyDescent="0.55000000000000004">
      <c r="A267" s="244">
        <v>70105</v>
      </c>
      <c r="B267" s="419" t="s">
        <v>264</v>
      </c>
      <c r="C267" s="398"/>
      <c r="D267" s="398"/>
      <c r="I267" s="28">
        <f t="shared" si="213"/>
        <v>0</v>
      </c>
      <c r="J267" s="399"/>
      <c r="K267" s="22"/>
      <c r="L267" s="15"/>
      <c r="M267" s="16"/>
      <c r="N267" s="21"/>
      <c r="O267" s="22"/>
      <c r="P267" s="15"/>
      <c r="Q267" s="16"/>
      <c r="R267" s="21"/>
      <c r="S267" s="21"/>
      <c r="T267" s="15"/>
      <c r="U267" s="16"/>
      <c r="V267" s="21"/>
      <c r="W267" s="21"/>
      <c r="X267" s="15"/>
      <c r="Y267" s="16"/>
      <c r="Z267" s="21"/>
      <c r="AA267" s="21"/>
      <c r="AB267" s="27"/>
      <c r="AC267" s="400"/>
      <c r="AD267" s="29">
        <f t="shared" si="267"/>
        <v>0</v>
      </c>
      <c r="AE267" s="159"/>
      <c r="AF267" s="208"/>
      <c r="AG267" s="208"/>
      <c r="AH267" s="32"/>
      <c r="AI267" s="358"/>
      <c r="AJ267" s="402"/>
      <c r="AK267" s="208"/>
      <c r="AL267" s="469"/>
      <c r="AN267" s="428"/>
      <c r="AO267" s="431"/>
    </row>
    <row r="268" spans="1:43" ht="27" hidden="1" x14ac:dyDescent="0.55000000000000004">
      <c r="A268" s="244">
        <v>70106</v>
      </c>
      <c r="B268" s="419" t="s">
        <v>265</v>
      </c>
      <c r="C268" s="398"/>
      <c r="D268" s="398"/>
      <c r="I268" s="28">
        <f t="shared" si="213"/>
        <v>0</v>
      </c>
      <c r="J268" s="399"/>
      <c r="K268" s="22"/>
      <c r="L268" s="15"/>
      <c r="M268" s="16"/>
      <c r="N268" s="21"/>
      <c r="O268" s="22"/>
      <c r="P268" s="15"/>
      <c r="Q268" s="16"/>
      <c r="R268" s="21"/>
      <c r="S268" s="21"/>
      <c r="T268" s="15"/>
      <c r="U268" s="16"/>
      <c r="V268" s="21"/>
      <c r="W268" s="21"/>
      <c r="X268" s="15"/>
      <c r="Y268" s="16"/>
      <c r="Z268" s="21"/>
      <c r="AA268" s="21"/>
      <c r="AB268" s="27"/>
      <c r="AC268" s="400"/>
      <c r="AD268" s="29">
        <f t="shared" si="267"/>
        <v>0</v>
      </c>
      <c r="AE268" s="159"/>
      <c r="AF268" s="208"/>
      <c r="AG268" s="208"/>
      <c r="AH268" s="32"/>
      <c r="AI268" s="358"/>
      <c r="AJ268" s="402"/>
      <c r="AK268" s="208"/>
      <c r="AL268" s="469"/>
      <c r="AN268" s="428"/>
      <c r="AO268" s="431"/>
    </row>
    <row r="269" spans="1:43" ht="15.6" hidden="1" x14ac:dyDescent="0.55000000000000004">
      <c r="A269" s="244">
        <v>70107</v>
      </c>
      <c r="B269" s="419" t="s">
        <v>266</v>
      </c>
      <c r="C269" s="398"/>
      <c r="D269" s="398"/>
      <c r="I269" s="28">
        <f t="shared" si="213"/>
        <v>0</v>
      </c>
      <c r="J269" s="399"/>
      <c r="K269" s="22"/>
      <c r="L269" s="15"/>
      <c r="M269" s="16"/>
      <c r="N269" s="21"/>
      <c r="O269" s="22"/>
      <c r="P269" s="15"/>
      <c r="Q269" s="16"/>
      <c r="R269" s="21"/>
      <c r="S269" s="21"/>
      <c r="T269" s="15"/>
      <c r="U269" s="16"/>
      <c r="V269" s="21"/>
      <c r="W269" s="21"/>
      <c r="X269" s="15"/>
      <c r="Y269" s="16"/>
      <c r="Z269" s="21"/>
      <c r="AA269" s="21"/>
      <c r="AB269" s="27"/>
      <c r="AC269" s="400"/>
      <c r="AD269" s="29">
        <f t="shared" si="267"/>
        <v>0</v>
      </c>
      <c r="AE269" s="159"/>
      <c r="AF269" s="208"/>
      <c r="AG269" s="208"/>
      <c r="AH269" s="32"/>
      <c r="AI269" s="358"/>
      <c r="AJ269" s="402"/>
      <c r="AK269" s="208"/>
      <c r="AL269" s="469"/>
      <c r="AN269" s="428"/>
      <c r="AO269" s="431"/>
    </row>
    <row r="270" spans="1:43" s="486" customFormat="1" ht="15.6" hidden="1" collapsed="1" x14ac:dyDescent="0.55000000000000004">
      <c r="A270" s="473">
        <v>702</v>
      </c>
      <c r="B270" s="474" t="s">
        <v>267</v>
      </c>
      <c r="C270" s="475">
        <f>C271</f>
        <v>0</v>
      </c>
      <c r="D270" s="475">
        <f>D271</f>
        <v>0</v>
      </c>
      <c r="E270" s="476">
        <f>E271</f>
        <v>0</v>
      </c>
      <c r="F270" s="476"/>
      <c r="G270" s="476"/>
      <c r="H270" s="476">
        <f>H271</f>
        <v>0</v>
      </c>
      <c r="I270" s="477">
        <f t="shared" si="213"/>
        <v>0</v>
      </c>
      <c r="J270" s="475">
        <f>J271</f>
        <v>0</v>
      </c>
      <c r="K270" s="478">
        <f t="shared" ref="K270:W270" si="269">K271</f>
        <v>0</v>
      </c>
      <c r="L270" s="479">
        <f t="shared" si="269"/>
        <v>0</v>
      </c>
      <c r="M270" s="479">
        <f t="shared" si="269"/>
        <v>0</v>
      </c>
      <c r="N270" s="479">
        <f t="shared" si="269"/>
        <v>0</v>
      </c>
      <c r="O270" s="478">
        <f t="shared" si="269"/>
        <v>0</v>
      </c>
      <c r="P270" s="479">
        <f t="shared" si="269"/>
        <v>0</v>
      </c>
      <c r="Q270" s="478">
        <f t="shared" si="269"/>
        <v>0</v>
      </c>
      <c r="R270" s="479">
        <f t="shared" si="269"/>
        <v>0</v>
      </c>
      <c r="S270" s="478">
        <f t="shared" si="269"/>
        <v>0</v>
      </c>
      <c r="T270" s="479"/>
      <c r="U270" s="478"/>
      <c r="V270" s="479">
        <f t="shared" si="269"/>
        <v>0</v>
      </c>
      <c r="W270" s="478">
        <f t="shared" si="269"/>
        <v>0</v>
      </c>
      <c r="X270" s="479"/>
      <c r="Y270" s="478"/>
      <c r="Z270" s="479"/>
      <c r="AA270" s="478"/>
      <c r="AB270" s="480">
        <f>AB271</f>
        <v>0</v>
      </c>
      <c r="AC270" s="475">
        <f>AC271</f>
        <v>0</v>
      </c>
      <c r="AD270" s="472">
        <f t="shared" si="267"/>
        <v>0</v>
      </c>
      <c r="AE270" s="471">
        <f>AE271</f>
        <v>0</v>
      </c>
      <c r="AF270" s="472">
        <f>AF271</f>
        <v>0</v>
      </c>
      <c r="AG270" s="472"/>
      <c r="AH270" s="472"/>
      <c r="AI270" s="472">
        <f>AI271</f>
        <v>0</v>
      </c>
      <c r="AJ270" s="481">
        <f>AJ271</f>
        <v>0</v>
      </c>
      <c r="AK270" s="472">
        <f>AK271</f>
        <v>0</v>
      </c>
      <c r="AL270" s="482">
        <f>AL271</f>
        <v>0</v>
      </c>
      <c r="AM270" s="483"/>
      <c r="AN270" s="484"/>
      <c r="AO270" s="485"/>
      <c r="AP270" s="483"/>
      <c r="AQ270" s="483"/>
    </row>
    <row r="271" spans="1:43" ht="15.6" hidden="1" x14ac:dyDescent="0.55000000000000004">
      <c r="A271" s="244">
        <v>70201</v>
      </c>
      <c r="B271" s="419" t="s">
        <v>268</v>
      </c>
      <c r="C271" s="398"/>
      <c r="D271" s="398"/>
      <c r="I271" s="28">
        <f t="shared" si="213"/>
        <v>0</v>
      </c>
      <c r="J271" s="399"/>
      <c r="K271" s="22"/>
      <c r="L271" s="15"/>
      <c r="M271" s="16"/>
      <c r="N271" s="21"/>
      <c r="O271" s="22"/>
      <c r="P271" s="15"/>
      <c r="Q271" s="16"/>
      <c r="R271" s="21"/>
      <c r="S271" s="21"/>
      <c r="T271" s="15"/>
      <c r="U271" s="16"/>
      <c r="V271" s="21"/>
      <c r="W271" s="21"/>
      <c r="X271" s="15"/>
      <c r="Y271" s="16"/>
      <c r="Z271" s="21"/>
      <c r="AA271" s="21"/>
      <c r="AB271" s="27"/>
      <c r="AC271" s="400"/>
      <c r="AD271" s="29">
        <f t="shared" si="267"/>
        <v>0</v>
      </c>
      <c r="AE271" s="159"/>
      <c r="AF271" s="208"/>
      <c r="AG271" s="208"/>
      <c r="AH271" s="32"/>
      <c r="AI271" s="358"/>
      <c r="AJ271" s="402"/>
      <c r="AK271" s="208"/>
      <c r="AL271" s="469"/>
      <c r="AN271" s="428"/>
      <c r="AO271" s="431"/>
    </row>
    <row r="272" spans="1:43" s="486" customFormat="1" ht="24" hidden="1" collapsed="1" x14ac:dyDescent="0.55000000000000004">
      <c r="A272" s="473">
        <v>703</v>
      </c>
      <c r="B272" s="474" t="s">
        <v>269</v>
      </c>
      <c r="C272" s="475">
        <f>SUM(C273:C276)</f>
        <v>0</v>
      </c>
      <c r="D272" s="475">
        <f>SUM(D273:D276)</f>
        <v>0</v>
      </c>
      <c r="E272" s="476">
        <f>SUM(E273:E276)</f>
        <v>0</v>
      </c>
      <c r="F272" s="476"/>
      <c r="G272" s="476"/>
      <c r="H272" s="476">
        <f>SUM(H273:H276)</f>
        <v>0</v>
      </c>
      <c r="I272" s="477">
        <f t="shared" si="213"/>
        <v>0</v>
      </c>
      <c r="J272" s="475">
        <f>SUM(J273:J276)</f>
        <v>0</v>
      </c>
      <c r="K272" s="478">
        <f t="shared" ref="K272:W272" si="270">SUM(K273:K276)</f>
        <v>0</v>
      </c>
      <c r="L272" s="479">
        <f t="shared" si="270"/>
        <v>0</v>
      </c>
      <c r="M272" s="479">
        <f t="shared" si="270"/>
        <v>0</v>
      </c>
      <c r="N272" s="479">
        <f t="shared" si="270"/>
        <v>0</v>
      </c>
      <c r="O272" s="478">
        <f t="shared" si="270"/>
        <v>0</v>
      </c>
      <c r="P272" s="479">
        <f t="shared" si="270"/>
        <v>0</v>
      </c>
      <c r="Q272" s="478">
        <f t="shared" si="270"/>
        <v>0</v>
      </c>
      <c r="R272" s="479">
        <f t="shared" si="270"/>
        <v>0</v>
      </c>
      <c r="S272" s="478">
        <f t="shared" si="270"/>
        <v>0</v>
      </c>
      <c r="T272" s="479"/>
      <c r="U272" s="478"/>
      <c r="V272" s="479">
        <f t="shared" si="270"/>
        <v>0</v>
      </c>
      <c r="W272" s="478">
        <f t="shared" si="270"/>
        <v>0</v>
      </c>
      <c r="X272" s="479"/>
      <c r="Y272" s="478"/>
      <c r="Z272" s="479"/>
      <c r="AA272" s="478"/>
      <c r="AB272" s="480">
        <f>SUM(AB273:AB276)</f>
        <v>0</v>
      </c>
      <c r="AC272" s="475">
        <f>SUM(AC273:AC276)</f>
        <v>0</v>
      </c>
      <c r="AD272" s="472">
        <f t="shared" si="267"/>
        <v>0</v>
      </c>
      <c r="AE272" s="471">
        <f>SUM(AE273:AE276)</f>
        <v>0</v>
      </c>
      <c r="AF272" s="472">
        <f>SUM(AF273:AF276)</f>
        <v>0</v>
      </c>
      <c r="AG272" s="472"/>
      <c r="AH272" s="472"/>
      <c r="AI272" s="472">
        <f>SUM(AI273:AI276)</f>
        <v>0</v>
      </c>
      <c r="AJ272" s="481">
        <f>SUM(AJ273:AJ276)</f>
        <v>0</v>
      </c>
      <c r="AK272" s="472">
        <f>SUM(AK273:AK276)</f>
        <v>0</v>
      </c>
      <c r="AL272" s="482">
        <f>SUM(AL273:AL276)</f>
        <v>0</v>
      </c>
      <c r="AM272" s="483"/>
      <c r="AN272" s="484"/>
      <c r="AO272" s="485"/>
      <c r="AP272" s="483"/>
      <c r="AQ272" s="483"/>
    </row>
    <row r="273" spans="1:43" ht="15.6" hidden="1" x14ac:dyDescent="0.55000000000000004">
      <c r="A273" s="244">
        <v>70301</v>
      </c>
      <c r="B273" s="419" t="s">
        <v>270</v>
      </c>
      <c r="C273" s="398"/>
      <c r="D273" s="398"/>
      <c r="I273" s="28">
        <f t="shared" ref="I273:I298" si="271">SUM(C273:D273)</f>
        <v>0</v>
      </c>
      <c r="J273" s="399"/>
      <c r="K273" s="22"/>
      <c r="L273" s="15"/>
      <c r="M273" s="16"/>
      <c r="N273" s="21"/>
      <c r="O273" s="22"/>
      <c r="P273" s="15"/>
      <c r="Q273" s="16"/>
      <c r="R273" s="21"/>
      <c r="S273" s="21"/>
      <c r="T273" s="15"/>
      <c r="U273" s="16"/>
      <c r="V273" s="21"/>
      <c r="W273" s="21"/>
      <c r="X273" s="15"/>
      <c r="Y273" s="16"/>
      <c r="Z273" s="21"/>
      <c r="AA273" s="21"/>
      <c r="AB273" s="27"/>
      <c r="AC273" s="400"/>
      <c r="AD273" s="29">
        <f t="shared" si="267"/>
        <v>0</v>
      </c>
      <c r="AE273" s="159"/>
      <c r="AF273" s="208"/>
      <c r="AG273" s="208"/>
      <c r="AH273" s="32"/>
      <c r="AI273" s="358"/>
      <c r="AJ273" s="402"/>
      <c r="AK273" s="208"/>
      <c r="AL273" s="469"/>
      <c r="AN273" s="428"/>
      <c r="AO273" s="431"/>
    </row>
    <row r="274" spans="1:43" ht="15.6" hidden="1" x14ac:dyDescent="0.55000000000000004">
      <c r="A274" s="244">
        <v>70302</v>
      </c>
      <c r="B274" s="419" t="s">
        <v>271</v>
      </c>
      <c r="C274" s="398"/>
      <c r="D274" s="398"/>
      <c r="I274" s="28">
        <f t="shared" si="271"/>
        <v>0</v>
      </c>
      <c r="J274" s="399"/>
      <c r="K274" s="22"/>
      <c r="L274" s="15"/>
      <c r="M274" s="16"/>
      <c r="N274" s="21"/>
      <c r="O274" s="22"/>
      <c r="P274" s="15"/>
      <c r="Q274" s="16"/>
      <c r="R274" s="21"/>
      <c r="S274" s="21"/>
      <c r="T274" s="15"/>
      <c r="U274" s="16"/>
      <c r="V274" s="21"/>
      <c r="W274" s="21"/>
      <c r="X274" s="15"/>
      <c r="Y274" s="16"/>
      <c r="Z274" s="21"/>
      <c r="AA274" s="21"/>
      <c r="AB274" s="27"/>
      <c r="AC274" s="400"/>
      <c r="AD274" s="29">
        <f t="shared" si="267"/>
        <v>0</v>
      </c>
      <c r="AE274" s="159"/>
      <c r="AF274" s="208"/>
      <c r="AG274" s="208"/>
      <c r="AH274" s="32"/>
      <c r="AI274" s="358"/>
      <c r="AJ274" s="402"/>
      <c r="AK274" s="208"/>
      <c r="AL274" s="469"/>
      <c r="AN274" s="428"/>
      <c r="AO274" s="431"/>
    </row>
    <row r="275" spans="1:43" ht="15.6" hidden="1" x14ac:dyDescent="0.55000000000000004">
      <c r="A275" s="244">
        <v>70303</v>
      </c>
      <c r="B275" s="419" t="s">
        <v>272</v>
      </c>
      <c r="C275" s="398"/>
      <c r="D275" s="398"/>
      <c r="I275" s="28">
        <f t="shared" si="271"/>
        <v>0</v>
      </c>
      <c r="J275" s="399"/>
      <c r="K275" s="22"/>
      <c r="L275" s="15"/>
      <c r="M275" s="16"/>
      <c r="N275" s="21"/>
      <c r="O275" s="22"/>
      <c r="P275" s="15"/>
      <c r="Q275" s="16"/>
      <c r="R275" s="21"/>
      <c r="S275" s="21"/>
      <c r="T275" s="15"/>
      <c r="U275" s="16"/>
      <c r="V275" s="21"/>
      <c r="W275" s="21"/>
      <c r="X275" s="15"/>
      <c r="Y275" s="16"/>
      <c r="Z275" s="21"/>
      <c r="AA275" s="21"/>
      <c r="AB275" s="27"/>
      <c r="AC275" s="400"/>
      <c r="AD275" s="29">
        <f t="shared" si="267"/>
        <v>0</v>
      </c>
      <c r="AE275" s="159"/>
      <c r="AF275" s="208"/>
      <c r="AG275" s="208"/>
      <c r="AH275" s="32"/>
      <c r="AI275" s="358"/>
      <c r="AJ275" s="402"/>
      <c r="AK275" s="208"/>
      <c r="AL275" s="469"/>
      <c r="AN275" s="428"/>
      <c r="AO275" s="431"/>
    </row>
    <row r="276" spans="1:43" ht="27" hidden="1" x14ac:dyDescent="0.55000000000000004">
      <c r="A276" s="244">
        <v>70399</v>
      </c>
      <c r="B276" s="419" t="s">
        <v>273</v>
      </c>
      <c r="C276" s="398"/>
      <c r="D276" s="398"/>
      <c r="I276" s="28">
        <f t="shared" si="271"/>
        <v>0</v>
      </c>
      <c r="J276" s="399"/>
      <c r="K276" s="22"/>
      <c r="L276" s="15"/>
      <c r="M276" s="16"/>
      <c r="N276" s="21"/>
      <c r="O276" s="22"/>
      <c r="P276" s="15"/>
      <c r="Q276" s="16"/>
      <c r="R276" s="21"/>
      <c r="S276" s="21"/>
      <c r="T276" s="15"/>
      <c r="U276" s="16"/>
      <c r="V276" s="21"/>
      <c r="W276" s="21"/>
      <c r="X276" s="15"/>
      <c r="Y276" s="16"/>
      <c r="Z276" s="21"/>
      <c r="AA276" s="21"/>
      <c r="AB276" s="27"/>
      <c r="AC276" s="400"/>
      <c r="AD276" s="29">
        <f t="shared" si="267"/>
        <v>0</v>
      </c>
      <c r="AE276" s="159"/>
      <c r="AF276" s="208"/>
      <c r="AG276" s="208"/>
      <c r="AH276" s="32"/>
      <c r="AI276" s="358"/>
      <c r="AJ276" s="402"/>
      <c r="AK276" s="208"/>
      <c r="AL276" s="469"/>
      <c r="AN276" s="428"/>
      <c r="AO276" s="431"/>
    </row>
    <row r="277" spans="1:43" s="486" customFormat="1" ht="24" hidden="1" collapsed="1" x14ac:dyDescent="0.55000000000000004">
      <c r="A277" s="473">
        <v>704</v>
      </c>
      <c r="B277" s="474" t="s">
        <v>274</v>
      </c>
      <c r="C277" s="475">
        <f>C278</f>
        <v>0</v>
      </c>
      <c r="D277" s="475">
        <f>D278</f>
        <v>0</v>
      </c>
      <c r="E277" s="476">
        <f>E278</f>
        <v>0</v>
      </c>
      <c r="F277" s="476"/>
      <c r="G277" s="476"/>
      <c r="H277" s="476">
        <f>H278</f>
        <v>0</v>
      </c>
      <c r="I277" s="477">
        <f t="shared" si="271"/>
        <v>0</v>
      </c>
      <c r="J277" s="475">
        <f>J278</f>
        <v>0</v>
      </c>
      <c r="K277" s="478">
        <f t="shared" ref="K277:W277" si="272">K278</f>
        <v>0</v>
      </c>
      <c r="L277" s="479">
        <f t="shared" si="272"/>
        <v>0</v>
      </c>
      <c r="M277" s="479">
        <f t="shared" si="272"/>
        <v>0</v>
      </c>
      <c r="N277" s="479">
        <f t="shared" si="272"/>
        <v>0</v>
      </c>
      <c r="O277" s="478">
        <f t="shared" si="272"/>
        <v>0</v>
      </c>
      <c r="P277" s="479">
        <f t="shared" si="272"/>
        <v>0</v>
      </c>
      <c r="Q277" s="478">
        <f t="shared" si="272"/>
        <v>0</v>
      </c>
      <c r="R277" s="479">
        <f t="shared" si="272"/>
        <v>0</v>
      </c>
      <c r="S277" s="478">
        <f t="shared" si="272"/>
        <v>0</v>
      </c>
      <c r="T277" s="479"/>
      <c r="U277" s="478"/>
      <c r="V277" s="479">
        <f t="shared" si="272"/>
        <v>0</v>
      </c>
      <c r="W277" s="478">
        <f t="shared" si="272"/>
        <v>0</v>
      </c>
      <c r="X277" s="479"/>
      <c r="Y277" s="478"/>
      <c r="Z277" s="479"/>
      <c r="AA277" s="478"/>
      <c r="AB277" s="480">
        <f>AB278</f>
        <v>0</v>
      </c>
      <c r="AC277" s="475">
        <f>AC278</f>
        <v>0</v>
      </c>
      <c r="AD277" s="472">
        <f t="shared" si="267"/>
        <v>0</v>
      </c>
      <c r="AE277" s="471">
        <f>AE278</f>
        <v>0</v>
      </c>
      <c r="AF277" s="472">
        <f>AF278</f>
        <v>0</v>
      </c>
      <c r="AG277" s="472"/>
      <c r="AH277" s="472"/>
      <c r="AI277" s="472">
        <f>AI278</f>
        <v>0</v>
      </c>
      <c r="AJ277" s="481">
        <f>AJ278</f>
        <v>0</v>
      </c>
      <c r="AK277" s="472">
        <f>AK278</f>
        <v>0</v>
      </c>
      <c r="AL277" s="482">
        <f>AL278</f>
        <v>0</v>
      </c>
      <c r="AM277" s="483"/>
      <c r="AN277" s="484"/>
      <c r="AO277" s="485"/>
      <c r="AP277" s="483"/>
      <c r="AQ277" s="483"/>
    </row>
    <row r="278" spans="1:43" ht="15.6" hidden="1" x14ac:dyDescent="0.55000000000000004">
      <c r="A278" s="244">
        <v>70401</v>
      </c>
      <c r="B278" s="419" t="s">
        <v>275</v>
      </c>
      <c r="C278" s="398"/>
      <c r="D278" s="398"/>
      <c r="I278" s="28">
        <f t="shared" si="271"/>
        <v>0</v>
      </c>
      <c r="J278" s="399"/>
      <c r="K278" s="22"/>
      <c r="L278" s="15"/>
      <c r="M278" s="16"/>
      <c r="N278" s="21"/>
      <c r="O278" s="22"/>
      <c r="P278" s="15"/>
      <c r="Q278" s="16"/>
      <c r="R278" s="21"/>
      <c r="S278" s="21"/>
      <c r="T278" s="15"/>
      <c r="U278" s="16"/>
      <c r="V278" s="21"/>
      <c r="W278" s="21"/>
      <c r="X278" s="15"/>
      <c r="Y278" s="16"/>
      <c r="Z278" s="21"/>
      <c r="AA278" s="21"/>
      <c r="AB278" s="27"/>
      <c r="AC278" s="400"/>
      <c r="AD278" s="29">
        <f t="shared" si="267"/>
        <v>0</v>
      </c>
      <c r="AE278" s="159"/>
      <c r="AF278" s="208"/>
      <c r="AG278" s="208"/>
      <c r="AH278" s="32"/>
      <c r="AI278" s="358"/>
      <c r="AJ278" s="402"/>
      <c r="AK278" s="208"/>
      <c r="AL278" s="469"/>
      <c r="AN278" s="428"/>
      <c r="AO278" s="431"/>
    </row>
    <row r="279" spans="1:43" s="486" customFormat="1" ht="15.6" hidden="1" collapsed="1" x14ac:dyDescent="0.55000000000000004">
      <c r="A279" s="473">
        <v>705</v>
      </c>
      <c r="B279" s="474" t="s">
        <v>276</v>
      </c>
      <c r="C279" s="475">
        <f>SUM(C280:C281)</f>
        <v>0</v>
      </c>
      <c r="D279" s="475">
        <f>SUM(D280:D281)</f>
        <v>0</v>
      </c>
      <c r="E279" s="476">
        <f>SUM(E280:E281)</f>
        <v>0</v>
      </c>
      <c r="F279" s="476"/>
      <c r="G279" s="476"/>
      <c r="H279" s="476">
        <f>SUM(H280:H281)</f>
        <v>0</v>
      </c>
      <c r="I279" s="477">
        <f t="shared" si="271"/>
        <v>0</v>
      </c>
      <c r="J279" s="475">
        <f>SUM(J280:J281)</f>
        <v>0</v>
      </c>
      <c r="K279" s="478">
        <f t="shared" ref="K279:W279" si="273">SUM(K280:K281)</f>
        <v>0</v>
      </c>
      <c r="L279" s="479">
        <f t="shared" si="273"/>
        <v>0</v>
      </c>
      <c r="M279" s="479">
        <f t="shared" si="273"/>
        <v>0</v>
      </c>
      <c r="N279" s="479">
        <f t="shared" si="273"/>
        <v>0</v>
      </c>
      <c r="O279" s="478">
        <f t="shared" si="273"/>
        <v>0</v>
      </c>
      <c r="P279" s="479">
        <f t="shared" si="273"/>
        <v>0</v>
      </c>
      <c r="Q279" s="478">
        <f t="shared" si="273"/>
        <v>0</v>
      </c>
      <c r="R279" s="479">
        <f t="shared" si="273"/>
        <v>0</v>
      </c>
      <c r="S279" s="478">
        <f t="shared" si="273"/>
        <v>0</v>
      </c>
      <c r="T279" s="479"/>
      <c r="U279" s="478"/>
      <c r="V279" s="479">
        <f t="shared" si="273"/>
        <v>0</v>
      </c>
      <c r="W279" s="478">
        <f t="shared" si="273"/>
        <v>0</v>
      </c>
      <c r="X279" s="479"/>
      <c r="Y279" s="478"/>
      <c r="Z279" s="479"/>
      <c r="AA279" s="478"/>
      <c r="AB279" s="480">
        <f>SUM(AB280:AB281)</f>
        <v>0</v>
      </c>
      <c r="AC279" s="475">
        <f>SUM(AC280:AC281)</f>
        <v>0</v>
      </c>
      <c r="AD279" s="472">
        <f t="shared" si="267"/>
        <v>0</v>
      </c>
      <c r="AE279" s="471">
        <f>SUM(AE280:AE281)</f>
        <v>0</v>
      </c>
      <c r="AF279" s="472">
        <f>SUM(AF280:AF281)</f>
        <v>0</v>
      </c>
      <c r="AG279" s="472"/>
      <c r="AH279" s="472"/>
      <c r="AI279" s="472">
        <f>SUM(AI280:AI281)</f>
        <v>0</v>
      </c>
      <c r="AJ279" s="481">
        <f>SUM(AJ280:AJ281)</f>
        <v>0</v>
      </c>
      <c r="AK279" s="472">
        <f>SUM(AK280:AK281)</f>
        <v>0</v>
      </c>
      <c r="AL279" s="482">
        <f>SUM(AL280:AL281)</f>
        <v>0</v>
      </c>
      <c r="AM279" s="483"/>
      <c r="AN279" s="484"/>
      <c r="AO279" s="485"/>
      <c r="AP279" s="483"/>
      <c r="AQ279" s="483"/>
    </row>
    <row r="280" spans="1:43" ht="15.6" hidden="1" x14ac:dyDescent="0.55000000000000004">
      <c r="A280" s="244">
        <v>70501</v>
      </c>
      <c r="B280" s="419" t="s">
        <v>277</v>
      </c>
      <c r="C280" s="398"/>
      <c r="D280" s="398"/>
      <c r="I280" s="28">
        <f t="shared" si="271"/>
        <v>0</v>
      </c>
      <c r="J280" s="399"/>
      <c r="K280" s="22"/>
      <c r="L280" s="15"/>
      <c r="M280" s="16"/>
      <c r="N280" s="21"/>
      <c r="O280" s="22"/>
      <c r="P280" s="15"/>
      <c r="Q280" s="16"/>
      <c r="R280" s="21"/>
      <c r="S280" s="21"/>
      <c r="T280" s="15"/>
      <c r="U280" s="16"/>
      <c r="V280" s="21"/>
      <c r="W280" s="21"/>
      <c r="X280" s="15"/>
      <c r="Y280" s="16"/>
      <c r="Z280" s="21"/>
      <c r="AA280" s="21"/>
      <c r="AB280" s="27"/>
      <c r="AC280" s="400"/>
      <c r="AD280" s="29">
        <f t="shared" si="267"/>
        <v>0</v>
      </c>
      <c r="AE280" s="159"/>
      <c r="AF280" s="208"/>
      <c r="AG280" s="208"/>
      <c r="AH280" s="32"/>
      <c r="AI280" s="358"/>
      <c r="AJ280" s="402"/>
      <c r="AK280" s="208"/>
      <c r="AL280" s="469"/>
      <c r="AN280" s="428"/>
      <c r="AO280" s="431"/>
    </row>
    <row r="281" spans="1:43" ht="15.6" hidden="1" x14ac:dyDescent="0.55000000000000004">
      <c r="A281" s="244">
        <v>70502</v>
      </c>
      <c r="B281" s="419" t="s">
        <v>278</v>
      </c>
      <c r="C281" s="398"/>
      <c r="D281" s="398"/>
      <c r="I281" s="28">
        <f t="shared" si="271"/>
        <v>0</v>
      </c>
      <c r="J281" s="399"/>
      <c r="K281" s="22"/>
      <c r="L281" s="15"/>
      <c r="M281" s="16"/>
      <c r="N281" s="21"/>
      <c r="O281" s="22"/>
      <c r="P281" s="15"/>
      <c r="Q281" s="16"/>
      <c r="R281" s="21"/>
      <c r="S281" s="21"/>
      <c r="T281" s="15"/>
      <c r="U281" s="16"/>
      <c r="V281" s="21"/>
      <c r="W281" s="21"/>
      <c r="X281" s="15"/>
      <c r="Y281" s="16"/>
      <c r="Z281" s="21"/>
      <c r="AA281" s="21"/>
      <c r="AB281" s="27"/>
      <c r="AC281" s="400"/>
      <c r="AD281" s="29">
        <f t="shared" si="267"/>
        <v>0</v>
      </c>
      <c r="AE281" s="159"/>
      <c r="AF281" s="208"/>
      <c r="AG281" s="208"/>
      <c r="AH281" s="32"/>
      <c r="AI281" s="358"/>
      <c r="AJ281" s="402"/>
      <c r="AK281" s="208"/>
      <c r="AL281" s="469"/>
      <c r="AN281" s="428"/>
      <c r="AO281" s="431"/>
    </row>
    <row r="282" spans="1:43" s="125" customFormat="1" ht="13.2" hidden="1" x14ac:dyDescent="0.25">
      <c r="A282" s="176">
        <v>8</v>
      </c>
      <c r="B282" s="412" t="s">
        <v>279</v>
      </c>
      <c r="C282" s="421">
        <f>+C283+C288</f>
        <v>0</v>
      </c>
      <c r="D282" s="421">
        <f>+D283+D288</f>
        <v>0</v>
      </c>
      <c r="E282" s="413">
        <f>+E283+E288</f>
        <v>0</v>
      </c>
      <c r="F282" s="413"/>
      <c r="G282" s="413"/>
      <c r="H282" s="413">
        <f>+H283+H288</f>
        <v>0</v>
      </c>
      <c r="I282" s="177">
        <f t="shared" si="271"/>
        <v>0</v>
      </c>
      <c r="J282" s="422">
        <f>+J283+J288</f>
        <v>0</v>
      </c>
      <c r="K282" s="178">
        <f t="shared" ref="K282:W282" si="274">+K283+K288</f>
        <v>0</v>
      </c>
      <c r="L282" s="204">
        <f t="shared" si="274"/>
        <v>0</v>
      </c>
      <c r="M282" s="205">
        <f t="shared" si="274"/>
        <v>0</v>
      </c>
      <c r="N282" s="206">
        <f t="shared" si="274"/>
        <v>0</v>
      </c>
      <c r="O282" s="207">
        <f t="shared" si="274"/>
        <v>0</v>
      </c>
      <c r="P282" s="204">
        <f t="shared" si="274"/>
        <v>0</v>
      </c>
      <c r="Q282" s="205">
        <f t="shared" si="274"/>
        <v>0</v>
      </c>
      <c r="R282" s="206">
        <f t="shared" si="274"/>
        <v>0</v>
      </c>
      <c r="S282" s="207">
        <f t="shared" si="274"/>
        <v>0</v>
      </c>
      <c r="T282" s="204"/>
      <c r="U282" s="205"/>
      <c r="V282" s="206">
        <f t="shared" si="274"/>
        <v>0</v>
      </c>
      <c r="W282" s="207">
        <f t="shared" si="274"/>
        <v>0</v>
      </c>
      <c r="X282" s="204"/>
      <c r="Y282" s="205"/>
      <c r="Z282" s="206"/>
      <c r="AA282" s="207"/>
      <c r="AB282" s="179">
        <f>+AB283+AB288</f>
        <v>0</v>
      </c>
      <c r="AC282" s="421">
        <f>+AC283+AC288</f>
        <v>0</v>
      </c>
      <c r="AD282" s="177">
        <f t="shared" si="267"/>
        <v>0</v>
      </c>
      <c r="AE282" s="160">
        <f>+AE283+AE288</f>
        <v>0</v>
      </c>
      <c r="AF282" s="177">
        <f>+AF283+AF288</f>
        <v>0</v>
      </c>
      <c r="AG282" s="177"/>
      <c r="AH282" s="177"/>
      <c r="AI282" s="361">
        <f>+AI283+AI288</f>
        <v>0</v>
      </c>
      <c r="AJ282" s="383">
        <f>+AJ283+AJ288</f>
        <v>0</v>
      </c>
      <c r="AK282" s="177">
        <f>+AK283+AK288</f>
        <v>0</v>
      </c>
      <c r="AL282" s="443">
        <f>+AL283+AL288</f>
        <v>0</v>
      </c>
      <c r="AM282" s="1"/>
      <c r="AN282" s="437"/>
    </row>
    <row r="283" spans="1:43" s="486" customFormat="1" ht="15.6" hidden="1" collapsed="1" x14ac:dyDescent="0.55000000000000004">
      <c r="A283" s="473">
        <v>801</v>
      </c>
      <c r="B283" s="474" t="s">
        <v>280</v>
      </c>
      <c r="C283" s="475">
        <f>SUM(C284:C287)</f>
        <v>0</v>
      </c>
      <c r="D283" s="475">
        <f>SUM(D284:D287)</f>
        <v>0</v>
      </c>
      <c r="E283" s="476">
        <f>SUM(E284:E287)</f>
        <v>0</v>
      </c>
      <c r="F283" s="476"/>
      <c r="G283" s="476"/>
      <c r="H283" s="476">
        <f>SUM(H284:H287)</f>
        <v>0</v>
      </c>
      <c r="I283" s="477">
        <f t="shared" si="271"/>
        <v>0</v>
      </c>
      <c r="J283" s="475">
        <f>SUM(J284:J287)</f>
        <v>0</v>
      </c>
      <c r="K283" s="478">
        <f t="shared" ref="K283:W283" si="275">SUM(K284:K287)</f>
        <v>0</v>
      </c>
      <c r="L283" s="479">
        <f t="shared" si="275"/>
        <v>0</v>
      </c>
      <c r="M283" s="479">
        <f t="shared" si="275"/>
        <v>0</v>
      </c>
      <c r="N283" s="479">
        <f t="shared" si="275"/>
        <v>0</v>
      </c>
      <c r="O283" s="478">
        <f t="shared" si="275"/>
        <v>0</v>
      </c>
      <c r="P283" s="479">
        <f t="shared" si="275"/>
        <v>0</v>
      </c>
      <c r="Q283" s="478">
        <f t="shared" si="275"/>
        <v>0</v>
      </c>
      <c r="R283" s="479">
        <f t="shared" si="275"/>
        <v>0</v>
      </c>
      <c r="S283" s="478">
        <f t="shared" si="275"/>
        <v>0</v>
      </c>
      <c r="T283" s="479"/>
      <c r="U283" s="478"/>
      <c r="V283" s="479">
        <f t="shared" si="275"/>
        <v>0</v>
      </c>
      <c r="W283" s="478">
        <f t="shared" si="275"/>
        <v>0</v>
      </c>
      <c r="X283" s="479"/>
      <c r="Y283" s="478"/>
      <c r="Z283" s="479"/>
      <c r="AA283" s="478"/>
      <c r="AB283" s="480">
        <f>SUM(AB284:AB287)</f>
        <v>0</v>
      </c>
      <c r="AC283" s="475">
        <f>SUM(AC284:AC287)</f>
        <v>0</v>
      </c>
      <c r="AD283" s="472">
        <f t="shared" si="267"/>
        <v>0</v>
      </c>
      <c r="AE283" s="471">
        <f>SUM(AE284:AE287)</f>
        <v>0</v>
      </c>
      <c r="AF283" s="472">
        <f>SUM(AF284:AF287)</f>
        <v>0</v>
      </c>
      <c r="AG283" s="472"/>
      <c r="AH283" s="472"/>
      <c r="AI283" s="472">
        <f>SUM(AI284:AI287)</f>
        <v>0</v>
      </c>
      <c r="AJ283" s="481">
        <f>SUM(AJ284:AJ287)</f>
        <v>0</v>
      </c>
      <c r="AK283" s="472">
        <f>SUM(AK284:AK287)</f>
        <v>0</v>
      </c>
      <c r="AL283" s="482">
        <f>SUM(AL284:AL287)</f>
        <v>0</v>
      </c>
      <c r="AM283" s="483"/>
      <c r="AN283" s="484"/>
      <c r="AO283" s="485"/>
      <c r="AP283" s="483"/>
      <c r="AQ283" s="483"/>
    </row>
    <row r="284" spans="1:43" ht="15.6" hidden="1" x14ac:dyDescent="0.55000000000000004">
      <c r="A284" s="244">
        <v>80101</v>
      </c>
      <c r="B284" s="419" t="s">
        <v>281</v>
      </c>
      <c r="C284" s="398"/>
      <c r="D284" s="398"/>
      <c r="I284" s="28">
        <f t="shared" si="271"/>
        <v>0</v>
      </c>
      <c r="J284" s="399"/>
      <c r="K284" s="22"/>
      <c r="L284" s="15"/>
      <c r="M284" s="16"/>
      <c r="N284" s="21"/>
      <c r="O284" s="22"/>
      <c r="P284" s="15"/>
      <c r="Q284" s="16"/>
      <c r="R284" s="21"/>
      <c r="S284" s="21"/>
      <c r="T284" s="15"/>
      <c r="U284" s="16"/>
      <c r="V284" s="21"/>
      <c r="W284" s="21"/>
      <c r="X284" s="15"/>
      <c r="Y284" s="16"/>
      <c r="Z284" s="21"/>
      <c r="AA284" s="21"/>
      <c r="AB284" s="27"/>
      <c r="AC284" s="400"/>
      <c r="AD284" s="29">
        <f t="shared" si="267"/>
        <v>0</v>
      </c>
      <c r="AE284" s="159"/>
      <c r="AF284" s="208"/>
      <c r="AG284" s="208"/>
      <c r="AH284" s="32"/>
      <c r="AI284" s="358"/>
      <c r="AJ284" s="402"/>
      <c r="AK284" s="208"/>
      <c r="AL284" s="469"/>
      <c r="AN284" s="428"/>
      <c r="AO284" s="431"/>
    </row>
    <row r="285" spans="1:43" ht="15.6" hidden="1" x14ac:dyDescent="0.55000000000000004">
      <c r="A285" s="244">
        <v>80102</v>
      </c>
      <c r="B285" s="419" t="s">
        <v>282</v>
      </c>
      <c r="C285" s="398"/>
      <c r="D285" s="398"/>
      <c r="I285" s="28">
        <f t="shared" si="271"/>
        <v>0</v>
      </c>
      <c r="J285" s="399"/>
      <c r="K285" s="22"/>
      <c r="L285" s="15"/>
      <c r="M285" s="16"/>
      <c r="N285" s="21"/>
      <c r="O285" s="22"/>
      <c r="P285" s="15"/>
      <c r="Q285" s="16"/>
      <c r="R285" s="21"/>
      <c r="S285" s="21"/>
      <c r="T285" s="15"/>
      <c r="U285" s="16"/>
      <c r="V285" s="21"/>
      <c r="W285" s="21"/>
      <c r="X285" s="15"/>
      <c r="Y285" s="16"/>
      <c r="Z285" s="21"/>
      <c r="AA285" s="21"/>
      <c r="AB285" s="27"/>
      <c r="AC285" s="400"/>
      <c r="AD285" s="29">
        <f t="shared" si="267"/>
        <v>0</v>
      </c>
      <c r="AE285" s="159"/>
      <c r="AF285" s="208"/>
      <c r="AG285" s="208"/>
      <c r="AH285" s="32"/>
      <c r="AI285" s="358"/>
      <c r="AJ285" s="402"/>
      <c r="AK285" s="208"/>
      <c r="AL285" s="469"/>
      <c r="AN285" s="428"/>
      <c r="AO285" s="431"/>
    </row>
    <row r="286" spans="1:43" ht="15.6" hidden="1" x14ac:dyDescent="0.55000000000000004">
      <c r="A286" s="244">
        <v>80103</v>
      </c>
      <c r="B286" s="419" t="s">
        <v>283</v>
      </c>
      <c r="C286" s="398"/>
      <c r="D286" s="398"/>
      <c r="I286" s="28">
        <f t="shared" si="271"/>
        <v>0</v>
      </c>
      <c r="J286" s="399"/>
      <c r="K286" s="22"/>
      <c r="L286" s="15"/>
      <c r="M286" s="16"/>
      <c r="N286" s="21"/>
      <c r="O286" s="22"/>
      <c r="P286" s="15"/>
      <c r="Q286" s="16"/>
      <c r="R286" s="21"/>
      <c r="S286" s="21"/>
      <c r="T286" s="15"/>
      <c r="U286" s="16"/>
      <c r="V286" s="21"/>
      <c r="W286" s="21"/>
      <c r="X286" s="15"/>
      <c r="Y286" s="16"/>
      <c r="Z286" s="21"/>
      <c r="AA286" s="21"/>
      <c r="AB286" s="27"/>
      <c r="AC286" s="400"/>
      <c r="AD286" s="29">
        <f t="shared" si="267"/>
        <v>0</v>
      </c>
      <c r="AE286" s="159"/>
      <c r="AF286" s="208"/>
      <c r="AG286" s="208"/>
      <c r="AH286" s="32"/>
      <c r="AI286" s="358"/>
      <c r="AJ286" s="402"/>
      <c r="AK286" s="208"/>
      <c r="AL286" s="469"/>
      <c r="AN286" s="428"/>
      <c r="AO286" s="431"/>
    </row>
    <row r="287" spans="1:43" ht="15.6" hidden="1" x14ac:dyDescent="0.55000000000000004">
      <c r="A287" s="244">
        <v>80104</v>
      </c>
      <c r="B287" s="419" t="s">
        <v>284</v>
      </c>
      <c r="C287" s="398"/>
      <c r="D287" s="398"/>
      <c r="I287" s="28">
        <f t="shared" si="271"/>
        <v>0</v>
      </c>
      <c r="J287" s="399"/>
      <c r="K287" s="22"/>
      <c r="L287" s="15"/>
      <c r="M287" s="16"/>
      <c r="N287" s="21"/>
      <c r="O287" s="22"/>
      <c r="P287" s="15"/>
      <c r="Q287" s="16"/>
      <c r="R287" s="21"/>
      <c r="S287" s="21"/>
      <c r="T287" s="15"/>
      <c r="U287" s="16"/>
      <c r="V287" s="21"/>
      <c r="W287" s="21"/>
      <c r="X287" s="15"/>
      <c r="Y287" s="16"/>
      <c r="Z287" s="21"/>
      <c r="AA287" s="21"/>
      <c r="AB287" s="27"/>
      <c r="AC287" s="400"/>
      <c r="AD287" s="29">
        <f t="shared" si="267"/>
        <v>0</v>
      </c>
      <c r="AE287" s="159"/>
      <c r="AF287" s="208"/>
      <c r="AG287" s="208"/>
      <c r="AH287" s="32"/>
      <c r="AI287" s="358"/>
      <c r="AJ287" s="402"/>
      <c r="AK287" s="208"/>
      <c r="AL287" s="469"/>
      <c r="AN287" s="428"/>
      <c r="AO287" s="431"/>
    </row>
    <row r="288" spans="1:43" s="486" customFormat="1" ht="15.6" hidden="1" collapsed="1" x14ac:dyDescent="0.55000000000000004">
      <c r="A288" s="473">
        <v>802</v>
      </c>
      <c r="B288" s="474" t="s">
        <v>285</v>
      </c>
      <c r="C288" s="475">
        <f>SUM(C289:C296)</f>
        <v>0</v>
      </c>
      <c r="D288" s="475">
        <f>SUM(D289:D296)</f>
        <v>0</v>
      </c>
      <c r="E288" s="476">
        <f>SUM(E289:E296)</f>
        <v>0</v>
      </c>
      <c r="F288" s="476"/>
      <c r="G288" s="476"/>
      <c r="H288" s="476">
        <f>SUM(H289:H296)</f>
        <v>0</v>
      </c>
      <c r="I288" s="477">
        <f t="shared" si="271"/>
        <v>0</v>
      </c>
      <c r="J288" s="475">
        <f>SUM(J289:J296)</f>
        <v>0</v>
      </c>
      <c r="K288" s="478">
        <f t="shared" ref="K288:W288" si="276">SUM(K289:K296)</f>
        <v>0</v>
      </c>
      <c r="L288" s="479">
        <f t="shared" si="276"/>
        <v>0</v>
      </c>
      <c r="M288" s="479">
        <f t="shared" si="276"/>
        <v>0</v>
      </c>
      <c r="N288" s="479">
        <f t="shared" si="276"/>
        <v>0</v>
      </c>
      <c r="O288" s="478">
        <f t="shared" si="276"/>
        <v>0</v>
      </c>
      <c r="P288" s="479">
        <f t="shared" si="276"/>
        <v>0</v>
      </c>
      <c r="Q288" s="478">
        <f t="shared" si="276"/>
        <v>0</v>
      </c>
      <c r="R288" s="479">
        <f t="shared" si="276"/>
        <v>0</v>
      </c>
      <c r="S288" s="478">
        <f t="shared" si="276"/>
        <v>0</v>
      </c>
      <c r="T288" s="479"/>
      <c r="U288" s="478"/>
      <c r="V288" s="479">
        <f t="shared" si="276"/>
        <v>0</v>
      </c>
      <c r="W288" s="478">
        <f t="shared" si="276"/>
        <v>0</v>
      </c>
      <c r="X288" s="479"/>
      <c r="Y288" s="478"/>
      <c r="Z288" s="479"/>
      <c r="AA288" s="478"/>
      <c r="AB288" s="480">
        <f>SUM(AB289:AB296)</f>
        <v>0</v>
      </c>
      <c r="AC288" s="475">
        <f>SUM(AC289:AC296)</f>
        <v>0</v>
      </c>
      <c r="AD288" s="472">
        <f t="shared" si="267"/>
        <v>0</v>
      </c>
      <c r="AE288" s="471">
        <f>SUM(AE289:AE296)</f>
        <v>0</v>
      </c>
      <c r="AF288" s="472">
        <f>SUM(AF289:AF296)</f>
        <v>0</v>
      </c>
      <c r="AG288" s="472"/>
      <c r="AH288" s="472"/>
      <c r="AI288" s="472">
        <f>SUM(AI289:AI296)</f>
        <v>0</v>
      </c>
      <c r="AJ288" s="481">
        <f>SUM(AJ289:AJ296)</f>
        <v>0</v>
      </c>
      <c r="AK288" s="472">
        <f>SUM(AK289:AK296)</f>
        <v>0</v>
      </c>
      <c r="AL288" s="482">
        <f>SUM(AL289:AL296)</f>
        <v>0</v>
      </c>
      <c r="AM288" s="483"/>
      <c r="AN288" s="484"/>
      <c r="AO288" s="485"/>
      <c r="AP288" s="483"/>
      <c r="AQ288" s="483"/>
    </row>
    <row r="289" spans="1:43" ht="15.6" hidden="1" x14ac:dyDescent="0.55000000000000004">
      <c r="A289" s="244">
        <v>80201</v>
      </c>
      <c r="B289" s="419" t="s">
        <v>286</v>
      </c>
      <c r="C289" s="398"/>
      <c r="D289" s="398"/>
      <c r="I289" s="28">
        <f t="shared" si="271"/>
        <v>0</v>
      </c>
      <c r="J289" s="399"/>
      <c r="K289" s="22"/>
      <c r="L289" s="15"/>
      <c r="M289" s="16"/>
      <c r="N289" s="21"/>
      <c r="O289" s="22"/>
      <c r="P289" s="15"/>
      <c r="Q289" s="16"/>
      <c r="R289" s="21"/>
      <c r="S289" s="21"/>
      <c r="T289" s="15"/>
      <c r="U289" s="16"/>
      <c r="V289" s="21"/>
      <c r="W289" s="21"/>
      <c r="X289" s="15"/>
      <c r="Y289" s="16"/>
      <c r="Z289" s="21"/>
      <c r="AA289" s="21"/>
      <c r="AB289" s="27"/>
      <c r="AC289" s="400"/>
      <c r="AD289" s="29">
        <f t="shared" si="267"/>
        <v>0</v>
      </c>
      <c r="AE289" s="159"/>
      <c r="AF289" s="208"/>
      <c r="AG289" s="208"/>
      <c r="AH289" s="32"/>
      <c r="AI289" s="358"/>
      <c r="AJ289" s="402"/>
      <c r="AK289" s="208"/>
      <c r="AL289" s="469"/>
      <c r="AN289" s="428"/>
      <c r="AO289" s="431"/>
    </row>
    <row r="290" spans="1:43" ht="15.6" hidden="1" x14ac:dyDescent="0.55000000000000004">
      <c r="A290" s="244">
        <v>80202</v>
      </c>
      <c r="B290" s="419" t="s">
        <v>287</v>
      </c>
      <c r="C290" s="398"/>
      <c r="D290" s="398"/>
      <c r="I290" s="28">
        <f t="shared" si="271"/>
        <v>0</v>
      </c>
      <c r="J290" s="399"/>
      <c r="K290" s="22"/>
      <c r="L290" s="15"/>
      <c r="M290" s="16"/>
      <c r="N290" s="21"/>
      <c r="O290" s="22"/>
      <c r="P290" s="15"/>
      <c r="Q290" s="16"/>
      <c r="R290" s="21"/>
      <c r="S290" s="21"/>
      <c r="T290" s="15"/>
      <c r="U290" s="16"/>
      <c r="V290" s="21"/>
      <c r="W290" s="21"/>
      <c r="X290" s="15"/>
      <c r="Y290" s="16"/>
      <c r="Z290" s="21"/>
      <c r="AA290" s="21"/>
      <c r="AB290" s="27"/>
      <c r="AC290" s="400"/>
      <c r="AD290" s="29">
        <f t="shared" si="267"/>
        <v>0</v>
      </c>
      <c r="AE290" s="159"/>
      <c r="AF290" s="208"/>
      <c r="AG290" s="208"/>
      <c r="AH290" s="32"/>
      <c r="AI290" s="358"/>
      <c r="AJ290" s="402"/>
      <c r="AK290" s="208"/>
      <c r="AL290" s="469"/>
      <c r="AN290" s="428"/>
      <c r="AO290" s="431"/>
    </row>
    <row r="291" spans="1:43" ht="27" hidden="1" x14ac:dyDescent="0.55000000000000004">
      <c r="A291" s="244">
        <v>80203</v>
      </c>
      <c r="B291" s="419" t="s">
        <v>288</v>
      </c>
      <c r="C291" s="398"/>
      <c r="D291" s="398"/>
      <c r="I291" s="28">
        <f t="shared" si="271"/>
        <v>0</v>
      </c>
      <c r="J291" s="399"/>
      <c r="K291" s="22"/>
      <c r="L291" s="15"/>
      <c r="M291" s="16"/>
      <c r="N291" s="21"/>
      <c r="O291" s="22"/>
      <c r="P291" s="15"/>
      <c r="Q291" s="16"/>
      <c r="R291" s="21"/>
      <c r="S291" s="21"/>
      <c r="T291" s="15"/>
      <c r="U291" s="16"/>
      <c r="V291" s="21"/>
      <c r="W291" s="21"/>
      <c r="X291" s="15"/>
      <c r="Y291" s="16"/>
      <c r="Z291" s="21"/>
      <c r="AA291" s="21"/>
      <c r="AB291" s="27"/>
      <c r="AC291" s="400"/>
      <c r="AD291" s="29">
        <f t="shared" si="267"/>
        <v>0</v>
      </c>
      <c r="AE291" s="159"/>
      <c r="AF291" s="208"/>
      <c r="AG291" s="208"/>
      <c r="AH291" s="32"/>
      <c r="AI291" s="358"/>
      <c r="AJ291" s="402"/>
      <c r="AK291" s="208"/>
      <c r="AL291" s="469"/>
      <c r="AN291" s="428"/>
      <c r="AO291" s="431"/>
    </row>
    <row r="292" spans="1:43" ht="15.6" hidden="1" x14ac:dyDescent="0.55000000000000004">
      <c r="A292" s="244">
        <v>80204</v>
      </c>
      <c r="B292" s="419" t="s">
        <v>289</v>
      </c>
      <c r="C292" s="398"/>
      <c r="D292" s="398"/>
      <c r="I292" s="28">
        <f t="shared" si="271"/>
        <v>0</v>
      </c>
      <c r="J292" s="399"/>
      <c r="K292" s="22"/>
      <c r="L292" s="15"/>
      <c r="M292" s="16"/>
      <c r="N292" s="21"/>
      <c r="O292" s="22"/>
      <c r="P292" s="15"/>
      <c r="Q292" s="16"/>
      <c r="R292" s="21"/>
      <c r="S292" s="21"/>
      <c r="T292" s="15"/>
      <c r="U292" s="16"/>
      <c r="V292" s="21"/>
      <c r="W292" s="21"/>
      <c r="X292" s="15"/>
      <c r="Y292" s="16"/>
      <c r="Z292" s="21"/>
      <c r="AA292" s="21"/>
      <c r="AB292" s="27"/>
      <c r="AC292" s="400"/>
      <c r="AD292" s="29">
        <f t="shared" si="267"/>
        <v>0</v>
      </c>
      <c r="AE292" s="159"/>
      <c r="AF292" s="208"/>
      <c r="AG292" s="208"/>
      <c r="AH292" s="32"/>
      <c r="AI292" s="358"/>
      <c r="AJ292" s="402"/>
      <c r="AK292" s="208"/>
      <c r="AL292" s="469"/>
      <c r="AN292" s="428"/>
      <c r="AO292" s="431"/>
    </row>
    <row r="293" spans="1:43" ht="27" hidden="1" x14ac:dyDescent="0.55000000000000004">
      <c r="A293" s="244">
        <v>80205</v>
      </c>
      <c r="B293" s="419" t="s">
        <v>290</v>
      </c>
      <c r="C293" s="398"/>
      <c r="D293" s="398"/>
      <c r="I293" s="28">
        <f t="shared" si="271"/>
        <v>0</v>
      </c>
      <c r="J293" s="399"/>
      <c r="K293" s="22"/>
      <c r="L293" s="15"/>
      <c r="M293" s="16"/>
      <c r="N293" s="21"/>
      <c r="O293" s="22"/>
      <c r="P293" s="15"/>
      <c r="Q293" s="16"/>
      <c r="R293" s="21"/>
      <c r="S293" s="21"/>
      <c r="T293" s="15"/>
      <c r="U293" s="16"/>
      <c r="V293" s="21"/>
      <c r="W293" s="21"/>
      <c r="X293" s="15"/>
      <c r="Y293" s="16"/>
      <c r="Z293" s="21"/>
      <c r="AA293" s="21"/>
      <c r="AB293" s="27"/>
      <c r="AC293" s="400"/>
      <c r="AD293" s="29">
        <f t="shared" si="267"/>
        <v>0</v>
      </c>
      <c r="AE293" s="159"/>
      <c r="AF293" s="208"/>
      <c r="AG293" s="208"/>
      <c r="AH293" s="32"/>
      <c r="AI293" s="358"/>
      <c r="AJ293" s="402"/>
      <c r="AK293" s="208"/>
      <c r="AL293" s="469"/>
      <c r="AN293" s="428"/>
      <c r="AO293" s="431"/>
    </row>
    <row r="294" spans="1:43" ht="15.6" hidden="1" x14ac:dyDescent="0.55000000000000004">
      <c r="A294" s="244">
        <v>80206</v>
      </c>
      <c r="B294" s="419" t="s">
        <v>291</v>
      </c>
      <c r="C294" s="398"/>
      <c r="D294" s="398"/>
      <c r="I294" s="28">
        <f t="shared" si="271"/>
        <v>0</v>
      </c>
      <c r="J294" s="399"/>
      <c r="K294" s="22"/>
      <c r="L294" s="15"/>
      <c r="M294" s="16"/>
      <c r="N294" s="21"/>
      <c r="O294" s="22"/>
      <c r="P294" s="15"/>
      <c r="Q294" s="16"/>
      <c r="R294" s="21"/>
      <c r="S294" s="21"/>
      <c r="T294" s="15"/>
      <c r="U294" s="16"/>
      <c r="V294" s="21"/>
      <c r="W294" s="21"/>
      <c r="X294" s="15"/>
      <c r="Y294" s="16"/>
      <c r="Z294" s="21"/>
      <c r="AA294" s="21"/>
      <c r="AB294" s="27"/>
      <c r="AC294" s="400"/>
      <c r="AD294" s="29">
        <f t="shared" si="267"/>
        <v>0</v>
      </c>
      <c r="AE294" s="159"/>
      <c r="AF294" s="208"/>
      <c r="AG294" s="208"/>
      <c r="AH294" s="32"/>
      <c r="AI294" s="358"/>
      <c r="AJ294" s="402"/>
      <c r="AK294" s="208"/>
      <c r="AL294" s="469"/>
      <c r="AN294" s="428"/>
      <c r="AO294" s="431"/>
    </row>
    <row r="295" spans="1:43" ht="15.6" hidden="1" x14ac:dyDescent="0.55000000000000004">
      <c r="A295" s="244">
        <v>80207</v>
      </c>
      <c r="B295" s="419" t="s">
        <v>292</v>
      </c>
      <c r="C295" s="398"/>
      <c r="D295" s="398"/>
      <c r="I295" s="28">
        <f t="shared" si="271"/>
        <v>0</v>
      </c>
      <c r="J295" s="399"/>
      <c r="K295" s="22"/>
      <c r="L295" s="15"/>
      <c r="M295" s="16"/>
      <c r="N295" s="21"/>
      <c r="O295" s="22"/>
      <c r="P295" s="15"/>
      <c r="Q295" s="16"/>
      <c r="R295" s="21"/>
      <c r="S295" s="21"/>
      <c r="T295" s="15"/>
      <c r="U295" s="16"/>
      <c r="V295" s="21"/>
      <c r="W295" s="21"/>
      <c r="X295" s="15"/>
      <c r="Y295" s="16"/>
      <c r="Z295" s="21"/>
      <c r="AA295" s="21"/>
      <c r="AB295" s="27"/>
      <c r="AC295" s="400"/>
      <c r="AD295" s="29">
        <f t="shared" si="267"/>
        <v>0</v>
      </c>
      <c r="AE295" s="159"/>
      <c r="AF295" s="208"/>
      <c r="AG295" s="208"/>
      <c r="AH295" s="32"/>
      <c r="AI295" s="358"/>
      <c r="AJ295" s="402"/>
      <c r="AK295" s="208"/>
      <c r="AL295" s="469"/>
      <c r="AN295" s="428"/>
      <c r="AO295" s="431"/>
    </row>
    <row r="296" spans="1:43" ht="15.6" hidden="1" x14ac:dyDescent="0.55000000000000004">
      <c r="A296" s="244">
        <v>80208</v>
      </c>
      <c r="B296" s="419" t="s">
        <v>293</v>
      </c>
      <c r="C296" s="398"/>
      <c r="D296" s="398"/>
      <c r="I296" s="28">
        <f t="shared" si="271"/>
        <v>0</v>
      </c>
      <c r="J296" s="399"/>
      <c r="K296" s="22"/>
      <c r="L296" s="15"/>
      <c r="M296" s="16"/>
      <c r="N296" s="21"/>
      <c r="O296" s="22"/>
      <c r="P296" s="15"/>
      <c r="Q296" s="16"/>
      <c r="R296" s="21"/>
      <c r="S296" s="21"/>
      <c r="T296" s="15"/>
      <c r="U296" s="16"/>
      <c r="V296" s="21"/>
      <c r="W296" s="21"/>
      <c r="X296" s="15"/>
      <c r="Y296" s="16"/>
      <c r="Z296" s="21"/>
      <c r="AA296" s="21"/>
      <c r="AB296" s="27"/>
      <c r="AC296" s="400"/>
      <c r="AD296" s="29">
        <f t="shared" si="267"/>
        <v>0</v>
      </c>
      <c r="AE296" s="159"/>
      <c r="AF296" s="208"/>
      <c r="AG296" s="208"/>
      <c r="AH296" s="32"/>
      <c r="AI296" s="358"/>
      <c r="AJ296" s="402"/>
      <c r="AK296" s="208"/>
      <c r="AL296" s="469"/>
      <c r="AN296" s="428"/>
      <c r="AO296" s="431"/>
    </row>
    <row r="297" spans="1:43" s="125" customFormat="1" ht="13.2" hidden="1" x14ac:dyDescent="0.25">
      <c r="A297" s="176">
        <v>9</v>
      </c>
      <c r="B297" s="412" t="s">
        <v>294</v>
      </c>
      <c r="C297" s="421">
        <f>+C298+C300</f>
        <v>0</v>
      </c>
      <c r="D297" s="421">
        <f>+D298+D300</f>
        <v>0</v>
      </c>
      <c r="E297" s="413">
        <f>+E298+E300</f>
        <v>0</v>
      </c>
      <c r="F297" s="413"/>
      <c r="G297" s="413"/>
      <c r="H297" s="413">
        <f>+H298+H300</f>
        <v>0</v>
      </c>
      <c r="I297" s="177">
        <f t="shared" si="271"/>
        <v>0</v>
      </c>
      <c r="J297" s="422">
        <f>+J298+J300</f>
        <v>0</v>
      </c>
      <c r="K297" s="178">
        <f t="shared" ref="K297:W297" si="277">+K298+K300</f>
        <v>0</v>
      </c>
      <c r="L297" s="204">
        <f t="shared" si="277"/>
        <v>0</v>
      </c>
      <c r="M297" s="205">
        <f t="shared" si="277"/>
        <v>0</v>
      </c>
      <c r="N297" s="206">
        <f t="shared" si="277"/>
        <v>0</v>
      </c>
      <c r="O297" s="207">
        <f t="shared" si="277"/>
        <v>0</v>
      </c>
      <c r="P297" s="204">
        <f t="shared" si="277"/>
        <v>0</v>
      </c>
      <c r="Q297" s="205">
        <f t="shared" si="277"/>
        <v>0</v>
      </c>
      <c r="R297" s="206">
        <f t="shared" si="277"/>
        <v>0</v>
      </c>
      <c r="S297" s="207">
        <f t="shared" si="277"/>
        <v>0</v>
      </c>
      <c r="T297" s="204"/>
      <c r="U297" s="205"/>
      <c r="V297" s="206">
        <f t="shared" si="277"/>
        <v>0</v>
      </c>
      <c r="W297" s="207">
        <f t="shared" si="277"/>
        <v>0</v>
      </c>
      <c r="X297" s="204"/>
      <c r="Y297" s="205"/>
      <c r="Z297" s="206"/>
      <c r="AA297" s="207"/>
      <c r="AB297" s="179">
        <f>+AB298+AB301</f>
        <v>0</v>
      </c>
      <c r="AC297" s="421">
        <f>+AC298+AC300</f>
        <v>0</v>
      </c>
      <c r="AD297" s="177">
        <f>+AB297</f>
        <v>0</v>
      </c>
      <c r="AE297" s="160">
        <f>+AE298+AE301</f>
        <v>0</v>
      </c>
      <c r="AF297" s="177">
        <f>+AF298+AF300</f>
        <v>0</v>
      </c>
      <c r="AG297" s="177"/>
      <c r="AH297" s="177"/>
      <c r="AI297" s="361">
        <f>+AI298+AI301</f>
        <v>0</v>
      </c>
      <c r="AJ297" s="383">
        <f t="shared" ref="AJ297" si="278">IFERROR(((AD297-AI297)/AD297),0)</f>
        <v>0</v>
      </c>
      <c r="AK297" s="177">
        <f>+AK298+AK300</f>
        <v>0</v>
      </c>
      <c r="AL297" s="443">
        <f t="shared" ref="AL297:AL301" si="279">IFERROR(+(AE297/AD297),0)</f>
        <v>0</v>
      </c>
      <c r="AM297" s="1"/>
      <c r="AN297" s="437"/>
    </row>
    <row r="298" spans="1:43" s="486" customFormat="1" ht="15.6" hidden="1" collapsed="1" x14ac:dyDescent="0.55000000000000004">
      <c r="A298" s="473">
        <v>901</v>
      </c>
      <c r="B298" s="474" t="s">
        <v>295</v>
      </c>
      <c r="C298" s="475">
        <f>+C299</f>
        <v>0</v>
      </c>
      <c r="D298" s="475">
        <f>+D299</f>
        <v>0</v>
      </c>
      <c r="E298" s="476">
        <f>+E299</f>
        <v>0</v>
      </c>
      <c r="F298" s="476"/>
      <c r="G298" s="476"/>
      <c r="H298" s="476"/>
      <c r="I298" s="477">
        <f t="shared" si="271"/>
        <v>0</v>
      </c>
      <c r="J298" s="475"/>
      <c r="K298" s="478"/>
      <c r="L298" s="479"/>
      <c r="M298" s="479"/>
      <c r="N298" s="479"/>
      <c r="O298" s="478"/>
      <c r="P298" s="479"/>
      <c r="Q298" s="478"/>
      <c r="R298" s="479"/>
      <c r="S298" s="478"/>
      <c r="T298" s="479"/>
      <c r="U298" s="478"/>
      <c r="V298" s="479"/>
      <c r="W298" s="478"/>
      <c r="X298" s="479"/>
      <c r="Y298" s="478"/>
      <c r="Z298" s="479"/>
      <c r="AA298" s="478"/>
      <c r="AB298" s="480"/>
      <c r="AC298" s="475"/>
      <c r="AD298" s="472">
        <f>SUM(J298:K298)</f>
        <v>0</v>
      </c>
      <c r="AE298" s="471"/>
      <c r="AF298" s="472"/>
      <c r="AG298" s="472"/>
      <c r="AH298" s="472"/>
      <c r="AI298" s="472"/>
      <c r="AJ298" s="481">
        <f t="shared" ref="AJ298" si="280">IFERROR(((AD298-AI298)/AD298),0)</f>
        <v>0</v>
      </c>
      <c r="AK298" s="472"/>
      <c r="AL298" s="482">
        <f t="shared" si="279"/>
        <v>0</v>
      </c>
      <c r="AM298" s="483"/>
      <c r="AN298" s="484"/>
      <c r="AO298" s="485"/>
      <c r="AP298" s="483"/>
      <c r="AQ298" s="483"/>
    </row>
    <row r="299" spans="1:43" ht="13.2" hidden="1" x14ac:dyDescent="0.25">
      <c r="A299" s="367">
        <v>90101</v>
      </c>
      <c r="B299" s="489" t="s">
        <v>296</v>
      </c>
      <c r="C299" s="212"/>
      <c r="D299" s="212"/>
      <c r="E299" s="213"/>
      <c r="F299" s="213"/>
      <c r="G299" s="213"/>
      <c r="H299" s="213"/>
      <c r="I299" s="212">
        <f>+E299+H299</f>
        <v>0</v>
      </c>
      <c r="AD299" s="212">
        <f>+AB299+AC299</f>
        <v>0</v>
      </c>
      <c r="AE299" s="210"/>
      <c r="AF299" s="213"/>
      <c r="AG299" s="213"/>
      <c r="AH299" s="213"/>
      <c r="AI299" s="363"/>
      <c r="AJ299" s="405">
        <v>0</v>
      </c>
      <c r="AK299" s="213"/>
      <c r="AL299" s="442">
        <f t="shared" si="279"/>
        <v>0</v>
      </c>
    </row>
    <row r="300" spans="1:43" s="486" customFormat="1" ht="15.6" hidden="1" collapsed="1" x14ac:dyDescent="0.55000000000000004">
      <c r="A300" s="473">
        <v>902</v>
      </c>
      <c r="B300" s="474" t="s">
        <v>297</v>
      </c>
      <c r="C300" s="475">
        <f>+C301+C302</f>
        <v>0</v>
      </c>
      <c r="D300" s="475">
        <f>+J301+J302</f>
        <v>0</v>
      </c>
      <c r="E300" s="476">
        <f>+E301+E302</f>
        <v>0</v>
      </c>
      <c r="F300" s="476"/>
      <c r="G300" s="476"/>
      <c r="H300" s="476">
        <f>+H301+H302</f>
        <v>0</v>
      </c>
      <c r="I300" s="477">
        <f>+I301+I302</f>
        <v>0</v>
      </c>
      <c r="J300" s="475"/>
      <c r="K300" s="478"/>
      <c r="L300" s="479"/>
      <c r="M300" s="479">
        <v>0</v>
      </c>
      <c r="N300" s="479"/>
      <c r="O300" s="478"/>
      <c r="P300" s="479"/>
      <c r="Q300" s="478"/>
      <c r="R300" s="479"/>
      <c r="S300" s="478"/>
      <c r="T300" s="479"/>
      <c r="U300" s="478"/>
      <c r="V300" s="479"/>
      <c r="W300" s="478"/>
      <c r="X300" s="479"/>
      <c r="Y300" s="478"/>
      <c r="Z300" s="479"/>
      <c r="AA300" s="478"/>
      <c r="AB300" s="480"/>
      <c r="AC300" s="475"/>
      <c r="AD300" s="472">
        <f>+AD301+AD302</f>
        <v>0</v>
      </c>
      <c r="AE300" s="471"/>
      <c r="AF300" s="472"/>
      <c r="AG300" s="472"/>
      <c r="AH300" s="472"/>
      <c r="AI300" s="472"/>
      <c r="AJ300" s="481">
        <f t="shared" ref="AJ300:AJ301" si="281">IFERROR(((AD300-AI300)/AD300),0)</f>
        <v>0</v>
      </c>
      <c r="AK300" s="472"/>
      <c r="AL300" s="482">
        <f t="shared" si="279"/>
        <v>0</v>
      </c>
      <c r="AM300" s="483"/>
      <c r="AN300" s="484"/>
      <c r="AO300" s="485"/>
      <c r="AP300" s="483"/>
      <c r="AQ300" s="483"/>
    </row>
    <row r="301" spans="1:43" ht="13.8" hidden="1" thickBot="1" x14ac:dyDescent="0.3">
      <c r="A301" s="368" t="s">
        <v>629</v>
      </c>
      <c r="B301" s="490" t="s">
        <v>298</v>
      </c>
      <c r="C301" s="423"/>
      <c r="D301" s="369"/>
      <c r="E301" s="370"/>
      <c r="F301" s="370"/>
      <c r="G301" s="370"/>
      <c r="H301" s="370"/>
      <c r="I301" s="371">
        <f>+E301+H301</f>
        <v>0</v>
      </c>
      <c r="J301" s="391"/>
      <c r="K301" s="372"/>
      <c r="L301" s="373"/>
      <c r="M301" s="373"/>
      <c r="N301" s="373"/>
      <c r="O301" s="373"/>
      <c r="P301" s="373"/>
      <c r="Q301" s="373"/>
      <c r="R301" s="373"/>
      <c r="S301" s="373"/>
      <c r="T301" s="373"/>
      <c r="U301" s="373"/>
      <c r="V301" s="373"/>
      <c r="W301" s="373"/>
      <c r="X301" s="373"/>
      <c r="Y301" s="373"/>
      <c r="Z301" s="373"/>
      <c r="AA301" s="373"/>
      <c r="AB301" s="374">
        <f>J301+L301+N301+P301+R301+T301+W301</f>
        <v>0</v>
      </c>
      <c r="AC301" s="373"/>
      <c r="AD301" s="371">
        <f>+AB301+AC301</f>
        <v>0</v>
      </c>
      <c r="AE301" s="375">
        <f>IFERROR(+VLOOKUP(A301,'Base de Datos'!$A$1:$H$75,7,0),0)</f>
        <v>0</v>
      </c>
      <c r="AF301" s="376"/>
      <c r="AG301" s="377">
        <f>IFERROR(+VLOOKUP(A301,'Base de Datos'!$A$1:$H$75,8,0),0)</f>
        <v>0</v>
      </c>
      <c r="AH301" s="370"/>
      <c r="AI301" s="378">
        <f>AD301-AE301-AF301</f>
        <v>0</v>
      </c>
      <c r="AJ301" s="379">
        <f t="shared" si="281"/>
        <v>0</v>
      </c>
      <c r="AK301" s="376"/>
      <c r="AL301" s="445">
        <f t="shared" si="279"/>
        <v>0</v>
      </c>
    </row>
    <row r="302" spans="1:43" ht="13.2" hidden="1" x14ac:dyDescent="0.25">
      <c r="A302" s="7">
        <v>90202</v>
      </c>
      <c r="B302" s="489" t="s">
        <v>299</v>
      </c>
      <c r="C302" s="148"/>
      <c r="D302" s="148"/>
      <c r="E302" s="47"/>
      <c r="F302" s="47"/>
      <c r="G302" s="47"/>
      <c r="H302" s="47"/>
      <c r="I302" s="364">
        <f>+E302+H302</f>
        <v>0</v>
      </c>
      <c r="AD302" s="364">
        <f>+AB302+AC302</f>
        <v>0</v>
      </c>
      <c r="AE302" s="365"/>
      <c r="AF302" s="47"/>
      <c r="AG302" s="47"/>
      <c r="AH302" s="47"/>
      <c r="AI302" s="366"/>
      <c r="AJ302" s="47"/>
      <c r="AK302" s="47"/>
      <c r="AL302" s="446"/>
    </row>
    <row r="303" spans="1:43" ht="13.8" thickBot="1" x14ac:dyDescent="0.3">
      <c r="A303" s="7"/>
      <c r="B303" s="489"/>
      <c r="AD303" s="2"/>
      <c r="AE303" s="124"/>
      <c r="AI303" s="139"/>
      <c r="AL303" s="447"/>
      <c r="AO303" s="59"/>
    </row>
    <row r="304" spans="1:43" ht="13.8" thickBot="1" x14ac:dyDescent="0.3">
      <c r="A304" s="7"/>
      <c r="B304" s="489"/>
      <c r="I304" s="545" t="s">
        <v>310</v>
      </c>
      <c r="J304" s="562" t="s">
        <v>300</v>
      </c>
      <c r="K304" s="556"/>
      <c r="L304" s="560" t="s">
        <v>304</v>
      </c>
      <c r="M304" s="561"/>
      <c r="N304" s="555" t="s">
        <v>305</v>
      </c>
      <c r="O304" s="556"/>
      <c r="P304" s="560" t="s">
        <v>306</v>
      </c>
      <c r="Q304" s="561"/>
      <c r="R304" s="555" t="s">
        <v>307</v>
      </c>
      <c r="S304" s="556"/>
      <c r="T304" s="560"/>
      <c r="U304" s="561"/>
      <c r="V304" s="555" t="s">
        <v>309</v>
      </c>
      <c r="W304" s="556" t="s">
        <v>308</v>
      </c>
      <c r="X304" s="560"/>
      <c r="Y304" s="561"/>
      <c r="Z304" s="555"/>
      <c r="AA304" s="556"/>
      <c r="AB304" s="558" t="s">
        <v>303</v>
      </c>
      <c r="AC304" s="559"/>
      <c r="AD304" s="545" t="s">
        <v>311</v>
      </c>
      <c r="AE304" s="552" t="s">
        <v>428</v>
      </c>
      <c r="AF304" s="545" t="s">
        <v>312</v>
      </c>
      <c r="AG304" s="545" t="s">
        <v>626</v>
      </c>
      <c r="AH304" s="545" t="s">
        <v>627</v>
      </c>
      <c r="AI304" s="552" t="s">
        <v>313</v>
      </c>
      <c r="AJ304" s="545" t="s">
        <v>427</v>
      </c>
      <c r="AK304" s="545" t="s">
        <v>312</v>
      </c>
      <c r="AL304" s="573" t="s">
        <v>426</v>
      </c>
    </row>
    <row r="305" spans="1:41" ht="13.8" thickBot="1" x14ac:dyDescent="0.3">
      <c r="A305" s="7"/>
      <c r="B305" s="489"/>
      <c r="I305" s="549"/>
      <c r="J305" s="265"/>
      <c r="K305" s="266"/>
      <c r="L305" s="267"/>
      <c r="M305" s="268"/>
      <c r="N305" s="269"/>
      <c r="O305" s="266"/>
      <c r="P305" s="267"/>
      <c r="Q305" s="268"/>
      <c r="R305" s="269"/>
      <c r="S305" s="266"/>
      <c r="T305" s="267"/>
      <c r="U305" s="268"/>
      <c r="V305" s="269"/>
      <c r="W305" s="266"/>
      <c r="X305" s="267"/>
      <c r="Y305" s="268"/>
      <c r="Z305" s="269"/>
      <c r="AA305" s="266"/>
      <c r="AB305" s="221"/>
      <c r="AC305" s="222"/>
      <c r="AD305" s="549"/>
      <c r="AE305" s="553"/>
      <c r="AF305" s="549"/>
      <c r="AG305" s="549"/>
      <c r="AH305" s="549"/>
      <c r="AI305" s="553"/>
      <c r="AJ305" s="549"/>
      <c r="AK305" s="549"/>
      <c r="AL305" s="574"/>
    </row>
    <row r="306" spans="1:41" ht="13.8" thickBot="1" x14ac:dyDescent="0.3">
      <c r="A306" s="7"/>
      <c r="B306" s="489"/>
      <c r="I306" s="550"/>
      <c r="J306" s="270" t="s">
        <v>301</v>
      </c>
      <c r="K306" s="271" t="s">
        <v>302</v>
      </c>
      <c r="L306" s="272" t="s">
        <v>301</v>
      </c>
      <c r="M306" s="273" t="s">
        <v>302</v>
      </c>
      <c r="N306" s="274" t="s">
        <v>301</v>
      </c>
      <c r="O306" s="271" t="s">
        <v>302</v>
      </c>
      <c r="P306" s="272" t="s">
        <v>301</v>
      </c>
      <c r="Q306" s="273" t="s">
        <v>302</v>
      </c>
      <c r="R306" s="274" t="s">
        <v>301</v>
      </c>
      <c r="S306" s="271" t="s">
        <v>302</v>
      </c>
      <c r="T306" s="272"/>
      <c r="U306" s="273"/>
      <c r="V306" s="274" t="s">
        <v>302</v>
      </c>
      <c r="W306" s="271" t="s">
        <v>301</v>
      </c>
      <c r="X306" s="272"/>
      <c r="Y306" s="273"/>
      <c r="Z306" s="274"/>
      <c r="AA306" s="271"/>
      <c r="AB306" s="275" t="s">
        <v>301</v>
      </c>
      <c r="AC306" s="275" t="s">
        <v>302</v>
      </c>
      <c r="AD306" s="550"/>
      <c r="AE306" s="554"/>
      <c r="AF306" s="550"/>
      <c r="AG306" s="551"/>
      <c r="AH306" s="551"/>
      <c r="AI306" s="557"/>
      <c r="AJ306" s="550"/>
      <c r="AK306" s="550"/>
      <c r="AL306" s="575"/>
    </row>
    <row r="307" spans="1:41" ht="13.8" hidden="1" thickBot="1" x14ac:dyDescent="0.3">
      <c r="A307" s="540" t="s">
        <v>465</v>
      </c>
      <c r="B307" s="541"/>
      <c r="C307" s="541"/>
      <c r="D307" s="542"/>
      <c r="I307" s="53"/>
      <c r="AD307" s="2"/>
      <c r="AE307" s="151"/>
      <c r="AF307" s="3"/>
      <c r="AG307" s="3"/>
      <c r="AH307" s="3"/>
      <c r="AI307" s="152"/>
      <c r="AK307" s="3"/>
      <c r="AL307" s="448"/>
    </row>
    <row r="308" spans="1:41" ht="12" hidden="1" x14ac:dyDescent="0.25">
      <c r="A308" s="162" t="s">
        <v>447</v>
      </c>
      <c r="B308" s="491" t="s">
        <v>445</v>
      </c>
      <c r="C308" s="163">
        <v>0</v>
      </c>
      <c r="D308" s="9">
        <v>0</v>
      </c>
      <c r="I308" s="52">
        <f>C308+D308</f>
        <v>0</v>
      </c>
      <c r="J308" s="56"/>
      <c r="K308" s="190">
        <v>0</v>
      </c>
      <c r="L308" s="54"/>
      <c r="M308" s="55">
        <v>0</v>
      </c>
      <c r="N308" s="56"/>
      <c r="O308" s="57">
        <v>0</v>
      </c>
      <c r="P308" s="120"/>
      <c r="Q308" s="121"/>
      <c r="R308" s="56"/>
      <c r="S308" s="57">
        <v>0</v>
      </c>
      <c r="T308" s="120"/>
      <c r="U308" s="121"/>
      <c r="V308" s="56"/>
      <c r="W308" s="57"/>
      <c r="X308" s="120"/>
      <c r="Y308" s="121"/>
      <c r="Z308" s="56"/>
      <c r="AA308" s="57"/>
      <c r="AB308" s="48">
        <f>J308+L308+N308+P308+R308+W308</f>
        <v>0</v>
      </c>
      <c r="AC308" s="48">
        <f>K308+M308+O308+Q308+S308+V308</f>
        <v>0</v>
      </c>
      <c r="AD308" s="50">
        <f>I308+AB308-AC308</f>
        <v>0</v>
      </c>
      <c r="AE308" s="168">
        <v>0</v>
      </c>
      <c r="AF308" s="51">
        <v>0</v>
      </c>
      <c r="AG308" s="51"/>
      <c r="AH308" s="51"/>
      <c r="AI308" s="170">
        <f>AD308-AE308-AF308</f>
        <v>0</v>
      </c>
      <c r="AJ308" s="130" t="e">
        <f>(AD308-AI308)/AD308</f>
        <v>#DIV/0!</v>
      </c>
      <c r="AK308" s="51">
        <v>0</v>
      </c>
      <c r="AL308" s="449" t="e">
        <f>AE308/AD308</f>
        <v>#DIV/0!</v>
      </c>
    </row>
    <row r="309" spans="1:41" ht="12" hidden="1" x14ac:dyDescent="0.25">
      <c r="A309" s="164" t="s">
        <v>456</v>
      </c>
      <c r="B309" s="492" t="s">
        <v>446</v>
      </c>
      <c r="C309" s="165">
        <v>0</v>
      </c>
      <c r="D309" s="154">
        <v>0</v>
      </c>
      <c r="E309" s="153"/>
      <c r="F309" s="153"/>
      <c r="G309" s="153"/>
      <c r="H309" s="153"/>
      <c r="I309" s="155">
        <f>C309+D309</f>
        <v>0</v>
      </c>
      <c r="J309" s="56">
        <v>0</v>
      </c>
      <c r="K309" s="57">
        <v>0</v>
      </c>
      <c r="L309" s="54">
        <v>0</v>
      </c>
      <c r="M309" s="55">
        <v>0</v>
      </c>
      <c r="N309" s="56">
        <v>0</v>
      </c>
      <c r="O309" s="57">
        <v>0</v>
      </c>
      <c r="P309" s="120">
        <v>0</v>
      </c>
      <c r="Q309" s="121">
        <v>0</v>
      </c>
      <c r="R309" s="56"/>
      <c r="S309" s="57"/>
      <c r="T309" s="120">
        <v>0</v>
      </c>
      <c r="U309" s="121">
        <v>0</v>
      </c>
      <c r="V309" s="56"/>
      <c r="W309" s="57">
        <v>0</v>
      </c>
      <c r="X309" s="120"/>
      <c r="Y309" s="121"/>
      <c r="Z309" s="56"/>
      <c r="AA309" s="57"/>
      <c r="AB309" s="156">
        <f>J309+L309+N309+P309+R309+W309</f>
        <v>0</v>
      </c>
      <c r="AC309" s="156">
        <f>K309+M309+O309+Q309+S309+V309</f>
        <v>0</v>
      </c>
      <c r="AD309" s="50">
        <f>I309+AB309-AC309</f>
        <v>0</v>
      </c>
      <c r="AE309" s="169">
        <v>0</v>
      </c>
      <c r="AF309" s="157">
        <v>0</v>
      </c>
      <c r="AG309" s="157"/>
      <c r="AH309" s="157"/>
      <c r="AI309" s="171">
        <f>AD309-AE309-AF309</f>
        <v>0</v>
      </c>
      <c r="AJ309" s="158" t="e">
        <f>(AD309-AI309)/AD309</f>
        <v>#DIV/0!</v>
      </c>
      <c r="AK309" s="157">
        <v>0</v>
      </c>
      <c r="AL309" s="450" t="e">
        <f>AE309/AD309</f>
        <v>#DIV/0!</v>
      </c>
    </row>
    <row r="310" spans="1:41" ht="12.6" hidden="1" thickBot="1" x14ac:dyDescent="0.3">
      <c r="A310" s="166"/>
      <c r="B310" s="493"/>
      <c r="C310" s="167">
        <f>SUM(C308:C309)</f>
        <v>0</v>
      </c>
      <c r="D310" s="10">
        <f>SUM(D308:D309)</f>
        <v>0</v>
      </c>
      <c r="I310" s="49">
        <f t="shared" ref="I310:AI310" si="282">SUM(I308:I309)</f>
        <v>0</v>
      </c>
      <c r="J310" s="49">
        <f t="shared" si="282"/>
        <v>0</v>
      </c>
      <c r="K310" s="49">
        <v>0</v>
      </c>
      <c r="L310" s="49">
        <f t="shared" si="282"/>
        <v>0</v>
      </c>
      <c r="M310" s="49">
        <f t="shared" si="282"/>
        <v>0</v>
      </c>
      <c r="N310" s="49">
        <f>SUM(N308:N309)</f>
        <v>0</v>
      </c>
      <c r="O310" s="49">
        <f>SUM(O308:O309)</f>
        <v>0</v>
      </c>
      <c r="P310" s="49">
        <f t="shared" si="282"/>
        <v>0</v>
      </c>
      <c r="Q310" s="49">
        <f t="shared" si="282"/>
        <v>0</v>
      </c>
      <c r="R310" s="49">
        <f t="shared" si="282"/>
        <v>0</v>
      </c>
      <c r="S310" s="49">
        <f t="shared" si="282"/>
        <v>0</v>
      </c>
      <c r="T310" s="49"/>
      <c r="U310" s="49"/>
      <c r="V310" s="49">
        <f t="shared" si="282"/>
        <v>0</v>
      </c>
      <c r="W310" s="49">
        <f t="shared" si="282"/>
        <v>0</v>
      </c>
      <c r="X310" s="49"/>
      <c r="Y310" s="49"/>
      <c r="Z310" s="49"/>
      <c r="AA310" s="49"/>
      <c r="AB310" s="49">
        <f t="shared" si="282"/>
        <v>0</v>
      </c>
      <c r="AC310" s="49">
        <f t="shared" si="282"/>
        <v>0</v>
      </c>
      <c r="AD310" s="140">
        <f t="shared" si="282"/>
        <v>0</v>
      </c>
      <c r="AE310" s="140">
        <f t="shared" si="282"/>
        <v>0</v>
      </c>
      <c r="AF310" s="140">
        <f t="shared" si="282"/>
        <v>0</v>
      </c>
      <c r="AG310" s="140"/>
      <c r="AH310" s="140"/>
      <c r="AI310" s="172">
        <f t="shared" si="282"/>
        <v>0</v>
      </c>
      <c r="AJ310" s="150"/>
      <c r="AK310" s="140">
        <f t="shared" ref="AK310" si="283">SUM(AK308:AK309)</f>
        <v>0</v>
      </c>
      <c r="AL310" s="451"/>
    </row>
    <row r="311" spans="1:41" ht="12" hidden="1" thickBot="1" x14ac:dyDescent="0.25">
      <c r="A311" s="123"/>
      <c r="B311" s="494"/>
      <c r="C311" s="11"/>
      <c r="D311" s="12"/>
      <c r="AB311" s="3"/>
      <c r="AD311" s="2"/>
      <c r="AE311" s="46"/>
      <c r="AF311" s="46"/>
      <c r="AG311" s="46"/>
      <c r="AH311" s="46"/>
      <c r="AI311" s="46"/>
      <c r="AK311" s="46"/>
      <c r="AL311" s="447"/>
    </row>
    <row r="312" spans="1:41" ht="12" thickBot="1" x14ac:dyDescent="0.25">
      <c r="A312" s="539" t="s">
        <v>0</v>
      </c>
      <c r="B312" s="539"/>
      <c r="C312" s="539"/>
      <c r="D312" s="539"/>
      <c r="AD312" s="2"/>
      <c r="AL312" s="447"/>
    </row>
    <row r="313" spans="1:41" ht="12.6" thickBot="1" x14ac:dyDescent="0.3">
      <c r="A313" s="536" t="s">
        <v>465</v>
      </c>
      <c r="B313" s="537"/>
      <c r="C313" s="537"/>
      <c r="D313" s="538"/>
      <c r="J313" s="1"/>
      <c r="K313" s="1"/>
      <c r="AD313" s="2"/>
      <c r="AE313" s="151">
        <v>0</v>
      </c>
      <c r="AF313" s="3"/>
      <c r="AG313" s="3"/>
      <c r="AH313" s="3"/>
      <c r="AI313" s="253"/>
      <c r="AK313" s="3"/>
      <c r="AL313" s="447"/>
    </row>
    <row r="314" spans="1:41" ht="15" thickBot="1" x14ac:dyDescent="0.35">
      <c r="A314" s="254" t="s">
        <v>533</v>
      </c>
      <c r="B314" s="495" t="s">
        <v>448</v>
      </c>
      <c r="C314" s="441">
        <v>53602080</v>
      </c>
      <c r="D314" s="191">
        <v>0</v>
      </c>
      <c r="I314" s="52">
        <f>C314+D314</f>
        <v>53602080</v>
      </c>
      <c r="J314" s="257">
        <v>0</v>
      </c>
      <c r="K314" s="256"/>
      <c r="L314" s="215"/>
      <c r="M314" s="216"/>
      <c r="N314" s="257">
        <v>0</v>
      </c>
      <c r="O314" s="256">
        <v>0</v>
      </c>
      <c r="P314" s="258"/>
      <c r="Q314" s="259"/>
      <c r="R314" s="255"/>
      <c r="S314" s="256"/>
      <c r="T314" s="258"/>
      <c r="U314" s="259"/>
      <c r="V314" s="255"/>
      <c r="W314" s="256"/>
      <c r="X314" s="258"/>
      <c r="Y314" s="259"/>
      <c r="Z314" s="255"/>
      <c r="AA314" s="256"/>
      <c r="AB314" s="48">
        <f t="shared" ref="AB314:AB316" si="284">J314+L314+N314+P314+R314+T314+V314+X314+Z314</f>
        <v>0</v>
      </c>
      <c r="AC314" s="48">
        <f t="shared" ref="AC314:AC316" si="285">K314+M314+O314+Q314+S314+U314+W314+Y314+AA314</f>
        <v>0</v>
      </c>
      <c r="AD314" s="214">
        <f>I314+AB314-AC314</f>
        <v>53602080</v>
      </c>
      <c r="AE314" s="217">
        <f>IFERROR(+VLOOKUP(A314,'Base de Datos'!$A$1:$H$75,7,0),0)</f>
        <v>46619654.109999999</v>
      </c>
      <c r="AF314" s="330">
        <f>IFERROR(+VLOOKUP(A314,'Base de Datos'!$A$1:$H$75,6,0),0)</f>
        <v>0</v>
      </c>
      <c r="AG314" s="330">
        <f>IFERROR(+VLOOKUP(A314,'Base de Datos'!$A$1:$H$75,8,0),0)</f>
        <v>0</v>
      </c>
      <c r="AH314" s="330">
        <f>+AI314+AG314</f>
        <v>6982425.8900000006</v>
      </c>
      <c r="AI314" s="355">
        <f>AD314-AE314-AF314</f>
        <v>6982425.8900000006</v>
      </c>
      <c r="AJ314" s="357">
        <f t="shared" ref="AJ314:AJ317" si="286">IFERROR(((AD314-AI314)/AD314),0)</f>
        <v>0.86973591528537697</v>
      </c>
      <c r="AK314" s="29">
        <f>IFERROR(+VLOOKUP(A314,'Base de Datos'!$A$1:$K$75,11,0),0)</f>
        <v>982425.89</v>
      </c>
      <c r="AL314" s="452">
        <f t="shared" ref="AL314:AL317" si="287">IFERROR(+(AE314/AD314),0)</f>
        <v>0.86973591528537697</v>
      </c>
      <c r="AN314" s="428">
        <v>7195000</v>
      </c>
      <c r="AO314" s="431">
        <f t="shared" ref="AO314:AO317" si="288">+AI314-AN314</f>
        <v>-212574.1099999994</v>
      </c>
    </row>
    <row r="315" spans="1:41" ht="31.8" customHeight="1" thickBot="1" x14ac:dyDescent="0.3">
      <c r="A315" s="254" t="s">
        <v>535</v>
      </c>
      <c r="B315" s="495" t="s">
        <v>459</v>
      </c>
      <c r="C315" s="241"/>
      <c r="D315" s="191">
        <v>0</v>
      </c>
      <c r="I315" s="52">
        <f>C315+D315</f>
        <v>0</v>
      </c>
      <c r="J315" s="262"/>
      <c r="K315" s="389">
        <v>0</v>
      </c>
      <c r="L315" s="54"/>
      <c r="M315" s="390">
        <v>0</v>
      </c>
      <c r="N315" s="262"/>
      <c r="O315" s="261">
        <v>0</v>
      </c>
      <c r="P315" s="263">
        <v>0</v>
      </c>
      <c r="Q315" s="264"/>
      <c r="R315" s="260"/>
      <c r="S315" s="261"/>
      <c r="T315" s="263"/>
      <c r="U315" s="264"/>
      <c r="V315" s="260"/>
      <c r="W315" s="261"/>
      <c r="X315" s="263"/>
      <c r="Y315" s="264"/>
      <c r="Z315" s="260"/>
      <c r="AA315" s="261"/>
      <c r="AB315" s="48">
        <f t="shared" si="284"/>
        <v>0</v>
      </c>
      <c r="AC315" s="48">
        <f t="shared" si="285"/>
        <v>0</v>
      </c>
      <c r="AD315" s="424">
        <f>I315+AB315-AC315</f>
        <v>0</v>
      </c>
      <c r="AE315" s="210">
        <f>IFERROR(+VLOOKUP(A315,'Base de Datos'!$A$1:$H$75,7,0),0)</f>
        <v>0</v>
      </c>
      <c r="AF315" s="331">
        <f>IFERROR(+VLOOKUP(A315,'Base de Datos'!$A$1:$H$75,6,0),0)</f>
        <v>0</v>
      </c>
      <c r="AG315" s="330">
        <f>IFERROR(+VLOOKUP(A315,'Base de Datos'!$A$1:$H$75,8,0),0)</f>
        <v>0</v>
      </c>
      <c r="AH315" s="330">
        <f>+AI315+AG315</f>
        <v>0</v>
      </c>
      <c r="AI315" s="356">
        <f>AD315-AE315-AF315</f>
        <v>0</v>
      </c>
      <c r="AJ315" s="357">
        <f t="shared" si="286"/>
        <v>0</v>
      </c>
      <c r="AK315" s="29">
        <f>IFERROR(+VLOOKUP(A315,'Base de Datos'!$A$1:$K$75,11,0),0)</f>
        <v>0</v>
      </c>
      <c r="AL315" s="452">
        <f t="shared" si="287"/>
        <v>0</v>
      </c>
      <c r="AN315" s="433">
        <v>0</v>
      </c>
      <c r="AO315" s="431">
        <f t="shared" si="288"/>
        <v>0</v>
      </c>
    </row>
    <row r="316" spans="1:41" ht="24.6" thickBot="1" x14ac:dyDescent="0.35">
      <c r="A316" s="254" t="s">
        <v>534</v>
      </c>
      <c r="B316" s="495" t="s">
        <v>449</v>
      </c>
      <c r="C316" s="441">
        <v>23779000</v>
      </c>
      <c r="D316" s="192">
        <v>0</v>
      </c>
      <c r="E316" s="153"/>
      <c r="F316" s="153"/>
      <c r="G316" s="153"/>
      <c r="H316" s="153"/>
      <c r="I316" s="52">
        <f>C316+D316</f>
        <v>23779000</v>
      </c>
      <c r="J316" s="262">
        <v>0</v>
      </c>
      <c r="K316" s="261"/>
      <c r="L316" s="54"/>
      <c r="M316" s="55">
        <v>0</v>
      </c>
      <c r="N316" s="260">
        <v>0</v>
      </c>
      <c r="O316" s="261">
        <v>0</v>
      </c>
      <c r="P316" s="263"/>
      <c r="Q316" s="264"/>
      <c r="R316" s="260"/>
      <c r="S316" s="261"/>
      <c r="T316" s="263"/>
      <c r="U316" s="264"/>
      <c r="V316" s="260"/>
      <c r="W316" s="261">
        <v>0</v>
      </c>
      <c r="X316" s="263"/>
      <c r="Y316" s="264"/>
      <c r="Z316" s="260"/>
      <c r="AA316" s="261"/>
      <c r="AB316" s="156">
        <f t="shared" si="284"/>
        <v>0</v>
      </c>
      <c r="AC316" s="156">
        <f t="shared" si="285"/>
        <v>0</v>
      </c>
      <c r="AD316" s="214">
        <f>I316+AB316-AC316</f>
        <v>23779000</v>
      </c>
      <c r="AE316" s="210">
        <f>IFERROR(+VLOOKUP(A316,'Base de Datos'!$A$1:$H$75,7,0),0)</f>
        <v>20575156.579999998</v>
      </c>
      <c r="AF316" s="211">
        <f>IFERROR(+VLOOKUP(A316,'Base de Datos'!$A$1:$H$75,6,0),0)</f>
        <v>0</v>
      </c>
      <c r="AG316" s="330">
        <f>IFERROR(+VLOOKUP(A316,'Base de Datos'!$A$1:$H$75,8,0),0)</f>
        <v>0</v>
      </c>
      <c r="AH316" s="330">
        <f>+AI316+AG316</f>
        <v>3203843.4200000018</v>
      </c>
      <c r="AI316" s="356">
        <f>AD316-AE316-AF316</f>
        <v>3203843.4200000018</v>
      </c>
      <c r="AJ316" s="357">
        <f t="shared" si="286"/>
        <v>0.86526584717607968</v>
      </c>
      <c r="AK316" s="29">
        <f>IFERROR(+VLOOKUP(A316,'Base de Datos'!$A$1:$K$75,11,0),0)</f>
        <v>203843.42</v>
      </c>
      <c r="AL316" s="452">
        <f t="shared" si="287"/>
        <v>0.86526584717607968</v>
      </c>
      <c r="AO316" s="431">
        <f t="shared" si="288"/>
        <v>3203843.4200000018</v>
      </c>
    </row>
    <row r="317" spans="1:41" s="418" customFormat="1" ht="12.6" thickBot="1" x14ac:dyDescent="0.3">
      <c r="A317" s="528"/>
      <c r="B317" s="529"/>
      <c r="C317" s="523">
        <f>SUM(C314:C316)</f>
        <v>77381080</v>
      </c>
      <c r="D317" s="523">
        <f>SUM(D314:D316)</f>
        <v>0</v>
      </c>
      <c r="E317" s="530"/>
      <c r="F317" s="530"/>
      <c r="G317" s="530"/>
      <c r="H317" s="530"/>
      <c r="I317" s="524">
        <f t="shared" ref="I317:AI317" si="289">SUM(I314:I316)</f>
        <v>77381080</v>
      </c>
      <c r="J317" s="524">
        <f t="shared" si="289"/>
        <v>0</v>
      </c>
      <c r="K317" s="524">
        <f t="shared" si="289"/>
        <v>0</v>
      </c>
      <c r="L317" s="524">
        <f t="shared" si="289"/>
        <v>0</v>
      </c>
      <c r="M317" s="524">
        <f t="shared" si="289"/>
        <v>0</v>
      </c>
      <c r="N317" s="524">
        <f t="shared" si="289"/>
        <v>0</v>
      </c>
      <c r="O317" s="524">
        <f t="shared" si="289"/>
        <v>0</v>
      </c>
      <c r="P317" s="524">
        <f t="shared" si="289"/>
        <v>0</v>
      </c>
      <c r="Q317" s="524">
        <f t="shared" si="289"/>
        <v>0</v>
      </c>
      <c r="R317" s="524">
        <f t="shared" si="289"/>
        <v>0</v>
      </c>
      <c r="S317" s="524">
        <f t="shared" si="289"/>
        <v>0</v>
      </c>
      <c r="T317" s="524"/>
      <c r="U317" s="524">
        <f>SUM(U314:U316)</f>
        <v>0</v>
      </c>
      <c r="V317" s="524">
        <f t="shared" si="289"/>
        <v>0</v>
      </c>
      <c r="W317" s="524">
        <f t="shared" si="289"/>
        <v>0</v>
      </c>
      <c r="X317" s="524"/>
      <c r="Y317" s="524"/>
      <c r="Z317" s="524"/>
      <c r="AA317" s="524"/>
      <c r="AB317" s="524">
        <f>SUM(AB314:AB316)</f>
        <v>0</v>
      </c>
      <c r="AC317" s="524">
        <f t="shared" si="289"/>
        <v>0</v>
      </c>
      <c r="AD317" s="524">
        <f>SUM(AD314:AD316)</f>
        <v>77381080</v>
      </c>
      <c r="AE317" s="531">
        <f>SUM(AE314:AE316)</f>
        <v>67194810.689999998</v>
      </c>
      <c r="AF317" s="525">
        <f>SUM(AF314:AF316)</f>
        <v>0</v>
      </c>
      <c r="AG317" s="525">
        <f>SUM(AG314:AG316)</f>
        <v>0</v>
      </c>
      <c r="AH317" s="532">
        <f>+AI317+AG317</f>
        <v>10186269.310000002</v>
      </c>
      <c r="AI317" s="526">
        <f t="shared" si="289"/>
        <v>10186269.310000002</v>
      </c>
      <c r="AJ317" s="533">
        <f t="shared" si="286"/>
        <v>0.86836227524867837</v>
      </c>
      <c r="AK317" s="525">
        <f>SUM(AK314:AK316)</f>
        <v>1186269.31</v>
      </c>
      <c r="AL317" s="527">
        <f t="shared" si="287"/>
        <v>0.86836227524867837</v>
      </c>
      <c r="AN317" s="534">
        <f>+AN314</f>
        <v>7195000</v>
      </c>
      <c r="AO317" s="535">
        <f t="shared" si="288"/>
        <v>2991269.3100000024</v>
      </c>
    </row>
    <row r="321" spans="2:30" x14ac:dyDescent="0.2">
      <c r="B321" s="496" t="s">
        <v>0</v>
      </c>
      <c r="AD321" s="46"/>
    </row>
    <row r="322" spans="2:30" x14ac:dyDescent="0.2">
      <c r="AD322" s="46"/>
    </row>
    <row r="323" spans="2:30" x14ac:dyDescent="0.2">
      <c r="AD323" s="46"/>
    </row>
    <row r="325" spans="2:30" x14ac:dyDescent="0.2">
      <c r="AD325" s="59"/>
    </row>
  </sheetData>
  <mergeCells count="52">
    <mergeCell ref="AL304:AL306"/>
    <mergeCell ref="A1:AL1"/>
    <mergeCell ref="A2:AL2"/>
    <mergeCell ref="A3:AL3"/>
    <mergeCell ref="A4:AL4"/>
    <mergeCell ref="A5:AL5"/>
    <mergeCell ref="A6:AL6"/>
    <mergeCell ref="AL8:AL9"/>
    <mergeCell ref="AI8:AI9"/>
    <mergeCell ref="AJ8:AJ9"/>
    <mergeCell ref="AG8:AG9"/>
    <mergeCell ref="AH8:AH9"/>
    <mergeCell ref="AE8:AE9"/>
    <mergeCell ref="AF8:AF9"/>
    <mergeCell ref="J8:K8"/>
    <mergeCell ref="I8:I9"/>
    <mergeCell ref="AK8:AK9"/>
    <mergeCell ref="L8:M8"/>
    <mergeCell ref="N8:O8"/>
    <mergeCell ref="P8:Q8"/>
    <mergeCell ref="R8:S8"/>
    <mergeCell ref="T8:U8"/>
    <mergeCell ref="AB8:AC8"/>
    <mergeCell ref="AD8:AD9"/>
    <mergeCell ref="V8:W8"/>
    <mergeCell ref="X8:Y8"/>
    <mergeCell ref="Z8:AA8"/>
    <mergeCell ref="I304:I306"/>
    <mergeCell ref="J304:K304"/>
    <mergeCell ref="L304:M304"/>
    <mergeCell ref="N304:O304"/>
    <mergeCell ref="P304:Q304"/>
    <mergeCell ref="R304:S304"/>
    <mergeCell ref="AJ304:AJ306"/>
    <mergeCell ref="AI304:AI306"/>
    <mergeCell ref="AB304:AC304"/>
    <mergeCell ref="AD304:AD306"/>
    <mergeCell ref="T304:U304"/>
    <mergeCell ref="V304:W304"/>
    <mergeCell ref="X304:Y304"/>
    <mergeCell ref="Z304:AA304"/>
    <mergeCell ref="AK304:AK306"/>
    <mergeCell ref="AG304:AG306"/>
    <mergeCell ref="AH304:AH306"/>
    <mergeCell ref="AF304:AF306"/>
    <mergeCell ref="AE304:AE306"/>
    <mergeCell ref="A313:D313"/>
    <mergeCell ref="A312:D312"/>
    <mergeCell ref="A307:D307"/>
    <mergeCell ref="E8:H8"/>
    <mergeCell ref="C8:C9"/>
    <mergeCell ref="A8:B8"/>
  </mergeCells>
  <phoneticPr fontId="54" type="noConversion"/>
  <conditionalFormatting sqref="C10">
    <cfRule type="cellIs" dxfId="47" priority="139" stopIfTrue="1" operator="greaterThan">
      <formula>0</formula>
    </cfRule>
    <cfRule type="cellIs" dxfId="46" priority="138" stopIfTrue="1" operator="lessThan">
      <formula>0</formula>
    </cfRule>
  </conditionalFormatting>
  <conditionalFormatting sqref="AL6">
    <cfRule type="cellIs" dxfId="45" priority="148" operator="lessThan">
      <formula>0.75</formula>
    </cfRule>
  </conditionalFormatting>
  <conditionalFormatting sqref="AL11:AL259">
    <cfRule type="cellIs" dxfId="44" priority="145" operator="lessThan">
      <formula>0.9</formula>
    </cfRule>
    <cfRule type="cellIs" dxfId="43" priority="143" operator="lessThan">
      <formula>1</formula>
    </cfRule>
    <cfRule type="cellIs" dxfId="42" priority="142" operator="equal">
      <formula>1</formula>
    </cfRule>
    <cfRule type="cellIs" dxfId="41" priority="141" operator="equal">
      <formula>0</formula>
    </cfRule>
    <cfRule type="cellIs" dxfId="40" priority="144" operator="greaterThan">
      <formula>1</formula>
    </cfRule>
    <cfRule type="cellIs" dxfId="39" priority="140" operator="equal">
      <formula>0</formula>
    </cfRule>
  </conditionalFormatting>
  <conditionalFormatting sqref="AL11:AL260">
    <cfRule type="cellIs" dxfId="38" priority="146" operator="lessThan">
      <formula>0.7</formula>
    </cfRule>
    <cfRule type="cellIs" dxfId="37" priority="147" operator="lessThan">
      <formula>0.75</formula>
    </cfRule>
  </conditionalFormatting>
  <conditionalFormatting sqref="AL260 AL282 AL297 AL299 AL301">
    <cfRule type="cellIs" dxfId="36" priority="151" operator="lessThan">
      <formula>0.66</formula>
    </cfRule>
  </conditionalFormatting>
  <conditionalFormatting sqref="AL261:AL281">
    <cfRule type="cellIs" dxfId="35" priority="46" operator="lessThan">
      <formula>0.9</formula>
    </cfRule>
    <cfRule type="cellIs" dxfId="34" priority="45" operator="greaterThan">
      <formula>1</formula>
    </cfRule>
    <cfRule type="cellIs" dxfId="33" priority="43" operator="equal">
      <formula>1</formula>
    </cfRule>
    <cfRule type="cellIs" dxfId="32" priority="42" operator="equal">
      <formula>0</formula>
    </cfRule>
    <cfRule type="cellIs" dxfId="31" priority="41" operator="equal">
      <formula>0</formula>
    </cfRule>
    <cfRule type="cellIs" dxfId="30" priority="44" operator="lessThan">
      <formula>1</formula>
    </cfRule>
  </conditionalFormatting>
  <conditionalFormatting sqref="AL261:AL283">
    <cfRule type="cellIs" dxfId="29" priority="48" operator="lessThan">
      <formula>0.75</formula>
    </cfRule>
    <cfRule type="cellIs" dxfId="28" priority="47" operator="lessThan">
      <formula>0.7</formula>
    </cfRule>
  </conditionalFormatting>
  <conditionalFormatting sqref="AL283:AL296">
    <cfRule type="cellIs" dxfId="27" priority="21" operator="greaterThan">
      <formula>1</formula>
    </cfRule>
    <cfRule type="cellIs" dxfId="26" priority="22" operator="lessThan">
      <formula>0.9</formula>
    </cfRule>
    <cfRule type="cellIs" dxfId="25" priority="18" operator="equal">
      <formula>0</formula>
    </cfRule>
    <cfRule type="cellIs" dxfId="24" priority="17" operator="equal">
      <formula>0</formula>
    </cfRule>
    <cfRule type="cellIs" dxfId="23" priority="19" operator="equal">
      <formula>1</formula>
    </cfRule>
    <cfRule type="cellIs" dxfId="22" priority="20" operator="lessThan">
      <formula>1</formula>
    </cfRule>
  </conditionalFormatting>
  <conditionalFormatting sqref="AL284:AL297">
    <cfRule type="cellIs" dxfId="21" priority="23" operator="lessThan">
      <formula>0.7</formula>
    </cfRule>
    <cfRule type="cellIs" dxfId="20" priority="24" operator="lessThan">
      <formula>0.75</formula>
    </cfRule>
  </conditionalFormatting>
  <conditionalFormatting sqref="AL298">
    <cfRule type="cellIs" dxfId="19" priority="14" operator="lessThan">
      <formula>0.9</formula>
    </cfRule>
    <cfRule type="cellIs" dxfId="18" priority="13" operator="greaterThan">
      <formula>1</formula>
    </cfRule>
    <cfRule type="cellIs" dxfId="17" priority="12" operator="lessThan">
      <formula>1</formula>
    </cfRule>
    <cfRule type="cellIs" dxfId="16" priority="10" operator="equal">
      <formula>0</formula>
    </cfRule>
    <cfRule type="cellIs" dxfId="15" priority="9" operator="equal">
      <formula>0</formula>
    </cfRule>
    <cfRule type="cellIs" dxfId="14" priority="11" operator="equal">
      <formula>1</formula>
    </cfRule>
  </conditionalFormatting>
  <conditionalFormatting sqref="AL298:AL299">
    <cfRule type="cellIs" dxfId="13" priority="16" operator="lessThan">
      <formula>0.75</formula>
    </cfRule>
    <cfRule type="cellIs" dxfId="12" priority="15" operator="lessThan">
      <formula>0.7</formula>
    </cfRule>
  </conditionalFormatting>
  <conditionalFormatting sqref="AL300">
    <cfRule type="cellIs" dxfId="11" priority="6" operator="lessThan">
      <formula>0.9</formula>
    </cfRule>
    <cfRule type="cellIs" dxfId="10" priority="8" operator="lessThan">
      <formula>0.75</formula>
    </cfRule>
    <cfRule type="cellIs" dxfId="9" priority="5" operator="greaterThan">
      <formula>1</formula>
    </cfRule>
    <cfRule type="cellIs" dxfId="8" priority="4" operator="lessThan">
      <formula>1</formula>
    </cfRule>
    <cfRule type="cellIs" dxfId="7" priority="3" operator="equal">
      <formula>1</formula>
    </cfRule>
    <cfRule type="cellIs" dxfId="6" priority="1" operator="equal">
      <formula>0</formula>
    </cfRule>
    <cfRule type="cellIs" dxfId="5" priority="2" operator="equal">
      <formula>0</formula>
    </cfRule>
  </conditionalFormatting>
  <conditionalFormatting sqref="AL300:AL301">
    <cfRule type="cellIs" dxfId="4" priority="7" operator="lessThan">
      <formula>0.7</formula>
    </cfRule>
  </conditionalFormatting>
  <printOptions horizontalCentered="1" verticalCentered="1"/>
  <pageMargins left="0.39370078740157483" right="0" top="0.74803149606299213" bottom="0.74803149606299213" header="0.11811023622047245" footer="0.11811023622047245"/>
  <pageSetup paperSize="9" scale="41" fitToHeight="2" orientation="portrait" r:id="rId1"/>
  <headerFooter>
    <oddFooter>&amp;F</oddFooter>
  </headerFooter>
  <ignoredErrors>
    <ignoredError sqref="AJ21 AJ32:AJ39 AJ76:AJ82 AD224:AD258 AJ20 AD260:AD300 AL21:AL25 AL32:AL43 AL76:AL82 AJ41"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597" t="s">
        <v>1</v>
      </c>
      <c r="B1" s="598"/>
      <c r="C1" s="598"/>
      <c r="D1" s="598"/>
      <c r="E1" s="598"/>
      <c r="F1" s="599"/>
    </row>
    <row r="2" spans="1:6" x14ac:dyDescent="0.3">
      <c r="A2" s="600" t="s">
        <v>420</v>
      </c>
      <c r="B2" s="601"/>
      <c r="C2" s="601"/>
      <c r="D2" s="601"/>
      <c r="E2" s="601"/>
      <c r="F2" s="602"/>
    </row>
    <row r="3" spans="1:6" x14ac:dyDescent="0.3">
      <c r="A3" s="600" t="s">
        <v>314</v>
      </c>
      <c r="B3" s="601"/>
      <c r="C3" s="601"/>
      <c r="D3" s="601"/>
      <c r="E3" s="601"/>
      <c r="F3" s="602"/>
    </row>
    <row r="4" spans="1:6" x14ac:dyDescent="0.3">
      <c r="A4" s="603" t="s">
        <v>2</v>
      </c>
      <c r="B4" s="604"/>
      <c r="C4" s="604"/>
      <c r="D4" s="604"/>
      <c r="E4" s="604"/>
      <c r="F4" s="605"/>
    </row>
    <row r="5" spans="1:6" ht="15" thickBot="1" x14ac:dyDescent="0.35">
      <c r="A5" s="637" t="s">
        <v>432</v>
      </c>
      <c r="B5" s="607"/>
      <c r="C5" s="607"/>
      <c r="D5" s="607"/>
      <c r="E5" s="607"/>
      <c r="F5" s="608"/>
    </row>
    <row r="6" spans="1:6" ht="15" thickBot="1" x14ac:dyDescent="0.35">
      <c r="A6" s="8"/>
      <c r="B6" s="8"/>
      <c r="C6" s="8"/>
      <c r="D6" s="8"/>
      <c r="E6" s="8"/>
      <c r="F6" s="1"/>
    </row>
    <row r="7" spans="1:6" ht="36" customHeight="1" x14ac:dyDescent="0.3">
      <c r="A7" s="597" t="s">
        <v>4</v>
      </c>
      <c r="B7" s="599"/>
      <c r="C7" s="638" t="s">
        <v>419</v>
      </c>
      <c r="D7" s="638" t="s">
        <v>428</v>
      </c>
      <c r="E7" s="638" t="s">
        <v>313</v>
      </c>
      <c r="F7" s="639" t="s">
        <v>429</v>
      </c>
    </row>
    <row r="8" spans="1:6" ht="15" thickBot="1" x14ac:dyDescent="0.35">
      <c r="A8" s="114" t="s">
        <v>6</v>
      </c>
      <c r="B8" s="122" t="s">
        <v>7</v>
      </c>
      <c r="C8" s="554"/>
      <c r="D8" s="554"/>
      <c r="E8" s="554"/>
      <c r="F8" s="640"/>
    </row>
    <row r="9" spans="1:6" x14ac:dyDescent="0.3">
      <c r="A9" s="40"/>
      <c r="B9" s="40"/>
      <c r="C9" s="31"/>
      <c r="D9" s="30"/>
      <c r="E9" s="30"/>
      <c r="F9" s="8"/>
    </row>
    <row r="10" spans="1:6" x14ac:dyDescent="0.3">
      <c r="A10" s="38"/>
      <c r="B10" s="39"/>
      <c r="C10" s="6"/>
      <c r="D10" s="6"/>
      <c r="E10" s="6"/>
      <c r="F10" s="112"/>
    </row>
    <row r="11" spans="1:6" x14ac:dyDescent="0.3">
      <c r="A11" s="41">
        <v>0</v>
      </c>
      <c r="B11" s="42" t="s">
        <v>12</v>
      </c>
      <c r="C11" s="43">
        <v>1595483000</v>
      </c>
      <c r="D11" s="43">
        <v>635948826.83000004</v>
      </c>
      <c r="E11" s="43">
        <f>C11-D11</f>
        <v>959534173.16999996</v>
      </c>
      <c r="F11" s="118">
        <f>D11/C11</f>
        <v>0.39859329546601252</v>
      </c>
    </row>
    <row r="12" spans="1:6" x14ac:dyDescent="0.3">
      <c r="A12" s="41">
        <v>1</v>
      </c>
      <c r="B12" s="42" t="s">
        <v>46</v>
      </c>
      <c r="C12" s="43">
        <v>1066828687</v>
      </c>
      <c r="D12" s="43">
        <v>294057144.41000003</v>
      </c>
      <c r="E12" s="43">
        <f>C12-D12</f>
        <v>772771542.58999991</v>
      </c>
      <c r="F12" s="118">
        <f>D12/C12</f>
        <v>0.27563670530543205</v>
      </c>
    </row>
    <row r="13" spans="1:6" x14ac:dyDescent="0.3">
      <c r="A13" s="41">
        <v>2</v>
      </c>
      <c r="B13" s="44" t="s">
        <v>109</v>
      </c>
      <c r="C13" s="43">
        <v>165084086</v>
      </c>
      <c r="D13" s="43">
        <v>26386212.640000001</v>
      </c>
      <c r="E13" s="43">
        <f>C13-D13</f>
        <v>138697873.36000001</v>
      </c>
      <c r="F13" s="118">
        <f>D13/C13</f>
        <v>0.15983498639596308</v>
      </c>
    </row>
    <row r="14" spans="1:6" x14ac:dyDescent="0.3">
      <c r="A14" s="41">
        <v>5</v>
      </c>
      <c r="B14" s="42" t="s">
        <v>192</v>
      </c>
      <c r="C14" s="43">
        <f>'PPTO AL 30 ABRIL 2024'!AD194</f>
        <v>0</v>
      </c>
      <c r="D14" s="43">
        <v>95598583.670000002</v>
      </c>
      <c r="E14" s="43">
        <f>C14-D14</f>
        <v>-95598583.670000002</v>
      </c>
      <c r="F14" s="118" t="e">
        <f>D14/C14</f>
        <v>#DIV/0!</v>
      </c>
    </row>
    <row r="15" spans="1:6" x14ac:dyDescent="0.3">
      <c r="A15" s="41">
        <v>6</v>
      </c>
      <c r="B15" s="42" t="s">
        <v>220</v>
      </c>
      <c r="C15" s="43">
        <v>2973101999</v>
      </c>
      <c r="D15" s="43">
        <v>1816927114.45</v>
      </c>
      <c r="E15" s="43">
        <f>C15-D15</f>
        <v>1156174884.55</v>
      </c>
      <c r="F15" s="118">
        <f>D15/C15</f>
        <v>0.61112168874835837</v>
      </c>
    </row>
    <row r="16" spans="1:6" ht="15" thickBot="1" x14ac:dyDescent="0.35">
      <c r="A16" s="38"/>
      <c r="B16" s="39"/>
      <c r="C16" s="37"/>
      <c r="D16" s="37"/>
      <c r="E16" s="37"/>
      <c r="F16" s="113"/>
    </row>
    <row r="17" spans="1:6" ht="15" thickBot="1" x14ac:dyDescent="0.35">
      <c r="A17" s="116"/>
      <c r="B17" s="115" t="s">
        <v>11</v>
      </c>
      <c r="C17" s="117">
        <f>SUM(C11:C16)</f>
        <v>5800497772</v>
      </c>
      <c r="D17" s="117">
        <f>SUM(D11:D16)</f>
        <v>2868917882</v>
      </c>
      <c r="E17" s="117">
        <f>SUM(E11:E16)</f>
        <v>2931579890</v>
      </c>
      <c r="F17" s="11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54"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3"/>
  <sheetViews>
    <sheetView showGridLines="0" topLeftCell="B1" zoomScale="90" zoomScaleNormal="90" workbookViewId="0">
      <selection activeCell="D10" sqref="D10"/>
    </sheetView>
  </sheetViews>
  <sheetFormatPr baseColWidth="10" defaultRowHeight="14.4" x14ac:dyDescent="0.3"/>
  <cols>
    <col min="1" max="1" width="18.5546875" customWidth="1"/>
    <col min="2" max="2" width="16.33203125" bestFit="1" customWidth="1"/>
    <col min="3" max="4" width="17.109375" customWidth="1"/>
    <col min="5" max="5" width="16.33203125" bestFit="1" customWidth="1"/>
    <col min="6" max="6" width="17.109375" customWidth="1"/>
    <col min="7" max="8" width="16.33203125" bestFit="1" customWidth="1"/>
    <col min="9" max="9" width="15.88671875" bestFit="1" customWidth="1"/>
    <col min="10" max="11" width="16.33203125" bestFit="1" customWidth="1"/>
    <col min="12" max="12" width="15.88671875" bestFit="1" customWidth="1"/>
    <col min="13" max="13" width="16.33203125" bestFit="1" customWidth="1"/>
    <col min="14" max="14" width="13.6640625" bestFit="1" customWidth="1"/>
  </cols>
  <sheetData>
    <row r="1" spans="1:14" x14ac:dyDescent="0.3">
      <c r="A1" s="612" t="str">
        <f>+ResumenxSubP!A1</f>
        <v>MINISTERIO DE CIENCIA, TECNOLOGÍA Y TELECOMUNICACIONES</v>
      </c>
      <c r="B1" s="613"/>
      <c r="C1" s="613"/>
      <c r="D1" s="613"/>
      <c r="E1" s="613"/>
      <c r="F1" s="613"/>
      <c r="G1" s="613"/>
      <c r="H1" s="613"/>
      <c r="I1" s="613"/>
      <c r="J1" s="613"/>
      <c r="K1" s="613"/>
      <c r="L1" s="613"/>
      <c r="M1" s="613"/>
    </row>
    <row r="2" spans="1:14" x14ac:dyDescent="0.3">
      <c r="A2" s="612" t="s">
        <v>656</v>
      </c>
      <c r="B2" s="613"/>
      <c r="C2" s="613"/>
      <c r="D2" s="613"/>
      <c r="E2" s="613"/>
      <c r="F2" s="613"/>
      <c r="G2" s="613"/>
      <c r="H2" s="613"/>
      <c r="I2" s="613"/>
      <c r="J2" s="613"/>
      <c r="K2" s="613"/>
      <c r="L2" s="613"/>
      <c r="M2" s="613"/>
    </row>
    <row r="3" spans="1:14" x14ac:dyDescent="0.3">
      <c r="A3" s="612" t="s">
        <v>451</v>
      </c>
      <c r="B3" s="613"/>
      <c r="C3" s="613"/>
      <c r="D3" s="613"/>
      <c r="E3" s="613"/>
      <c r="F3" s="613"/>
      <c r="G3" s="613"/>
      <c r="H3" s="613"/>
      <c r="I3" s="613"/>
      <c r="J3" s="613"/>
      <c r="K3" s="613"/>
      <c r="L3" s="613"/>
      <c r="M3" s="613"/>
    </row>
    <row r="5" spans="1:14" x14ac:dyDescent="0.3">
      <c r="A5" s="600" t="s">
        <v>439</v>
      </c>
      <c r="B5" s="601"/>
      <c r="C5" s="601"/>
      <c r="D5" s="601"/>
      <c r="E5" s="601"/>
      <c r="F5" s="601"/>
      <c r="G5" s="601"/>
      <c r="H5" s="601"/>
      <c r="I5" s="601"/>
      <c r="J5" s="601"/>
      <c r="K5" s="601"/>
      <c r="L5" s="601"/>
      <c r="M5" s="601"/>
    </row>
    <row r="6" spans="1:14" x14ac:dyDescent="0.3">
      <c r="A6" s="600" t="s">
        <v>440</v>
      </c>
      <c r="B6" s="601"/>
      <c r="C6" s="601"/>
      <c r="D6" s="601"/>
      <c r="E6" s="601"/>
      <c r="F6" s="601"/>
      <c r="G6" s="601"/>
      <c r="H6" s="601"/>
      <c r="I6" s="601"/>
      <c r="J6" s="601"/>
      <c r="K6" s="601"/>
      <c r="L6" s="601"/>
      <c r="M6" s="601"/>
    </row>
    <row r="7" spans="1:14" ht="9" customHeight="1" thickBot="1" x14ac:dyDescent="0.35">
      <c r="A7" s="136"/>
      <c r="B7" s="8"/>
      <c r="C7" s="8"/>
      <c r="D7" s="8"/>
      <c r="E7" s="8"/>
      <c r="F7" s="8"/>
      <c r="G7" s="8"/>
      <c r="H7" s="8"/>
      <c r="I7" s="8"/>
      <c r="J7" s="8"/>
      <c r="K7" s="8"/>
      <c r="L7" s="8"/>
      <c r="M7" s="137"/>
    </row>
    <row r="8" spans="1:14" ht="15" thickBot="1" x14ac:dyDescent="0.35">
      <c r="A8" s="295"/>
      <c r="B8" s="295" t="s">
        <v>460</v>
      </c>
      <c r="C8" s="295" t="s">
        <v>458</v>
      </c>
      <c r="D8" s="296" t="s">
        <v>435</v>
      </c>
      <c r="E8" s="296" t="s">
        <v>455</v>
      </c>
      <c r="F8" s="296" t="s">
        <v>441</v>
      </c>
      <c r="G8" s="296" t="s">
        <v>436</v>
      </c>
      <c r="H8" s="296" t="s">
        <v>437</v>
      </c>
      <c r="I8" s="296" t="s">
        <v>466</v>
      </c>
      <c r="J8" s="296" t="s">
        <v>467</v>
      </c>
      <c r="K8" s="296" t="s">
        <v>442</v>
      </c>
      <c r="L8" s="296" t="s">
        <v>443</v>
      </c>
      <c r="M8" s="296" t="s">
        <v>444</v>
      </c>
    </row>
    <row r="9" spans="1:14" x14ac:dyDescent="0.3">
      <c r="A9" s="297" t="s">
        <v>434</v>
      </c>
      <c r="B9" s="298">
        <v>1998469013</v>
      </c>
      <c r="C9" s="298">
        <v>1998469013</v>
      </c>
      <c r="D9" s="298">
        <v>1998469013</v>
      </c>
      <c r="E9" s="298">
        <f>+'PPTO AL 30 ABRIL 2024'!$AD11</f>
        <v>1998469013</v>
      </c>
      <c r="F9" s="298"/>
      <c r="G9" s="298"/>
      <c r="H9" s="298"/>
      <c r="I9" s="298"/>
      <c r="J9" s="298"/>
      <c r="K9" s="298"/>
      <c r="L9" s="298"/>
      <c r="M9" s="298"/>
    </row>
    <row r="10" spans="1:14" x14ac:dyDescent="0.3">
      <c r="A10" s="297" t="s">
        <v>428</v>
      </c>
      <c r="B10" s="299">
        <v>186266229.74000001</v>
      </c>
      <c r="C10" s="299">
        <v>378996231.60000002</v>
      </c>
      <c r="D10" s="299">
        <v>489170160.62</v>
      </c>
      <c r="E10" s="299">
        <f>+'PPTO AL 30 ABRIL 2024'!$AE11</f>
        <v>603368433.8900001</v>
      </c>
      <c r="F10" s="299"/>
      <c r="G10" s="299"/>
      <c r="H10" s="299"/>
      <c r="I10" s="299"/>
      <c r="J10" s="299"/>
      <c r="K10" s="299"/>
      <c r="L10" s="299"/>
      <c r="M10" s="299"/>
      <c r="N10" s="387"/>
    </row>
    <row r="11" spans="1:14" x14ac:dyDescent="0.3">
      <c r="A11" s="297" t="s">
        <v>312</v>
      </c>
      <c r="B11" s="299">
        <v>327067587.50999999</v>
      </c>
      <c r="C11" s="299">
        <v>212607096.81</v>
      </c>
      <c r="D11" s="299">
        <v>194138949.36000001</v>
      </c>
      <c r="E11" s="299">
        <f>+'PPTO AL 30 ABRIL 2024'!$AF11</f>
        <v>186585411.29000002</v>
      </c>
      <c r="F11" s="299"/>
      <c r="G11" s="299"/>
      <c r="H11" s="299"/>
      <c r="I11" s="299"/>
      <c r="J11" s="299"/>
      <c r="K11" s="299"/>
      <c r="L11" s="299"/>
      <c r="M11" s="299"/>
      <c r="N11" s="388"/>
    </row>
    <row r="12" spans="1:14" ht="15" thickBot="1" x14ac:dyDescent="0.35">
      <c r="A12" s="300" t="s">
        <v>313</v>
      </c>
      <c r="B12" s="425">
        <v>1485135195.75</v>
      </c>
      <c r="C12" s="425">
        <v>1406865684.5899999</v>
      </c>
      <c r="D12" s="425">
        <v>1315159903.02</v>
      </c>
      <c r="E12" s="425">
        <f>+'PPTO AL 30 ABRIL 2024'!$AI11</f>
        <v>1208515167.8199999</v>
      </c>
      <c r="F12" s="425"/>
      <c r="G12" s="425"/>
      <c r="H12" s="425"/>
      <c r="I12" s="425"/>
      <c r="J12" s="425"/>
      <c r="K12" s="425"/>
      <c r="L12" s="425"/>
      <c r="M12" s="425"/>
    </row>
    <row r="13" spans="1:14" x14ac:dyDescent="0.3">
      <c r="A13" s="301"/>
      <c r="B13" s="301"/>
      <c r="C13" s="302">
        <f>SUM(D10:D12)</f>
        <v>1998469013</v>
      </c>
      <c r="D13" s="438"/>
      <c r="E13" s="302">
        <f>SUM(E10:E12)</f>
        <v>1998469013</v>
      </c>
      <c r="F13" s="302">
        <f>SUM(F10:F12)</f>
        <v>0</v>
      </c>
      <c r="G13" s="302">
        <f>SUM(G10:G12)</f>
        <v>0</v>
      </c>
      <c r="H13" s="302">
        <f>SUM(H10:H12)</f>
        <v>0</v>
      </c>
      <c r="I13" s="302"/>
      <c r="J13" s="302"/>
      <c r="K13" s="302"/>
      <c r="L13" s="302"/>
      <c r="M13" s="302" t="s">
        <v>0</v>
      </c>
    </row>
    <row r="14" spans="1:14" x14ac:dyDescent="0.3">
      <c r="A14" s="301"/>
      <c r="B14" s="301"/>
      <c r="C14" s="301"/>
      <c r="D14" s="301"/>
      <c r="E14" s="301"/>
      <c r="F14" s="301"/>
      <c r="G14" s="301"/>
      <c r="H14" s="301"/>
      <c r="I14" s="301"/>
      <c r="J14" s="301"/>
      <c r="K14" s="301"/>
      <c r="L14" s="301"/>
      <c r="M14" s="301"/>
    </row>
    <row r="15" spans="1:14" x14ac:dyDescent="0.3">
      <c r="A15" s="641" t="s">
        <v>439</v>
      </c>
      <c r="B15" s="642"/>
      <c r="C15" s="642"/>
      <c r="D15" s="642"/>
      <c r="E15" s="642"/>
      <c r="F15" s="642"/>
      <c r="G15" s="642"/>
      <c r="H15" s="642"/>
      <c r="I15" s="642"/>
      <c r="J15" s="642"/>
      <c r="K15" s="642"/>
      <c r="L15" s="642"/>
      <c r="M15" s="642"/>
    </row>
    <row r="16" spans="1:14" x14ac:dyDescent="0.3">
      <c r="A16" s="641" t="s">
        <v>657</v>
      </c>
      <c r="B16" s="642"/>
      <c r="C16" s="642"/>
      <c r="D16" s="642"/>
      <c r="E16" s="642"/>
      <c r="F16" s="642"/>
      <c r="G16" s="642"/>
      <c r="H16" s="642"/>
      <c r="I16" s="642"/>
      <c r="J16" s="642"/>
      <c r="K16" s="642"/>
      <c r="L16" s="642"/>
      <c r="M16" s="642"/>
    </row>
    <row r="17" spans="1:13" ht="8.25" customHeight="1" thickBot="1" x14ac:dyDescent="0.35">
      <c r="A17" s="303"/>
      <c r="B17" s="30"/>
      <c r="C17" s="30"/>
      <c r="D17" s="30"/>
      <c r="E17" s="30"/>
      <c r="F17" s="30"/>
      <c r="G17" s="30"/>
      <c r="H17" s="30"/>
      <c r="I17" s="30"/>
      <c r="J17" s="30"/>
      <c r="K17" s="30"/>
      <c r="L17" s="30"/>
      <c r="M17" s="304"/>
    </row>
    <row r="18" spans="1:13" ht="15" thickBot="1" x14ac:dyDescent="0.35">
      <c r="A18" s="295"/>
      <c r="B18" s="295" t="s">
        <v>460</v>
      </c>
      <c r="C18" s="295" t="s">
        <v>458</v>
      </c>
      <c r="D18" s="296" t="s">
        <v>435</v>
      </c>
      <c r="E18" s="296" t="s">
        <v>455</v>
      </c>
      <c r="F18" s="296" t="s">
        <v>441</v>
      </c>
      <c r="G18" s="296" t="s">
        <v>436</v>
      </c>
      <c r="H18" s="296" t="s">
        <v>437</v>
      </c>
      <c r="I18" s="296" t="s">
        <v>438</v>
      </c>
      <c r="J18" s="296" t="s">
        <v>457</v>
      </c>
      <c r="K18" s="296" t="s">
        <v>442</v>
      </c>
      <c r="L18" s="296" t="s">
        <v>443</v>
      </c>
      <c r="M18" s="296" t="s">
        <v>444</v>
      </c>
    </row>
    <row r="19" spans="1:13" x14ac:dyDescent="0.3">
      <c r="A19" s="297" t="s">
        <v>461</v>
      </c>
      <c r="B19" s="305">
        <f t="shared" ref="B19:C19" si="0">B10/B9</f>
        <v>9.3204462280046377E-2</v>
      </c>
      <c r="C19" s="305">
        <f t="shared" si="0"/>
        <v>0.1896432865031368</v>
      </c>
      <c r="D19" s="305">
        <f t="shared" ref="D19:E19" si="1">D10/D9</f>
        <v>0.24477245203100881</v>
      </c>
      <c r="E19" s="305">
        <f t="shared" si="1"/>
        <v>0.30191533116855995</v>
      </c>
      <c r="F19" s="305"/>
      <c r="G19" s="305"/>
      <c r="H19" s="305"/>
      <c r="I19" s="305"/>
      <c r="J19" s="305"/>
      <c r="K19" s="305"/>
      <c r="L19" s="305"/>
      <c r="M19" s="305"/>
    </row>
    <row r="20" spans="1:13" x14ac:dyDescent="0.3">
      <c r="A20" s="297" t="s">
        <v>312</v>
      </c>
      <c r="B20" s="305">
        <f t="shared" ref="B20:C20" si="2">B11/B9</f>
        <v>0.16365907371214267</v>
      </c>
      <c r="C20" s="305">
        <f t="shared" si="2"/>
        <v>0.10638498541983649</v>
      </c>
      <c r="D20" s="305">
        <f t="shared" ref="D20:E20" si="3">D11/D9</f>
        <v>9.7143837656290949E-2</v>
      </c>
      <c r="E20" s="305">
        <f t="shared" si="3"/>
        <v>9.3364175314335995E-2</v>
      </c>
      <c r="F20" s="305"/>
      <c r="G20" s="305"/>
      <c r="H20" s="305"/>
      <c r="I20" s="305"/>
      <c r="J20" s="305"/>
      <c r="K20" s="305"/>
      <c r="L20" s="305"/>
      <c r="M20" s="305"/>
    </row>
    <row r="21" spans="1:13" x14ac:dyDescent="0.3">
      <c r="A21" s="297" t="s">
        <v>313</v>
      </c>
      <c r="B21" s="305">
        <f t="shared" ref="B21:C21" si="4">B12/B9</f>
        <v>0.74313646400781097</v>
      </c>
      <c r="C21" s="305">
        <f t="shared" si="4"/>
        <v>0.70397172807702668</v>
      </c>
      <c r="D21" s="305">
        <f t="shared" ref="D21:E21" si="5">D12/D9</f>
        <v>0.6580837103127003</v>
      </c>
      <c r="E21" s="305">
        <f t="shared" si="5"/>
        <v>0.60472049351710411</v>
      </c>
      <c r="F21" s="305"/>
      <c r="G21" s="305"/>
      <c r="H21" s="305"/>
      <c r="I21" s="305"/>
      <c r="J21" s="305"/>
      <c r="K21" s="305"/>
      <c r="L21" s="305"/>
      <c r="M21" s="305"/>
    </row>
    <row r="22" spans="1:13" x14ac:dyDescent="0.3">
      <c r="A22" s="306"/>
      <c r="B22" s="278"/>
      <c r="C22" s="279"/>
      <c r="D22" s="279"/>
      <c r="E22" s="280"/>
      <c r="F22" s="280"/>
      <c r="G22" s="280"/>
      <c r="H22" s="280"/>
      <c r="I22" s="307"/>
      <c r="J22" s="307"/>
      <c r="K22" s="307"/>
      <c r="L22" s="307"/>
      <c r="M22" s="307"/>
    </row>
    <row r="23" spans="1:13" ht="15" thickBot="1" x14ac:dyDescent="0.35">
      <c r="A23" s="308"/>
      <c r="B23" s="309">
        <f>B21+B20+B19</f>
        <v>1</v>
      </c>
      <c r="C23" s="309">
        <f t="shared" ref="C23:M23" si="6">C21+C20+C19</f>
        <v>1</v>
      </c>
      <c r="D23" s="309">
        <f t="shared" si="6"/>
        <v>1</v>
      </c>
      <c r="E23" s="309">
        <f t="shared" si="6"/>
        <v>1</v>
      </c>
      <c r="F23" s="309">
        <f>F21+F20+F19</f>
        <v>0</v>
      </c>
      <c r="G23" s="309">
        <f t="shared" si="6"/>
        <v>0</v>
      </c>
      <c r="H23" s="309">
        <f t="shared" si="6"/>
        <v>0</v>
      </c>
      <c r="I23" s="309">
        <f t="shared" si="6"/>
        <v>0</v>
      </c>
      <c r="J23" s="309">
        <f t="shared" si="6"/>
        <v>0</v>
      </c>
      <c r="K23" s="309">
        <f t="shared" si="6"/>
        <v>0</v>
      </c>
      <c r="L23" s="309">
        <f t="shared" si="6"/>
        <v>0</v>
      </c>
      <c r="M23" s="309">
        <f t="shared" si="6"/>
        <v>0</v>
      </c>
    </row>
  </sheetData>
  <mergeCells count="7">
    <mergeCell ref="A3:M3"/>
    <mergeCell ref="A2:M2"/>
    <mergeCell ref="A1:M1"/>
    <mergeCell ref="A16:M16"/>
    <mergeCell ref="A15:M15"/>
    <mergeCell ref="A6:M6"/>
    <mergeCell ref="A5:M5"/>
  </mergeCells>
  <phoneticPr fontId="54" type="noConversion"/>
  <printOptions horizontalCentered="1" verticalCentered="1"/>
  <pageMargins left="0.70866141732283472" right="0.70866141732283472" top="0.74803149606299213" bottom="0.74803149606299213" header="0.31496062992125984" footer="0.31496062992125984"/>
  <pageSetup paperSize="9" scale="60" orientation="landscape" r:id="rId1"/>
  <ignoredErrors>
    <ignoredError sqref="H13 C13 E13:F13"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showGridLines="0" zoomScaleNormal="100" zoomScaleSheetLayoutView="100" workbookViewId="0">
      <selection activeCell="G7" sqref="G7"/>
    </sheetView>
  </sheetViews>
  <sheetFormatPr baseColWidth="10" defaultRowHeight="14.4" x14ac:dyDescent="0.3"/>
  <cols>
    <col min="2" max="2" width="52.109375" bestFit="1" customWidth="1"/>
    <col min="3" max="3" width="14.44140625" bestFit="1" customWidth="1"/>
    <col min="4" max="4" width="15.44140625" customWidth="1"/>
    <col min="5" max="5" width="9.88671875" customWidth="1"/>
  </cols>
  <sheetData>
    <row r="1" spans="1:13" x14ac:dyDescent="0.3">
      <c r="A1" s="654" t="s">
        <v>623</v>
      </c>
      <c r="B1" s="654"/>
      <c r="C1" s="654"/>
      <c r="D1" s="654"/>
      <c r="E1" s="654"/>
      <c r="F1" s="348"/>
      <c r="G1" s="348"/>
      <c r="H1" s="348"/>
      <c r="I1" s="348"/>
      <c r="J1" s="348"/>
      <c r="K1" s="348"/>
      <c r="L1" s="348"/>
      <c r="M1" s="348"/>
    </row>
    <row r="2" spans="1:13" ht="15" thickBot="1" x14ac:dyDescent="0.35">
      <c r="A2" s="653" t="s">
        <v>624</v>
      </c>
      <c r="B2" s="653"/>
      <c r="C2" s="653"/>
      <c r="D2" s="653"/>
      <c r="E2" s="653"/>
      <c r="F2" s="347"/>
      <c r="G2" s="347"/>
      <c r="H2" s="347"/>
      <c r="I2" s="347"/>
      <c r="J2" s="347"/>
      <c r="K2" s="347"/>
      <c r="L2" s="347"/>
      <c r="M2" s="347"/>
    </row>
    <row r="3" spans="1:13" x14ac:dyDescent="0.3">
      <c r="A3" s="643" t="s">
        <v>462</v>
      </c>
      <c r="B3" s="644"/>
      <c r="C3" s="649">
        <v>899</v>
      </c>
      <c r="D3" s="649"/>
      <c r="E3" s="650"/>
    </row>
    <row r="4" spans="1:13" ht="15" thickBot="1" x14ac:dyDescent="0.35">
      <c r="A4" s="645"/>
      <c r="B4" s="646"/>
      <c r="C4" s="651" t="s">
        <v>638</v>
      </c>
      <c r="D4" s="651"/>
      <c r="E4" s="652"/>
    </row>
    <row r="5" spans="1:13" ht="36" x14ac:dyDescent="0.3">
      <c r="A5" s="647"/>
      <c r="B5" s="648"/>
      <c r="C5" s="345" t="s">
        <v>463</v>
      </c>
      <c r="D5" s="346" t="s">
        <v>625</v>
      </c>
      <c r="E5" s="346" t="s">
        <v>464</v>
      </c>
    </row>
    <row r="6" spans="1:13" x14ac:dyDescent="0.3">
      <c r="A6" s="312" t="s">
        <v>611</v>
      </c>
      <c r="B6" s="313" t="s">
        <v>561</v>
      </c>
      <c r="C6" s="313"/>
      <c r="D6" s="313"/>
      <c r="E6" s="313"/>
    </row>
    <row r="7" spans="1:13" x14ac:dyDescent="0.3">
      <c r="A7" s="314" t="s">
        <v>562</v>
      </c>
      <c r="B7" s="315" t="s">
        <v>563</v>
      </c>
      <c r="C7" s="316">
        <v>0</v>
      </c>
      <c r="D7" s="317">
        <v>0</v>
      </c>
      <c r="E7" s="318">
        <v>0</v>
      </c>
    </row>
    <row r="8" spans="1:13" x14ac:dyDescent="0.3">
      <c r="A8" s="319" t="s">
        <v>612</v>
      </c>
      <c r="B8" s="315" t="s">
        <v>19</v>
      </c>
      <c r="C8" s="316"/>
      <c r="D8" s="317"/>
      <c r="E8" s="318"/>
    </row>
    <row r="9" spans="1:13" x14ac:dyDescent="0.3">
      <c r="A9" s="314" t="s">
        <v>564</v>
      </c>
      <c r="B9" s="315" t="s">
        <v>20</v>
      </c>
      <c r="C9" s="316">
        <f>+'PPTO AL 30 ABRIL 2024'!AD21</f>
        <v>0</v>
      </c>
      <c r="D9" s="316">
        <f>+'PPTO AL 30 ABRIL 2024'!AE21</f>
        <v>0</v>
      </c>
      <c r="E9" s="318" t="e">
        <f>D9/C9</f>
        <v>#DIV/0!</v>
      </c>
    </row>
    <row r="10" spans="1:13" x14ac:dyDescent="0.3">
      <c r="A10" s="319" t="s">
        <v>613</v>
      </c>
      <c r="B10" s="315" t="s">
        <v>59</v>
      </c>
      <c r="C10" s="316"/>
      <c r="D10" s="317"/>
      <c r="E10" s="318"/>
    </row>
    <row r="11" spans="1:13" x14ac:dyDescent="0.3">
      <c r="A11" s="314" t="s">
        <v>565</v>
      </c>
      <c r="B11" s="315" t="s">
        <v>566</v>
      </c>
      <c r="C11" s="316">
        <f>+'PPTO AL 30 ABRIL 2024'!AD61</f>
        <v>8000000</v>
      </c>
      <c r="D11" s="316">
        <f>+'PPTO AL 30 ABRIL 2024'!AE61</f>
        <v>845624.2</v>
      </c>
      <c r="E11" s="318">
        <f>D11/C11</f>
        <v>0.10570302499999999</v>
      </c>
    </row>
    <row r="12" spans="1:13" x14ac:dyDescent="0.3">
      <c r="A12" s="314" t="s">
        <v>567</v>
      </c>
      <c r="B12" s="315" t="s">
        <v>568</v>
      </c>
      <c r="C12" s="316">
        <f>+'PPTO AL 30 ABRIL 2024'!AD62</f>
        <v>0</v>
      </c>
      <c r="D12" s="316">
        <f>+'PPTO AL 30 ABRIL 2024'!AE62</f>
        <v>0</v>
      </c>
      <c r="E12" s="318">
        <v>0</v>
      </c>
    </row>
    <row r="13" spans="1:13" x14ac:dyDescent="0.3">
      <c r="A13" s="314" t="s">
        <v>569</v>
      </c>
      <c r="B13" s="315" t="s">
        <v>67</v>
      </c>
      <c r="C13" s="316"/>
      <c r="D13" s="317"/>
      <c r="E13" s="318"/>
    </row>
    <row r="14" spans="1:13" x14ac:dyDescent="0.3">
      <c r="A14" s="314" t="s">
        <v>570</v>
      </c>
      <c r="B14" s="315" t="s">
        <v>68</v>
      </c>
      <c r="C14" s="316">
        <v>0</v>
      </c>
      <c r="D14" s="317">
        <v>0</v>
      </c>
      <c r="E14" s="318">
        <v>0</v>
      </c>
    </row>
    <row r="15" spans="1:13" x14ac:dyDescent="0.3">
      <c r="A15" s="314" t="s">
        <v>571</v>
      </c>
      <c r="B15" s="315" t="s">
        <v>69</v>
      </c>
      <c r="C15" s="316">
        <v>0</v>
      </c>
      <c r="D15" s="317">
        <v>0</v>
      </c>
      <c r="E15" s="318">
        <v>0</v>
      </c>
    </row>
    <row r="16" spans="1:13" x14ac:dyDescent="0.3">
      <c r="A16" s="314" t="s">
        <v>572</v>
      </c>
      <c r="B16" s="315" t="s">
        <v>70</v>
      </c>
      <c r="C16" s="316">
        <v>0</v>
      </c>
      <c r="D16" s="317">
        <v>0</v>
      </c>
      <c r="E16" s="318">
        <v>0</v>
      </c>
    </row>
    <row r="17" spans="1:5" x14ac:dyDescent="0.3">
      <c r="A17" s="314" t="s">
        <v>573</v>
      </c>
      <c r="B17" s="315" t="s">
        <v>71</v>
      </c>
      <c r="C17" s="316">
        <f>+'PPTO AL 30 ABRIL 2024'!AD72</f>
        <v>77509771</v>
      </c>
      <c r="D17" s="316">
        <f>+'PPTO AL 30 ABRIL 2024'!AE72</f>
        <v>0</v>
      </c>
      <c r="E17" s="318">
        <f t="shared" ref="E17:E35" si="0">D17/C17</f>
        <v>0</v>
      </c>
    </row>
    <row r="18" spans="1:5" x14ac:dyDescent="0.3">
      <c r="A18" s="314" t="s">
        <v>574</v>
      </c>
      <c r="B18" s="315" t="s">
        <v>72</v>
      </c>
      <c r="C18" s="316">
        <v>0</v>
      </c>
      <c r="D18" s="317">
        <v>0</v>
      </c>
      <c r="E18" s="318">
        <v>0</v>
      </c>
    </row>
    <row r="19" spans="1:5" x14ac:dyDescent="0.3">
      <c r="A19" s="314" t="s">
        <v>575</v>
      </c>
      <c r="B19" s="315" t="s">
        <v>73</v>
      </c>
      <c r="C19" s="316">
        <f>+'PPTO AL 30 ABRIL 2024'!AD74</f>
        <v>17242720</v>
      </c>
      <c r="D19" s="316">
        <f>+'PPTO AL 30 ABRIL 2024'!AE74</f>
        <v>2935875.6</v>
      </c>
      <c r="E19" s="318">
        <f t="shared" si="0"/>
        <v>0.17026754479571668</v>
      </c>
    </row>
    <row r="20" spans="1:5" x14ac:dyDescent="0.3">
      <c r="A20" s="314" t="s">
        <v>576</v>
      </c>
      <c r="B20" s="315" t="s">
        <v>74</v>
      </c>
      <c r="C20" s="316">
        <f>+'PPTO AL 30 ABRIL 2024'!AD75</f>
        <v>40000</v>
      </c>
      <c r="D20" s="316">
        <f>+'PPTO AL 30 ABRIL 2024'!AE75</f>
        <v>7926.95</v>
      </c>
      <c r="E20" s="318">
        <f t="shared" si="0"/>
        <v>0.19817374999999998</v>
      </c>
    </row>
    <row r="21" spans="1:5" x14ac:dyDescent="0.3">
      <c r="A21" s="314" t="s">
        <v>577</v>
      </c>
      <c r="B21" s="315" t="s">
        <v>75</v>
      </c>
      <c r="C21" s="316"/>
      <c r="D21" s="317"/>
      <c r="E21" s="318"/>
    </row>
    <row r="22" spans="1:5" x14ac:dyDescent="0.3">
      <c r="A22" s="314" t="s">
        <v>578</v>
      </c>
      <c r="B22" s="315" t="s">
        <v>76</v>
      </c>
      <c r="C22" s="316">
        <f>+'PPTO AL 30 ABRIL 2024'!AD77</f>
        <v>70000</v>
      </c>
      <c r="D22" s="316">
        <f>+'PPTO AL 30 ABRIL 2024'!AE77</f>
        <v>0</v>
      </c>
      <c r="E22" s="318">
        <f t="shared" si="0"/>
        <v>0</v>
      </c>
    </row>
    <row r="23" spans="1:5" x14ac:dyDescent="0.3">
      <c r="A23" s="314" t="s">
        <v>579</v>
      </c>
      <c r="B23" s="315" t="s">
        <v>77</v>
      </c>
      <c r="C23" s="316">
        <f>+'PPTO AL 30 ABRIL 2024'!AD78</f>
        <v>1500000</v>
      </c>
      <c r="D23" s="316">
        <f>+'PPTO AL 30 ABRIL 2024'!AE78</f>
        <v>233400</v>
      </c>
      <c r="E23" s="318">
        <f t="shared" si="0"/>
        <v>0.15559999999999999</v>
      </c>
    </row>
    <row r="24" spans="1:5" x14ac:dyDescent="0.3">
      <c r="A24" s="314" t="s">
        <v>580</v>
      </c>
      <c r="B24" s="315" t="s">
        <v>78</v>
      </c>
      <c r="C24" s="316">
        <f>+'PPTO AL 30 ABRIL 2024'!AD79</f>
        <v>14000000</v>
      </c>
      <c r="D24" s="316">
        <f>+'PPTO AL 30 ABRIL 2024'!AE79</f>
        <v>836701.23</v>
      </c>
      <c r="E24" s="318">
        <f t="shared" si="0"/>
        <v>5.9764373571428567E-2</v>
      </c>
    </row>
    <row r="25" spans="1:5" x14ac:dyDescent="0.3">
      <c r="A25" s="314" t="s">
        <v>581</v>
      </c>
      <c r="B25" s="315" t="s">
        <v>79</v>
      </c>
      <c r="C25" s="316">
        <f>+'PPTO AL 30 ABRIL 2024'!AD80</f>
        <v>33000000</v>
      </c>
      <c r="D25" s="316">
        <f>+'PPTO AL 30 ABRIL 2024'!AE80</f>
        <v>818131.27</v>
      </c>
      <c r="E25" s="318">
        <f t="shared" si="0"/>
        <v>2.4791856666666667E-2</v>
      </c>
    </row>
    <row r="26" spans="1:5" x14ac:dyDescent="0.3">
      <c r="A26" s="319" t="s">
        <v>614</v>
      </c>
      <c r="B26" s="315" t="s">
        <v>582</v>
      </c>
      <c r="C26" s="316"/>
      <c r="D26" s="316"/>
      <c r="E26" s="318"/>
    </row>
    <row r="27" spans="1:5" x14ac:dyDescent="0.3">
      <c r="A27" s="314" t="s">
        <v>583</v>
      </c>
      <c r="B27" s="315" t="s">
        <v>584</v>
      </c>
      <c r="C27" s="316">
        <f>+'PPTO AL 30 ABRIL 2024'!AD86</f>
        <v>0</v>
      </c>
      <c r="D27" s="316">
        <f>+'PPTO AL 30 ABRIL 2024'!AE86</f>
        <v>0</v>
      </c>
      <c r="E27" s="318">
        <v>0</v>
      </c>
    </row>
    <row r="28" spans="1:5" x14ac:dyDescent="0.3">
      <c r="A28" s="314" t="s">
        <v>585</v>
      </c>
      <c r="B28" s="315" t="s">
        <v>586</v>
      </c>
      <c r="C28" s="316">
        <f>+'PPTO AL 30 ABRIL 2024'!AD87</f>
        <v>0</v>
      </c>
      <c r="D28" s="316">
        <f>+'PPTO AL 30 ABRIL 2024'!AE87</f>
        <v>0</v>
      </c>
      <c r="E28" s="318">
        <v>0</v>
      </c>
    </row>
    <row r="29" spans="1:5" x14ac:dyDescent="0.3">
      <c r="A29" s="314" t="s">
        <v>587</v>
      </c>
      <c r="B29" s="315" t="s">
        <v>87</v>
      </c>
      <c r="C29" s="316">
        <f>+'PPTO AL 30 ABRIL 2024'!AD88</f>
        <v>0</v>
      </c>
      <c r="D29" s="316">
        <f>+'PPTO AL 30 ABRIL 2024'!AE88</f>
        <v>0</v>
      </c>
      <c r="E29" s="318" t="e">
        <f>D29/C29</f>
        <v>#DIV/0!</v>
      </c>
    </row>
    <row r="30" spans="1:5" x14ac:dyDescent="0.3">
      <c r="A30" s="319" t="s">
        <v>615</v>
      </c>
      <c r="B30" s="315" t="s">
        <v>588</v>
      </c>
      <c r="C30" s="316"/>
      <c r="D30" s="316"/>
      <c r="E30" s="318"/>
    </row>
    <row r="31" spans="1:5" x14ac:dyDescent="0.3">
      <c r="A31" s="314" t="s">
        <v>589</v>
      </c>
      <c r="B31" s="315" t="s">
        <v>590</v>
      </c>
      <c r="C31" s="316">
        <v>0</v>
      </c>
      <c r="D31" s="317">
        <v>0</v>
      </c>
      <c r="E31" s="318">
        <v>0</v>
      </c>
    </row>
    <row r="32" spans="1:5" x14ac:dyDescent="0.3">
      <c r="A32" s="319" t="s">
        <v>616</v>
      </c>
      <c r="B32" s="315" t="s">
        <v>591</v>
      </c>
      <c r="C32" s="316" t="s">
        <v>0</v>
      </c>
      <c r="D32" s="317" t="s">
        <v>0</v>
      </c>
      <c r="E32" s="318" t="s">
        <v>0</v>
      </c>
    </row>
    <row r="33" spans="1:5" x14ac:dyDescent="0.3">
      <c r="A33" s="314" t="s">
        <v>592</v>
      </c>
      <c r="B33" s="315" t="s">
        <v>119</v>
      </c>
      <c r="C33" s="316">
        <f>+'PPTO AL 30 ABRIL 2024'!AD121</f>
        <v>0</v>
      </c>
      <c r="D33" s="316">
        <f>+'PPTO AL 30 ABRIL 2024'!AE121</f>
        <v>0</v>
      </c>
      <c r="E33" s="318" t="e">
        <f t="shared" si="0"/>
        <v>#DIV/0!</v>
      </c>
    </row>
    <row r="34" spans="1:5" x14ac:dyDescent="0.3">
      <c r="A34" s="319" t="s">
        <v>617</v>
      </c>
      <c r="B34" s="315" t="s">
        <v>593</v>
      </c>
      <c r="C34" s="316"/>
      <c r="D34" s="316"/>
      <c r="E34" s="318"/>
    </row>
    <row r="35" spans="1:5" x14ac:dyDescent="0.3">
      <c r="A35" s="314" t="s">
        <v>594</v>
      </c>
      <c r="B35" s="315" t="s">
        <v>141</v>
      </c>
      <c r="C35" s="316">
        <f>+'PPTO AL 30 ABRIL 2024'!AD143</f>
        <v>0</v>
      </c>
      <c r="D35" s="316">
        <f>+'PPTO AL 30 ABRIL 2024'!AE143</f>
        <v>0</v>
      </c>
      <c r="E35" s="318" t="e">
        <f t="shared" si="0"/>
        <v>#DIV/0!</v>
      </c>
    </row>
    <row r="36" spans="1:5" x14ac:dyDescent="0.3">
      <c r="A36" s="314" t="s">
        <v>595</v>
      </c>
      <c r="B36" s="315" t="s">
        <v>193</v>
      </c>
      <c r="C36" s="316"/>
      <c r="D36" s="317"/>
      <c r="E36" s="318"/>
    </row>
    <row r="37" spans="1:5" x14ac:dyDescent="0.3">
      <c r="A37" s="314" t="s">
        <v>596</v>
      </c>
      <c r="B37" s="315" t="s">
        <v>195</v>
      </c>
      <c r="C37" s="316">
        <v>0</v>
      </c>
      <c r="D37" s="317">
        <v>0</v>
      </c>
      <c r="E37" s="318">
        <v>0</v>
      </c>
    </row>
    <row r="38" spans="1:5" x14ac:dyDescent="0.3">
      <c r="A38" s="319" t="s">
        <v>618</v>
      </c>
      <c r="B38" s="315" t="s">
        <v>597</v>
      </c>
      <c r="C38" s="316"/>
      <c r="D38" s="317"/>
      <c r="E38" s="318"/>
    </row>
    <row r="39" spans="1:5" x14ac:dyDescent="0.3">
      <c r="A39" s="314" t="s">
        <v>598</v>
      </c>
      <c r="B39" s="315" t="s">
        <v>217</v>
      </c>
      <c r="C39" s="316">
        <v>0</v>
      </c>
      <c r="D39" s="317">
        <v>0</v>
      </c>
      <c r="E39" s="318">
        <v>0</v>
      </c>
    </row>
    <row r="40" spans="1:5" x14ac:dyDescent="0.3">
      <c r="A40" s="319" t="s">
        <v>619</v>
      </c>
      <c r="B40" s="315" t="s">
        <v>599</v>
      </c>
      <c r="C40" s="316"/>
      <c r="D40" s="317"/>
      <c r="E40" s="318"/>
    </row>
    <row r="41" spans="1:5" x14ac:dyDescent="0.3">
      <c r="A41" s="314" t="s">
        <v>600</v>
      </c>
      <c r="B41" s="315" t="s">
        <v>234</v>
      </c>
      <c r="C41" s="316">
        <v>0</v>
      </c>
      <c r="D41" s="317">
        <v>0</v>
      </c>
      <c r="E41" s="318">
        <v>0</v>
      </c>
    </row>
    <row r="42" spans="1:5" x14ac:dyDescent="0.3">
      <c r="A42" s="314" t="s">
        <v>601</v>
      </c>
      <c r="B42" s="315" t="s">
        <v>199</v>
      </c>
      <c r="C42" s="316">
        <v>0</v>
      </c>
      <c r="D42" s="317">
        <v>0</v>
      </c>
      <c r="E42" s="318">
        <v>0</v>
      </c>
    </row>
    <row r="43" spans="1:5" x14ac:dyDescent="0.3">
      <c r="A43" s="319" t="s">
        <v>620</v>
      </c>
      <c r="B43" s="315" t="s">
        <v>602</v>
      </c>
      <c r="C43" s="316"/>
      <c r="D43" s="317"/>
      <c r="E43" s="318"/>
    </row>
    <row r="44" spans="1:5" x14ac:dyDescent="0.3">
      <c r="A44" s="314" t="s">
        <v>603</v>
      </c>
      <c r="B44" s="315" t="s">
        <v>253</v>
      </c>
      <c r="C44" s="320">
        <f>+'PPTO AL 30 ABRIL 2024'!AD256</f>
        <v>0</v>
      </c>
      <c r="D44" s="320">
        <f>+'PPTO AL 30 ABRIL 2024'!AE256</f>
        <v>0</v>
      </c>
      <c r="E44" s="321">
        <v>0</v>
      </c>
    </row>
    <row r="45" spans="1:5" x14ac:dyDescent="0.3">
      <c r="A45" s="314" t="s">
        <v>604</v>
      </c>
      <c r="B45" s="315" t="s">
        <v>605</v>
      </c>
      <c r="C45" s="317">
        <v>0</v>
      </c>
      <c r="D45" s="317">
        <v>0</v>
      </c>
      <c r="E45" s="318">
        <v>0</v>
      </c>
    </row>
    <row r="46" spans="1:5" x14ac:dyDescent="0.3">
      <c r="A46" s="319" t="s">
        <v>621</v>
      </c>
      <c r="B46" s="315" t="s">
        <v>606</v>
      </c>
      <c r="C46" s="322"/>
      <c r="D46" s="323"/>
      <c r="E46" s="324"/>
    </row>
    <row r="47" spans="1:5" x14ac:dyDescent="0.3">
      <c r="A47" s="314" t="s">
        <v>607</v>
      </c>
      <c r="B47" s="315" t="s">
        <v>608</v>
      </c>
      <c r="C47" s="316">
        <v>0</v>
      </c>
      <c r="D47" s="317">
        <v>0</v>
      </c>
      <c r="E47" s="318">
        <v>0</v>
      </c>
    </row>
    <row r="48" spans="1:5" x14ac:dyDescent="0.3">
      <c r="A48" s="319" t="s">
        <v>622</v>
      </c>
      <c r="B48" s="315" t="s">
        <v>609</v>
      </c>
      <c r="C48" s="316"/>
      <c r="D48" s="317"/>
      <c r="E48" s="318"/>
    </row>
    <row r="49" spans="1:5" ht="15" thickBot="1" x14ac:dyDescent="0.35">
      <c r="A49" s="325" t="s">
        <v>610</v>
      </c>
      <c r="B49" s="326" t="s">
        <v>296</v>
      </c>
      <c r="C49" s="327">
        <v>0</v>
      </c>
      <c r="D49" s="328">
        <v>0</v>
      </c>
      <c r="E49" s="329">
        <v>0</v>
      </c>
    </row>
  </sheetData>
  <mergeCells count="5">
    <mergeCell ref="A3:B5"/>
    <mergeCell ref="C3:E3"/>
    <mergeCell ref="C4:E4"/>
    <mergeCell ref="A2:E2"/>
    <mergeCell ref="A1:E1"/>
  </mergeCells>
  <pageMargins left="0.7" right="0.7" top="1.3149999999999999"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2"/>
  <sheetViews>
    <sheetView zoomScaleNormal="100" workbookViewId="0">
      <pane xSplit="3" ySplit="1" topLeftCell="D23" activePane="bottomRight" state="frozen"/>
      <selection pane="topRight" activeCell="D1" sqref="D1"/>
      <selection pane="bottomLeft" activeCell="A2" sqref="A2"/>
      <selection pane="bottomRight" activeCell="K39" sqref="K39"/>
    </sheetView>
  </sheetViews>
  <sheetFormatPr baseColWidth="10" defaultColWidth="9.109375" defaultRowHeight="14.4" outlineLevelRow="2" x14ac:dyDescent="0.3"/>
  <cols>
    <col min="1" max="1" width="24" style="427" bestFit="1" customWidth="1"/>
    <col min="2" max="2" width="20" style="427" bestFit="1" customWidth="1"/>
    <col min="3" max="3" width="12.44140625" style="427" bestFit="1" customWidth="1"/>
    <col min="4" max="4" width="14" style="427" bestFit="1" customWidth="1"/>
    <col min="5" max="5" width="12.44140625" style="427" bestFit="1" customWidth="1"/>
    <col min="6" max="6" width="13.88671875" style="427" bestFit="1" customWidth="1"/>
    <col min="7" max="7" width="15" style="427" bestFit="1" customWidth="1"/>
    <col min="8" max="8" width="15" style="427" customWidth="1"/>
    <col min="9" max="9" width="15" style="427" bestFit="1" customWidth="1"/>
    <col min="10" max="10" width="24" style="427" bestFit="1" customWidth="1"/>
    <col min="11" max="11" width="21" style="427" bestFit="1" customWidth="1"/>
    <col min="12" max="12" width="13" style="427" bestFit="1" customWidth="1"/>
    <col min="13" max="13" width="12.33203125" style="427" bestFit="1" customWidth="1"/>
    <col min="14" max="14" width="9" style="427" bestFit="1" customWidth="1"/>
    <col min="15" max="16" width="14" style="427" bestFit="1" customWidth="1"/>
    <col min="17" max="16384" width="9.109375" style="427"/>
  </cols>
  <sheetData>
    <row r="1" spans="1:16" ht="43.2" x14ac:dyDescent="0.3">
      <c r="A1" s="440" t="s">
        <v>640</v>
      </c>
      <c r="B1" s="440" t="s">
        <v>468</v>
      </c>
      <c r="C1" s="440" t="s">
        <v>469</v>
      </c>
      <c r="D1" s="440" t="s">
        <v>470</v>
      </c>
      <c r="E1" s="432" t="s">
        <v>471</v>
      </c>
      <c r="F1" s="426" t="s">
        <v>641</v>
      </c>
      <c r="G1" s="440" t="s">
        <v>472</v>
      </c>
      <c r="H1" s="426" t="s">
        <v>642</v>
      </c>
      <c r="I1" s="440" t="s">
        <v>643</v>
      </c>
      <c r="J1" s="432" t="s">
        <v>473</v>
      </c>
      <c r="K1" s="440" t="s">
        <v>644</v>
      </c>
      <c r="L1" s="432" t="s">
        <v>645</v>
      </c>
      <c r="M1" s="432" t="s">
        <v>646</v>
      </c>
      <c r="N1" s="439" t="s">
        <v>651</v>
      </c>
      <c r="O1" s="432" t="s">
        <v>649</v>
      </c>
      <c r="P1" s="432" t="s">
        <v>650</v>
      </c>
    </row>
    <row r="2" spans="1:16" s="463" customFormat="1" ht="13.2" x14ac:dyDescent="0.25">
      <c r="A2" s="460" t="s">
        <v>544</v>
      </c>
      <c r="B2" s="461">
        <v>1703607167</v>
      </c>
      <c r="C2" s="461">
        <v>0</v>
      </c>
      <c r="D2" s="461">
        <v>139422518</v>
      </c>
      <c r="E2" s="461">
        <v>0</v>
      </c>
      <c r="F2" s="461">
        <f>SUM(C2:E2)</f>
        <v>139422518</v>
      </c>
      <c r="G2" s="461">
        <v>518174314.57999998</v>
      </c>
      <c r="H2" s="461">
        <f>+H3+H5+H11+H14</f>
        <v>0</v>
      </c>
      <c r="I2" s="461">
        <v>518174314.57999998</v>
      </c>
      <c r="J2" s="461">
        <v>1046010334.42</v>
      </c>
      <c r="K2" s="461">
        <v>1046010334.42</v>
      </c>
      <c r="L2" s="461">
        <v>0</v>
      </c>
      <c r="M2" s="461">
        <v>0</v>
      </c>
      <c r="N2" s="461">
        <v>0</v>
      </c>
      <c r="O2" s="462">
        <v>1740816</v>
      </c>
      <c r="P2" s="462">
        <v>-1740816</v>
      </c>
    </row>
    <row r="3" spans="1:16" s="463" customFormat="1" ht="13.2" x14ac:dyDescent="0.25">
      <c r="A3" s="464" t="s">
        <v>545</v>
      </c>
      <c r="B3" s="465">
        <v>1218209372</v>
      </c>
      <c r="C3" s="465">
        <v>0</v>
      </c>
      <c r="D3" s="465">
        <v>0</v>
      </c>
      <c r="E3" s="465">
        <v>0</v>
      </c>
      <c r="F3" s="465">
        <f>SUM(C3:E3)</f>
        <v>0</v>
      </c>
      <c r="G3" s="465">
        <v>352749158.73000002</v>
      </c>
      <c r="H3" s="465">
        <f>SUM(H4)</f>
        <v>0</v>
      </c>
      <c r="I3" s="465">
        <v>352749158.73000002</v>
      </c>
      <c r="J3" s="465">
        <v>865460213.26999998</v>
      </c>
      <c r="K3" s="465">
        <v>865460213.26999998</v>
      </c>
      <c r="L3" s="465">
        <v>0</v>
      </c>
      <c r="M3" s="465">
        <v>0</v>
      </c>
      <c r="N3" s="465">
        <v>0</v>
      </c>
      <c r="O3" s="466">
        <v>0</v>
      </c>
      <c r="P3" s="466">
        <v>-1740816</v>
      </c>
    </row>
    <row r="4" spans="1:16" s="463" customFormat="1" ht="13.2" x14ac:dyDescent="0.25">
      <c r="A4" s="463" t="s">
        <v>474</v>
      </c>
      <c r="B4" s="467">
        <v>1218209372</v>
      </c>
      <c r="C4" s="467">
        <v>0</v>
      </c>
      <c r="D4" s="467">
        <v>0</v>
      </c>
      <c r="E4" s="467">
        <v>0</v>
      </c>
      <c r="F4" s="467">
        <f>SUM(C4:E4)</f>
        <v>0</v>
      </c>
      <c r="G4" s="467">
        <v>352749158.73000002</v>
      </c>
      <c r="H4" s="467">
        <f>SUM(L4:N4)</f>
        <v>0</v>
      </c>
      <c r="I4" s="467">
        <v>352749158.73000002</v>
      </c>
      <c r="J4" s="467">
        <v>865460213.26999998</v>
      </c>
      <c r="K4" s="467">
        <v>865460213.26999998</v>
      </c>
      <c r="L4" s="467">
        <v>0</v>
      </c>
      <c r="M4" s="467">
        <v>0</v>
      </c>
      <c r="N4" s="467">
        <v>0</v>
      </c>
      <c r="O4" s="468">
        <v>0</v>
      </c>
      <c r="P4" s="468">
        <v>-1740816</v>
      </c>
    </row>
    <row r="5" spans="1:16" s="463" customFormat="1" ht="13.2" x14ac:dyDescent="0.25">
      <c r="A5" s="464" t="s">
        <v>546</v>
      </c>
      <c r="B5" s="465">
        <v>222969370</v>
      </c>
      <c r="C5" s="465">
        <v>0</v>
      </c>
      <c r="D5" s="465">
        <v>0</v>
      </c>
      <c r="E5" s="465">
        <v>0</v>
      </c>
      <c r="F5" s="465">
        <f>SUM(C5:E5)</f>
        <v>0</v>
      </c>
      <c r="G5" s="465">
        <v>80847673.849999994</v>
      </c>
      <c r="H5" s="465">
        <f>SUM(H6:H9)</f>
        <v>0</v>
      </c>
      <c r="I5" s="465">
        <v>80847673.849999994</v>
      </c>
      <c r="J5" s="465">
        <v>142121696.15000001</v>
      </c>
      <c r="K5" s="465">
        <v>142121696.15000001</v>
      </c>
      <c r="L5" s="465">
        <v>0</v>
      </c>
      <c r="M5" s="465">
        <v>0</v>
      </c>
      <c r="N5" s="465">
        <v>0</v>
      </c>
      <c r="O5" s="466">
        <v>1740816</v>
      </c>
      <c r="P5" s="466">
        <v>0</v>
      </c>
    </row>
    <row r="6" spans="1:16" s="463" customFormat="1" ht="13.2" x14ac:dyDescent="0.25">
      <c r="A6" s="463" t="s">
        <v>476</v>
      </c>
      <c r="B6" s="467">
        <v>10273908</v>
      </c>
      <c r="C6" s="467">
        <v>0</v>
      </c>
      <c r="D6" s="467">
        <v>0</v>
      </c>
      <c r="E6" s="467">
        <v>0</v>
      </c>
      <c r="F6" s="467">
        <f t="shared" ref="F6:F51" si="0">SUM(C6:E6)</f>
        <v>0</v>
      </c>
      <c r="G6" s="467">
        <v>0</v>
      </c>
      <c r="H6" s="467">
        <f t="shared" ref="H6:H10" si="1">SUM(L6:N6)</f>
        <v>0</v>
      </c>
      <c r="I6" s="467">
        <v>0</v>
      </c>
      <c r="J6" s="467">
        <v>10273908</v>
      </c>
      <c r="K6" s="467">
        <v>10273908</v>
      </c>
      <c r="L6" s="467">
        <v>0</v>
      </c>
      <c r="M6" s="467">
        <v>0</v>
      </c>
      <c r="N6" s="467">
        <v>0</v>
      </c>
      <c r="O6" s="468">
        <v>0</v>
      </c>
      <c r="P6" s="468">
        <v>0</v>
      </c>
    </row>
    <row r="7" spans="1:16" s="463" customFormat="1" ht="13.2" x14ac:dyDescent="0.25">
      <c r="A7" s="463" t="s">
        <v>477</v>
      </c>
      <c r="B7" s="467">
        <v>19983600</v>
      </c>
      <c r="C7" s="467">
        <v>0</v>
      </c>
      <c r="D7" s="467">
        <v>0</v>
      </c>
      <c r="E7" s="467">
        <v>0</v>
      </c>
      <c r="F7" s="467">
        <f t="shared" si="0"/>
        <v>0</v>
      </c>
      <c r="G7" s="467">
        <v>0</v>
      </c>
      <c r="H7" s="467">
        <f t="shared" si="1"/>
        <v>0</v>
      </c>
      <c r="I7" s="467">
        <v>0</v>
      </c>
      <c r="J7" s="467">
        <v>19983600</v>
      </c>
      <c r="K7" s="467">
        <v>19983600</v>
      </c>
      <c r="L7" s="467">
        <v>0</v>
      </c>
      <c r="M7" s="467">
        <v>0</v>
      </c>
      <c r="N7" s="467">
        <v>0</v>
      </c>
      <c r="O7" s="468">
        <v>0</v>
      </c>
      <c r="P7" s="468">
        <v>0</v>
      </c>
    </row>
    <row r="8" spans="1:16" s="463" customFormat="1" ht="13.2" x14ac:dyDescent="0.25">
      <c r="A8" s="463" t="s">
        <v>536</v>
      </c>
      <c r="B8" s="467">
        <v>107023050</v>
      </c>
      <c r="C8" s="467">
        <v>0</v>
      </c>
      <c r="D8" s="467">
        <v>0</v>
      </c>
      <c r="E8" s="467">
        <v>0</v>
      </c>
      <c r="F8" s="467">
        <f t="shared" si="0"/>
        <v>0</v>
      </c>
      <c r="G8" s="467">
        <v>0</v>
      </c>
      <c r="H8" s="467">
        <f t="shared" si="1"/>
        <v>0</v>
      </c>
      <c r="I8" s="467">
        <v>0</v>
      </c>
      <c r="J8" s="467">
        <v>107023050</v>
      </c>
      <c r="K8" s="467">
        <v>107023050</v>
      </c>
      <c r="L8" s="467">
        <v>0</v>
      </c>
      <c r="M8" s="467">
        <v>0</v>
      </c>
      <c r="N8" s="467">
        <v>0</v>
      </c>
      <c r="O8" s="468">
        <v>0</v>
      </c>
      <c r="P8" s="468">
        <v>0</v>
      </c>
    </row>
    <row r="9" spans="1:16" s="463" customFormat="1" ht="13.2" x14ac:dyDescent="0.25">
      <c r="A9" s="463" t="s">
        <v>478</v>
      </c>
      <c r="B9" s="467">
        <v>82633900</v>
      </c>
      <c r="C9" s="467">
        <v>0</v>
      </c>
      <c r="D9" s="467">
        <v>0</v>
      </c>
      <c r="E9" s="467">
        <v>0</v>
      </c>
      <c r="F9" s="467">
        <f t="shared" si="0"/>
        <v>0</v>
      </c>
      <c r="G9" s="467">
        <v>80847673.849999994</v>
      </c>
      <c r="H9" s="467">
        <f t="shared" si="1"/>
        <v>0</v>
      </c>
      <c r="I9" s="467">
        <v>80847673.849999994</v>
      </c>
      <c r="J9" s="467">
        <v>1786226.15</v>
      </c>
      <c r="K9" s="467">
        <v>1786226.15</v>
      </c>
      <c r="L9" s="467">
        <v>0</v>
      </c>
      <c r="M9" s="467">
        <v>0</v>
      </c>
      <c r="N9" s="467">
        <v>0</v>
      </c>
      <c r="O9" s="468">
        <v>1740816</v>
      </c>
      <c r="P9" s="468">
        <v>0</v>
      </c>
    </row>
    <row r="10" spans="1:16" s="463" customFormat="1" ht="13.2" x14ac:dyDescent="0.25">
      <c r="A10" s="463" t="s">
        <v>479</v>
      </c>
      <c r="B10" s="467">
        <v>3054912</v>
      </c>
      <c r="C10" s="467">
        <v>0</v>
      </c>
      <c r="D10" s="467">
        <v>0</v>
      </c>
      <c r="E10" s="467">
        <v>0</v>
      </c>
      <c r="F10" s="467">
        <f t="shared" si="0"/>
        <v>0</v>
      </c>
      <c r="G10" s="467">
        <v>0</v>
      </c>
      <c r="H10" s="467">
        <f t="shared" si="1"/>
        <v>0</v>
      </c>
      <c r="I10" s="467">
        <v>0</v>
      </c>
      <c r="J10" s="467">
        <v>3054912</v>
      </c>
      <c r="K10" s="467">
        <v>3054912</v>
      </c>
      <c r="L10" s="467">
        <v>0</v>
      </c>
      <c r="M10" s="467">
        <v>0</v>
      </c>
      <c r="N10" s="467">
        <v>0</v>
      </c>
      <c r="O10" s="468">
        <v>0</v>
      </c>
      <c r="P10" s="468">
        <v>0</v>
      </c>
    </row>
    <row r="11" spans="1:16" s="463" customFormat="1" ht="13.2" x14ac:dyDescent="0.25">
      <c r="A11" s="464" t="s">
        <v>547</v>
      </c>
      <c r="B11" s="465">
        <v>130080180</v>
      </c>
      <c r="C11" s="465">
        <v>0</v>
      </c>
      <c r="D11" s="465">
        <v>64294792</v>
      </c>
      <c r="E11" s="465">
        <v>0</v>
      </c>
      <c r="F11" s="465">
        <f>SUM(C11:E11)</f>
        <v>64294792</v>
      </c>
      <c r="G11" s="465">
        <v>41705208</v>
      </c>
      <c r="H11" s="465">
        <f>SUM(H12:H13)</f>
        <v>0</v>
      </c>
      <c r="I11" s="465">
        <v>41705208</v>
      </c>
      <c r="J11" s="465">
        <v>24080180</v>
      </c>
      <c r="K11" s="465">
        <v>24080180</v>
      </c>
      <c r="L11" s="465">
        <v>0</v>
      </c>
      <c r="M11" s="465">
        <v>0</v>
      </c>
      <c r="N11" s="465">
        <v>0</v>
      </c>
      <c r="O11" s="466">
        <v>0</v>
      </c>
      <c r="P11" s="466">
        <v>0</v>
      </c>
    </row>
    <row r="12" spans="1:16" s="463" customFormat="1" ht="13.2" x14ac:dyDescent="0.25">
      <c r="A12" s="463" t="s">
        <v>480</v>
      </c>
      <c r="B12" s="467">
        <v>123409402</v>
      </c>
      <c r="C12" s="467">
        <v>0</v>
      </c>
      <c r="D12" s="467">
        <v>60022680</v>
      </c>
      <c r="E12" s="467">
        <v>0</v>
      </c>
      <c r="F12" s="467">
        <f t="shared" si="0"/>
        <v>60022680</v>
      </c>
      <c r="G12" s="467">
        <v>39977320</v>
      </c>
      <c r="H12" s="467">
        <f t="shared" ref="H12:H13" si="2">SUM(L12:N12)</f>
        <v>0</v>
      </c>
      <c r="I12" s="467">
        <v>39977320</v>
      </c>
      <c r="J12" s="467">
        <v>23409402</v>
      </c>
      <c r="K12" s="467">
        <v>23409402</v>
      </c>
      <c r="L12" s="467">
        <v>0</v>
      </c>
      <c r="M12" s="467">
        <v>0</v>
      </c>
      <c r="N12" s="467">
        <v>0</v>
      </c>
      <c r="O12" s="468">
        <v>0</v>
      </c>
      <c r="P12" s="468">
        <v>0</v>
      </c>
    </row>
    <row r="13" spans="1:16" s="463" customFormat="1" ht="13.2" x14ac:dyDescent="0.25">
      <c r="A13" s="463" t="s">
        <v>481</v>
      </c>
      <c r="B13" s="467">
        <v>6670778</v>
      </c>
      <c r="C13" s="467">
        <v>0</v>
      </c>
      <c r="D13" s="467">
        <v>4272112</v>
      </c>
      <c r="E13" s="467">
        <v>0</v>
      </c>
      <c r="F13" s="467">
        <f t="shared" si="0"/>
        <v>4272112</v>
      </c>
      <c r="G13" s="467">
        <v>1727888</v>
      </c>
      <c r="H13" s="467">
        <f t="shared" si="2"/>
        <v>0</v>
      </c>
      <c r="I13" s="467">
        <v>1727888</v>
      </c>
      <c r="J13" s="467">
        <v>670778</v>
      </c>
      <c r="K13" s="467">
        <v>670778</v>
      </c>
      <c r="L13" s="467">
        <v>0</v>
      </c>
      <c r="M13" s="467">
        <v>0</v>
      </c>
      <c r="N13" s="467">
        <v>0</v>
      </c>
      <c r="O13" s="468">
        <v>0</v>
      </c>
      <c r="P13" s="468">
        <v>0</v>
      </c>
    </row>
    <row r="14" spans="1:16" s="463" customFormat="1" ht="13.2" x14ac:dyDescent="0.25">
      <c r="A14" s="464" t="s">
        <v>548</v>
      </c>
      <c r="B14" s="465">
        <v>132348245</v>
      </c>
      <c r="C14" s="465">
        <v>0</v>
      </c>
      <c r="D14" s="465">
        <v>75127726</v>
      </c>
      <c r="E14" s="465">
        <v>0</v>
      </c>
      <c r="F14" s="465">
        <f t="shared" si="0"/>
        <v>75127726</v>
      </c>
      <c r="G14" s="465">
        <v>42872274</v>
      </c>
      <c r="H14" s="465">
        <f>SUM(H15:H17)</f>
        <v>0</v>
      </c>
      <c r="I14" s="465">
        <v>42872274</v>
      </c>
      <c r="J14" s="465">
        <v>14348245</v>
      </c>
      <c r="K14" s="465">
        <v>14348245</v>
      </c>
      <c r="L14" s="465">
        <v>0</v>
      </c>
      <c r="M14" s="465">
        <v>0</v>
      </c>
      <c r="N14" s="465">
        <v>0</v>
      </c>
      <c r="O14" s="466">
        <v>0</v>
      </c>
      <c r="P14" s="466">
        <v>0</v>
      </c>
    </row>
    <row r="15" spans="1:16" s="463" customFormat="1" ht="13.2" x14ac:dyDescent="0.25">
      <c r="A15" s="463" t="s">
        <v>482</v>
      </c>
      <c r="B15" s="467">
        <v>72311239</v>
      </c>
      <c r="C15" s="467">
        <v>0</v>
      </c>
      <c r="D15" s="467">
        <v>41575860</v>
      </c>
      <c r="E15" s="467">
        <v>0</v>
      </c>
      <c r="F15" s="467">
        <f t="shared" si="0"/>
        <v>41575860</v>
      </c>
      <c r="G15" s="467">
        <v>23424140</v>
      </c>
      <c r="H15" s="467">
        <f t="shared" ref="H15:H17" si="3">SUM(L15:N15)</f>
        <v>0</v>
      </c>
      <c r="I15" s="467">
        <v>23424140</v>
      </c>
      <c r="J15" s="467">
        <v>7311239</v>
      </c>
      <c r="K15" s="467">
        <v>7311239</v>
      </c>
      <c r="L15" s="467">
        <v>0</v>
      </c>
      <c r="M15" s="467">
        <v>0</v>
      </c>
      <c r="N15" s="467">
        <v>0</v>
      </c>
      <c r="O15" s="468">
        <v>0</v>
      </c>
      <c r="P15" s="468">
        <v>0</v>
      </c>
    </row>
    <row r="16" spans="1:16" s="463" customFormat="1" ht="13.2" x14ac:dyDescent="0.25">
      <c r="A16" s="463" t="s">
        <v>483</v>
      </c>
      <c r="B16" s="467">
        <v>40024671</v>
      </c>
      <c r="C16" s="467">
        <v>0</v>
      </c>
      <c r="D16" s="467">
        <v>22034574</v>
      </c>
      <c r="E16" s="467">
        <v>0</v>
      </c>
      <c r="F16" s="467">
        <f t="shared" si="0"/>
        <v>22034574</v>
      </c>
      <c r="G16" s="467">
        <v>12965426</v>
      </c>
      <c r="H16" s="467">
        <f t="shared" si="3"/>
        <v>0</v>
      </c>
      <c r="I16" s="467">
        <v>12965426</v>
      </c>
      <c r="J16" s="467">
        <v>5024671</v>
      </c>
      <c r="K16" s="467">
        <v>5024671</v>
      </c>
      <c r="L16" s="467">
        <v>0</v>
      </c>
      <c r="M16" s="467">
        <v>0</v>
      </c>
      <c r="N16" s="467">
        <v>0</v>
      </c>
      <c r="O16" s="468">
        <v>0</v>
      </c>
      <c r="P16" s="468">
        <v>0</v>
      </c>
    </row>
    <row r="17" spans="1:16" s="463" customFormat="1" ht="13.2" x14ac:dyDescent="0.25">
      <c r="A17" s="463" t="s">
        <v>484</v>
      </c>
      <c r="B17" s="467">
        <v>20012335</v>
      </c>
      <c r="C17" s="467">
        <v>0</v>
      </c>
      <c r="D17" s="467">
        <v>11517292</v>
      </c>
      <c r="E17" s="467">
        <v>0</v>
      </c>
      <c r="F17" s="467">
        <f t="shared" si="0"/>
        <v>11517292</v>
      </c>
      <c r="G17" s="467">
        <v>6482708</v>
      </c>
      <c r="H17" s="467">
        <f t="shared" si="3"/>
        <v>0</v>
      </c>
      <c r="I17" s="467">
        <v>6482708</v>
      </c>
      <c r="J17" s="467">
        <v>2012335</v>
      </c>
      <c r="K17" s="467">
        <v>2012335</v>
      </c>
      <c r="L17" s="467">
        <v>0</v>
      </c>
      <c r="M17" s="467">
        <v>0</v>
      </c>
      <c r="N17" s="467">
        <v>0</v>
      </c>
      <c r="O17" s="468">
        <v>0</v>
      </c>
      <c r="P17" s="468">
        <v>0</v>
      </c>
    </row>
    <row r="18" spans="1:16" s="463" customFormat="1" ht="13.2" x14ac:dyDescent="0.25">
      <c r="A18" s="460" t="s">
        <v>549</v>
      </c>
      <c r="B18" s="461">
        <v>162782491</v>
      </c>
      <c r="C18" s="461">
        <v>0</v>
      </c>
      <c r="D18" s="461">
        <v>33609462.259999998</v>
      </c>
      <c r="E18" s="461">
        <v>-14279.58</v>
      </c>
      <c r="F18" s="461">
        <f t="shared" si="0"/>
        <v>33595182.68</v>
      </c>
      <c r="G18" s="461">
        <v>9679607.2300000004</v>
      </c>
      <c r="H18" s="461">
        <f>+H19+H23+H28+H33+H35+H37</f>
        <v>19000000</v>
      </c>
      <c r="I18" s="461">
        <v>4369915.93</v>
      </c>
      <c r="J18" s="461">
        <v>119507701.09</v>
      </c>
      <c r="K18" s="461">
        <v>92749981.090000004</v>
      </c>
      <c r="L18" s="461">
        <v>19000000</v>
      </c>
      <c r="M18" s="461">
        <v>0</v>
      </c>
      <c r="N18" s="461">
        <v>0</v>
      </c>
      <c r="O18" s="462">
        <v>0</v>
      </c>
      <c r="P18" s="462">
        <v>0</v>
      </c>
    </row>
    <row r="19" spans="1:16" s="463" customFormat="1" ht="13.2" x14ac:dyDescent="0.25">
      <c r="A19" s="464" t="s">
        <v>550</v>
      </c>
      <c r="B19" s="465">
        <v>8020000</v>
      </c>
      <c r="C19" s="465">
        <v>0</v>
      </c>
      <c r="D19" s="465">
        <v>3939748.42</v>
      </c>
      <c r="E19" s="465">
        <v>-14279.58</v>
      </c>
      <c r="F19" s="465">
        <f t="shared" si="0"/>
        <v>3925468.84</v>
      </c>
      <c r="G19" s="465">
        <v>847973.47</v>
      </c>
      <c r="H19" s="465">
        <f>SUM(H20:H22)</f>
        <v>9000000</v>
      </c>
      <c r="I19" s="465">
        <v>835193.17</v>
      </c>
      <c r="J19" s="465">
        <v>3246557.69</v>
      </c>
      <c r="K19" s="465">
        <v>2236557.69</v>
      </c>
      <c r="L19" s="465">
        <v>9000000</v>
      </c>
      <c r="M19" s="465">
        <v>0</v>
      </c>
      <c r="N19" s="465">
        <v>0</v>
      </c>
      <c r="O19" s="466">
        <v>0</v>
      </c>
      <c r="P19" s="466">
        <v>0</v>
      </c>
    </row>
    <row r="20" spans="1:16" s="463" customFormat="1" ht="16.8" customHeight="1" x14ac:dyDescent="0.25">
      <c r="A20" s="463" t="s">
        <v>492</v>
      </c>
      <c r="B20" s="467">
        <v>8000000</v>
      </c>
      <c r="C20" s="467">
        <v>0</v>
      </c>
      <c r="D20" s="467">
        <v>3937097.69</v>
      </c>
      <c r="E20" s="467">
        <v>-14279.58</v>
      </c>
      <c r="F20" s="467">
        <f t="shared" si="0"/>
        <v>3922818.11</v>
      </c>
      <c r="G20" s="467">
        <v>845624.2</v>
      </c>
      <c r="H20" s="467">
        <f t="shared" ref="H20:H22" si="4">SUM(L20:N20)</f>
        <v>0</v>
      </c>
      <c r="I20" s="467">
        <v>832843.9</v>
      </c>
      <c r="J20" s="467">
        <v>3231557.69</v>
      </c>
      <c r="K20" s="467">
        <v>2231557.69</v>
      </c>
      <c r="L20" s="467">
        <v>0</v>
      </c>
      <c r="M20" s="467">
        <v>0</v>
      </c>
      <c r="N20" s="467">
        <v>0</v>
      </c>
      <c r="O20" s="468">
        <v>0</v>
      </c>
      <c r="P20" s="468">
        <v>0</v>
      </c>
    </row>
    <row r="21" spans="1:16" s="463" customFormat="1" ht="13.2" x14ac:dyDescent="0.25">
      <c r="A21" s="463" t="s">
        <v>654</v>
      </c>
      <c r="B21" s="467">
        <v>20000</v>
      </c>
      <c r="C21" s="467">
        <v>0</v>
      </c>
      <c r="D21" s="467">
        <v>2650.73</v>
      </c>
      <c r="E21" s="467">
        <v>0</v>
      </c>
      <c r="F21" s="467">
        <f t="shared" si="0"/>
        <v>2650.73</v>
      </c>
      <c r="G21" s="467">
        <v>2349.27</v>
      </c>
      <c r="H21" s="467">
        <f t="shared" si="4"/>
        <v>0</v>
      </c>
      <c r="I21" s="467">
        <v>2349.27</v>
      </c>
      <c r="J21" s="467">
        <v>15000</v>
      </c>
      <c r="K21" s="467">
        <v>5000</v>
      </c>
      <c r="L21" s="467">
        <v>0</v>
      </c>
      <c r="M21" s="467">
        <v>0</v>
      </c>
      <c r="N21" s="467">
        <v>0</v>
      </c>
      <c r="O21" s="468">
        <v>0</v>
      </c>
      <c r="P21" s="468">
        <v>0</v>
      </c>
    </row>
    <row r="22" spans="1:16" s="463" customFormat="1" ht="13.2" x14ac:dyDescent="0.25">
      <c r="A22" s="463" t="s">
        <v>661</v>
      </c>
      <c r="B22" s="467">
        <v>0</v>
      </c>
      <c r="C22" s="467">
        <v>0</v>
      </c>
      <c r="D22" s="467">
        <v>0</v>
      </c>
      <c r="E22" s="467">
        <v>0</v>
      </c>
      <c r="F22" s="467">
        <f t="shared" si="0"/>
        <v>0</v>
      </c>
      <c r="G22" s="467">
        <v>0</v>
      </c>
      <c r="H22" s="467">
        <f t="shared" si="4"/>
        <v>9000000</v>
      </c>
      <c r="I22" s="467">
        <v>0</v>
      </c>
      <c r="J22" s="467">
        <v>0</v>
      </c>
      <c r="K22" s="467">
        <v>0</v>
      </c>
      <c r="L22" s="467">
        <v>9000000</v>
      </c>
      <c r="M22" s="467">
        <v>0</v>
      </c>
      <c r="N22" s="467">
        <v>0</v>
      </c>
      <c r="O22" s="468">
        <v>0</v>
      </c>
      <c r="P22" s="468">
        <v>0</v>
      </c>
    </row>
    <row r="23" spans="1:16" s="463" customFormat="1" ht="13.2" x14ac:dyDescent="0.25">
      <c r="A23" s="464" t="s">
        <v>551</v>
      </c>
      <c r="B23" s="465">
        <v>94792491</v>
      </c>
      <c r="C23" s="465">
        <v>0</v>
      </c>
      <c r="D23" s="465">
        <v>8807626.8000000007</v>
      </c>
      <c r="E23" s="465">
        <v>0</v>
      </c>
      <c r="F23" s="465">
        <f t="shared" si="0"/>
        <v>8807626.8000000007</v>
      </c>
      <c r="G23" s="465">
        <v>2943802.55</v>
      </c>
      <c r="H23" s="465">
        <f>SUM(H24:H27)</f>
        <v>10000000</v>
      </c>
      <c r="I23" s="465">
        <v>1965177.35</v>
      </c>
      <c r="J23" s="465">
        <v>83041061.650000006</v>
      </c>
      <c r="K23" s="465">
        <v>77778341.650000006</v>
      </c>
      <c r="L23" s="465">
        <v>10000000</v>
      </c>
      <c r="M23" s="465">
        <v>0</v>
      </c>
      <c r="N23" s="465">
        <v>0</v>
      </c>
      <c r="O23" s="466">
        <v>0</v>
      </c>
      <c r="P23" s="466">
        <v>0</v>
      </c>
    </row>
    <row r="24" spans="1:16" s="463" customFormat="1" ht="13.2" x14ac:dyDescent="0.25">
      <c r="A24" s="463" t="s">
        <v>495</v>
      </c>
      <c r="B24" s="467">
        <v>77509771</v>
      </c>
      <c r="C24" s="467">
        <v>0</v>
      </c>
      <c r="D24" s="467">
        <v>0</v>
      </c>
      <c r="E24" s="467">
        <v>0</v>
      </c>
      <c r="F24" s="467">
        <f t="shared" si="0"/>
        <v>0</v>
      </c>
      <c r="G24" s="467">
        <v>0</v>
      </c>
      <c r="H24" s="467">
        <f t="shared" ref="H24:H27" si="5">SUM(L24:N24)</f>
        <v>0</v>
      </c>
      <c r="I24" s="467">
        <v>0</v>
      </c>
      <c r="J24" s="467">
        <v>77509771</v>
      </c>
      <c r="K24" s="467">
        <v>77509771</v>
      </c>
      <c r="L24" s="467">
        <v>0</v>
      </c>
      <c r="M24" s="467">
        <v>0</v>
      </c>
      <c r="N24" s="467">
        <v>0</v>
      </c>
      <c r="O24" s="468">
        <v>0</v>
      </c>
      <c r="P24" s="468">
        <v>0</v>
      </c>
    </row>
    <row r="25" spans="1:16" s="463" customFormat="1" ht="13.2" x14ac:dyDescent="0.25">
      <c r="A25" s="463" t="s">
        <v>496</v>
      </c>
      <c r="B25" s="467">
        <v>17242720</v>
      </c>
      <c r="C25" s="467">
        <v>0</v>
      </c>
      <c r="D25" s="467">
        <v>8807626.8000000007</v>
      </c>
      <c r="E25" s="467">
        <v>0</v>
      </c>
      <c r="F25" s="467">
        <f t="shared" si="0"/>
        <v>8807626.8000000007</v>
      </c>
      <c r="G25" s="467">
        <v>2935875.6</v>
      </c>
      <c r="H25" s="467">
        <f t="shared" si="5"/>
        <v>0</v>
      </c>
      <c r="I25" s="467">
        <v>1957250.4</v>
      </c>
      <c r="J25" s="467">
        <v>5499217.5999999996</v>
      </c>
      <c r="K25" s="467">
        <v>256497.6</v>
      </c>
      <c r="L25" s="467">
        <v>0</v>
      </c>
      <c r="M25" s="467">
        <v>0</v>
      </c>
      <c r="N25" s="467">
        <v>0</v>
      </c>
      <c r="O25" s="468">
        <v>0</v>
      </c>
      <c r="P25" s="468">
        <v>0</v>
      </c>
    </row>
    <row r="26" spans="1:16" s="463" customFormat="1" ht="13.2" x14ac:dyDescent="0.25">
      <c r="A26" s="463" t="s">
        <v>497</v>
      </c>
      <c r="B26" s="467">
        <v>40000</v>
      </c>
      <c r="C26" s="467">
        <v>0</v>
      </c>
      <c r="D26" s="467">
        <v>0</v>
      </c>
      <c r="E26" s="467">
        <v>0</v>
      </c>
      <c r="F26" s="467">
        <f t="shared" si="0"/>
        <v>0</v>
      </c>
      <c r="G26" s="467">
        <v>7926.95</v>
      </c>
      <c r="H26" s="467">
        <f t="shared" si="5"/>
        <v>0</v>
      </c>
      <c r="I26" s="467">
        <v>7926.95</v>
      </c>
      <c r="J26" s="467">
        <v>32073.05</v>
      </c>
      <c r="K26" s="467">
        <v>12073.05</v>
      </c>
      <c r="L26" s="467">
        <v>0</v>
      </c>
      <c r="M26" s="467">
        <v>0</v>
      </c>
      <c r="N26" s="467">
        <v>0</v>
      </c>
      <c r="O26" s="468">
        <v>0</v>
      </c>
      <c r="P26" s="468">
        <v>0</v>
      </c>
    </row>
    <row r="27" spans="1:16" s="463" customFormat="1" ht="13.2" x14ac:dyDescent="0.25">
      <c r="A27" s="463" t="s">
        <v>662</v>
      </c>
      <c r="B27" s="467">
        <v>0</v>
      </c>
      <c r="C27" s="467">
        <v>0</v>
      </c>
      <c r="D27" s="467">
        <v>0</v>
      </c>
      <c r="E27" s="467">
        <v>0</v>
      </c>
      <c r="F27" s="467">
        <f t="shared" si="0"/>
        <v>0</v>
      </c>
      <c r="G27" s="467">
        <v>0</v>
      </c>
      <c r="H27" s="467">
        <f t="shared" si="5"/>
        <v>10000000</v>
      </c>
      <c r="I27" s="467">
        <v>0</v>
      </c>
      <c r="J27" s="467">
        <v>0</v>
      </c>
      <c r="K27" s="467">
        <v>0</v>
      </c>
      <c r="L27" s="467">
        <v>10000000</v>
      </c>
      <c r="M27" s="467">
        <v>0</v>
      </c>
      <c r="N27" s="467">
        <v>0</v>
      </c>
      <c r="O27" s="468">
        <v>0</v>
      </c>
      <c r="P27" s="468">
        <v>0</v>
      </c>
    </row>
    <row r="28" spans="1:16" s="463" customFormat="1" ht="13.2" x14ac:dyDescent="0.25">
      <c r="A28" s="464" t="s">
        <v>552</v>
      </c>
      <c r="B28" s="465">
        <v>48570000</v>
      </c>
      <c r="C28" s="465">
        <v>0</v>
      </c>
      <c r="D28" s="465">
        <v>19017225.82</v>
      </c>
      <c r="E28" s="465">
        <v>0</v>
      </c>
      <c r="F28" s="465">
        <f t="shared" si="0"/>
        <v>19017225.82</v>
      </c>
      <c r="G28" s="465">
        <v>1888232.5</v>
      </c>
      <c r="H28" s="465">
        <f>SUM(H29:H32)</f>
        <v>0</v>
      </c>
      <c r="I28" s="465">
        <v>1512257.7</v>
      </c>
      <c r="J28" s="465">
        <v>27664541.68</v>
      </c>
      <c r="K28" s="465">
        <v>10379541.68</v>
      </c>
      <c r="L28" s="465">
        <v>0</v>
      </c>
      <c r="M28" s="465">
        <v>0</v>
      </c>
      <c r="N28" s="465">
        <v>0</v>
      </c>
      <c r="O28" s="466">
        <v>0</v>
      </c>
      <c r="P28" s="466">
        <v>0</v>
      </c>
    </row>
    <row r="29" spans="1:16" s="463" customFormat="1" ht="13.2" x14ac:dyDescent="0.25">
      <c r="A29" s="463" t="s">
        <v>498</v>
      </c>
      <c r="B29" s="467">
        <v>70000</v>
      </c>
      <c r="C29" s="467">
        <v>0</v>
      </c>
      <c r="D29" s="467">
        <v>17500</v>
      </c>
      <c r="E29" s="467">
        <v>0</v>
      </c>
      <c r="F29" s="467">
        <f t="shared" si="0"/>
        <v>17500</v>
      </c>
      <c r="G29" s="467">
        <v>0</v>
      </c>
      <c r="H29" s="467">
        <f t="shared" ref="H29:H32" si="6">SUM(L29:N29)</f>
        <v>0</v>
      </c>
      <c r="I29" s="467">
        <v>0</v>
      </c>
      <c r="J29" s="467">
        <v>52500</v>
      </c>
      <c r="K29" s="467">
        <v>17500</v>
      </c>
      <c r="L29" s="467">
        <v>0</v>
      </c>
      <c r="M29" s="467">
        <v>0</v>
      </c>
      <c r="N29" s="467">
        <v>0</v>
      </c>
      <c r="O29" s="468">
        <v>0</v>
      </c>
      <c r="P29" s="468">
        <v>0</v>
      </c>
    </row>
    <row r="30" spans="1:16" s="463" customFormat="1" ht="13.2" x14ac:dyDescent="0.25">
      <c r="A30" s="463" t="s">
        <v>499</v>
      </c>
      <c r="B30" s="467">
        <v>1500000</v>
      </c>
      <c r="C30" s="467">
        <v>0</v>
      </c>
      <c r="D30" s="467">
        <v>141600</v>
      </c>
      <c r="E30" s="467">
        <v>0</v>
      </c>
      <c r="F30" s="467">
        <f t="shared" si="0"/>
        <v>141600</v>
      </c>
      <c r="G30" s="467">
        <v>233400</v>
      </c>
      <c r="H30" s="467">
        <f t="shared" si="6"/>
        <v>0</v>
      </c>
      <c r="I30" s="467">
        <v>177400</v>
      </c>
      <c r="J30" s="467">
        <v>1125000</v>
      </c>
      <c r="K30" s="467">
        <v>375000</v>
      </c>
      <c r="L30" s="467">
        <v>0</v>
      </c>
      <c r="M30" s="467">
        <v>0</v>
      </c>
      <c r="N30" s="467">
        <v>0</v>
      </c>
      <c r="O30" s="468">
        <v>0</v>
      </c>
      <c r="P30" s="468">
        <v>0</v>
      </c>
    </row>
    <row r="31" spans="1:16" s="463" customFormat="1" ht="13.2" x14ac:dyDescent="0.25">
      <c r="A31" s="463" t="s">
        <v>500</v>
      </c>
      <c r="B31" s="467">
        <v>14000000</v>
      </c>
      <c r="C31" s="467">
        <v>0</v>
      </c>
      <c r="D31" s="467">
        <v>13161929.66</v>
      </c>
      <c r="E31" s="467">
        <v>0</v>
      </c>
      <c r="F31" s="467">
        <f t="shared" si="0"/>
        <v>13161929.66</v>
      </c>
      <c r="G31" s="467">
        <v>836701.23</v>
      </c>
      <c r="H31" s="467">
        <f t="shared" si="6"/>
        <v>0</v>
      </c>
      <c r="I31" s="467">
        <v>516726.43</v>
      </c>
      <c r="J31" s="467">
        <v>1369.11</v>
      </c>
      <c r="K31" s="467">
        <v>1369.11</v>
      </c>
      <c r="L31" s="467">
        <v>0</v>
      </c>
      <c r="M31" s="467">
        <v>0</v>
      </c>
      <c r="N31" s="467">
        <v>0</v>
      </c>
      <c r="O31" s="468">
        <v>0</v>
      </c>
      <c r="P31" s="468">
        <v>0</v>
      </c>
    </row>
    <row r="32" spans="1:16" s="463" customFormat="1" ht="13.2" x14ac:dyDescent="0.25">
      <c r="A32" s="463" t="s">
        <v>501</v>
      </c>
      <c r="B32" s="467">
        <v>33000000</v>
      </c>
      <c r="C32" s="467">
        <v>0</v>
      </c>
      <c r="D32" s="467">
        <v>5696196.1600000001</v>
      </c>
      <c r="E32" s="467">
        <v>0</v>
      </c>
      <c r="F32" s="467">
        <f t="shared" si="0"/>
        <v>5696196.1600000001</v>
      </c>
      <c r="G32" s="467">
        <v>818131.27</v>
      </c>
      <c r="H32" s="467">
        <f t="shared" si="6"/>
        <v>0</v>
      </c>
      <c r="I32" s="467">
        <v>818131.27</v>
      </c>
      <c r="J32" s="467">
        <v>26485672.57</v>
      </c>
      <c r="K32" s="467">
        <v>9985672.5700000003</v>
      </c>
      <c r="L32" s="467">
        <v>0</v>
      </c>
      <c r="M32" s="467">
        <v>0</v>
      </c>
      <c r="N32" s="467">
        <v>0</v>
      </c>
      <c r="O32" s="468">
        <v>0</v>
      </c>
      <c r="P32" s="468">
        <v>0</v>
      </c>
    </row>
    <row r="33" spans="1:16" s="463" customFormat="1" ht="13.2" x14ac:dyDescent="0.25">
      <c r="A33" s="464" t="s">
        <v>553</v>
      </c>
      <c r="B33" s="465">
        <v>9000000</v>
      </c>
      <c r="C33" s="465">
        <v>0</v>
      </c>
      <c r="D33" s="465">
        <v>1672202</v>
      </c>
      <c r="E33" s="465">
        <v>0</v>
      </c>
      <c r="F33" s="465">
        <f t="shared" si="0"/>
        <v>1672202</v>
      </c>
      <c r="G33" s="465">
        <v>3999598.71</v>
      </c>
      <c r="H33" s="465">
        <f>SUM(H34)</f>
        <v>0</v>
      </c>
      <c r="I33" s="465">
        <v>57287.71</v>
      </c>
      <c r="J33" s="465">
        <v>3328199.29</v>
      </c>
      <c r="K33" s="465">
        <v>1328199.29</v>
      </c>
      <c r="L33" s="465">
        <v>0</v>
      </c>
      <c r="M33" s="465">
        <v>0</v>
      </c>
      <c r="N33" s="465">
        <v>0</v>
      </c>
      <c r="O33" s="466">
        <v>0</v>
      </c>
      <c r="P33" s="466">
        <v>0</v>
      </c>
    </row>
    <row r="34" spans="1:16" s="463" customFormat="1" ht="13.2" x14ac:dyDescent="0.25">
      <c r="A34" s="463" t="s">
        <v>502</v>
      </c>
      <c r="B34" s="467">
        <v>9000000</v>
      </c>
      <c r="C34" s="467">
        <v>0</v>
      </c>
      <c r="D34" s="467">
        <v>1672202</v>
      </c>
      <c r="E34" s="467">
        <v>0</v>
      </c>
      <c r="F34" s="467">
        <f t="shared" si="0"/>
        <v>1672202</v>
      </c>
      <c r="G34" s="467">
        <v>3999598.71</v>
      </c>
      <c r="H34" s="467">
        <f>SUM(L34:N34)</f>
        <v>0</v>
      </c>
      <c r="I34" s="467">
        <v>57287.71</v>
      </c>
      <c r="J34" s="467">
        <v>3328199.29</v>
      </c>
      <c r="K34" s="467">
        <v>1328199.29</v>
      </c>
      <c r="L34" s="467">
        <v>0</v>
      </c>
      <c r="M34" s="467">
        <v>0</v>
      </c>
      <c r="N34" s="467">
        <v>0</v>
      </c>
      <c r="O34" s="468">
        <v>0</v>
      </c>
      <c r="P34" s="468">
        <v>0</v>
      </c>
    </row>
    <row r="35" spans="1:16" s="463" customFormat="1" ht="13.2" x14ac:dyDescent="0.25">
      <c r="A35" s="464" t="s">
        <v>655</v>
      </c>
      <c r="B35" s="465">
        <v>2000000</v>
      </c>
      <c r="C35" s="465">
        <v>0</v>
      </c>
      <c r="D35" s="465">
        <v>172659.22</v>
      </c>
      <c r="E35" s="465">
        <v>0</v>
      </c>
      <c r="F35" s="465">
        <f t="shared" si="0"/>
        <v>172659.22</v>
      </c>
      <c r="G35" s="465">
        <v>0</v>
      </c>
      <c r="H35" s="465">
        <f>SUM(H36)</f>
        <v>0</v>
      </c>
      <c r="I35" s="465">
        <v>0</v>
      </c>
      <c r="J35" s="465">
        <v>1827340.78</v>
      </c>
      <c r="K35" s="465">
        <v>827340.78</v>
      </c>
      <c r="L35" s="465">
        <v>0</v>
      </c>
      <c r="M35" s="465">
        <v>0</v>
      </c>
      <c r="N35" s="465">
        <v>0</v>
      </c>
      <c r="O35" s="466">
        <v>0</v>
      </c>
      <c r="P35" s="466">
        <v>0</v>
      </c>
    </row>
    <row r="36" spans="1:16" s="463" customFormat="1" ht="13.2" x14ac:dyDescent="0.25">
      <c r="A36" s="463" t="s">
        <v>507</v>
      </c>
      <c r="B36" s="467">
        <v>2000000</v>
      </c>
      <c r="C36" s="467">
        <v>0</v>
      </c>
      <c r="D36" s="467">
        <v>172659.22</v>
      </c>
      <c r="E36" s="467">
        <v>0</v>
      </c>
      <c r="F36" s="467">
        <f t="shared" si="0"/>
        <v>172659.22</v>
      </c>
      <c r="G36" s="467">
        <v>0</v>
      </c>
      <c r="H36" s="467">
        <f>SUM(L36:N36)</f>
        <v>0</v>
      </c>
      <c r="I36" s="467">
        <v>0</v>
      </c>
      <c r="J36" s="467">
        <v>1827340.78</v>
      </c>
      <c r="K36" s="467">
        <v>827340.78</v>
      </c>
      <c r="L36" s="467">
        <v>0</v>
      </c>
      <c r="M36" s="467">
        <v>0</v>
      </c>
      <c r="N36" s="467">
        <v>0</v>
      </c>
      <c r="O36" s="468">
        <v>0</v>
      </c>
      <c r="P36" s="468">
        <v>0</v>
      </c>
    </row>
    <row r="37" spans="1:16" s="463" customFormat="1" ht="13.2" x14ac:dyDescent="0.25">
      <c r="A37" s="464" t="s">
        <v>554</v>
      </c>
      <c r="B37" s="465">
        <v>400000</v>
      </c>
      <c r="C37" s="465">
        <v>0</v>
      </c>
      <c r="D37" s="465">
        <v>0</v>
      </c>
      <c r="E37" s="465">
        <v>0</v>
      </c>
      <c r="F37" s="465">
        <f t="shared" si="0"/>
        <v>0</v>
      </c>
      <c r="G37" s="465">
        <v>0</v>
      </c>
      <c r="H37" s="465">
        <f>SUM(H38)</f>
        <v>0</v>
      </c>
      <c r="I37" s="465">
        <v>0</v>
      </c>
      <c r="J37" s="465">
        <v>400000</v>
      </c>
      <c r="K37" s="465">
        <v>200000</v>
      </c>
      <c r="L37" s="465">
        <v>0</v>
      </c>
      <c r="M37" s="465">
        <v>0</v>
      </c>
      <c r="N37" s="465">
        <v>0</v>
      </c>
      <c r="O37" s="466">
        <v>0</v>
      </c>
      <c r="P37" s="466">
        <v>0</v>
      </c>
    </row>
    <row r="38" spans="1:16" s="463" customFormat="1" ht="13.2" x14ac:dyDescent="0.25">
      <c r="A38" s="463" t="s">
        <v>513</v>
      </c>
      <c r="B38" s="467">
        <v>400000</v>
      </c>
      <c r="C38" s="467">
        <v>0</v>
      </c>
      <c r="D38" s="467">
        <v>0</v>
      </c>
      <c r="E38" s="467">
        <v>0</v>
      </c>
      <c r="F38" s="467">
        <f t="shared" si="0"/>
        <v>0</v>
      </c>
      <c r="G38" s="467">
        <v>0</v>
      </c>
      <c r="H38" s="467">
        <f>SUM(L38:N38)</f>
        <v>0</v>
      </c>
      <c r="I38" s="467">
        <v>0</v>
      </c>
      <c r="J38" s="467">
        <v>400000</v>
      </c>
      <c r="K38" s="467">
        <v>200000</v>
      </c>
      <c r="L38" s="467">
        <v>0</v>
      </c>
      <c r="M38" s="467">
        <v>0</v>
      </c>
      <c r="N38" s="467">
        <v>0</v>
      </c>
      <c r="O38" s="468">
        <v>0</v>
      </c>
      <c r="P38" s="468">
        <v>0</v>
      </c>
    </row>
    <row r="39" spans="1:16" s="463" customFormat="1" ht="13.2" x14ac:dyDescent="0.25">
      <c r="A39" s="460" t="s">
        <v>555</v>
      </c>
      <c r="B39" s="461">
        <v>4500000</v>
      </c>
      <c r="C39" s="461">
        <v>0</v>
      </c>
      <c r="D39" s="461">
        <v>333383</v>
      </c>
      <c r="E39" s="461">
        <v>0</v>
      </c>
      <c r="F39" s="461">
        <f t="shared" si="0"/>
        <v>333383</v>
      </c>
      <c r="G39" s="461">
        <v>291617</v>
      </c>
      <c r="H39" s="461">
        <f>+H40+H42</f>
        <v>0</v>
      </c>
      <c r="I39" s="461">
        <v>291617</v>
      </c>
      <c r="J39" s="461">
        <v>3875000</v>
      </c>
      <c r="K39" s="461">
        <v>1625000</v>
      </c>
      <c r="L39" s="461">
        <v>0</v>
      </c>
      <c r="M39" s="461">
        <v>0</v>
      </c>
      <c r="N39" s="461">
        <v>0</v>
      </c>
      <c r="O39" s="462">
        <v>0</v>
      </c>
      <c r="P39" s="462">
        <v>0</v>
      </c>
    </row>
    <row r="40" spans="1:16" s="463" customFormat="1" ht="13.2" x14ac:dyDescent="0.25">
      <c r="A40" s="464" t="s">
        <v>556</v>
      </c>
      <c r="B40" s="465">
        <v>2500000</v>
      </c>
      <c r="C40" s="465">
        <v>0</v>
      </c>
      <c r="D40" s="465">
        <v>333383</v>
      </c>
      <c r="E40" s="465">
        <v>0</v>
      </c>
      <c r="F40" s="465">
        <f t="shared" si="0"/>
        <v>333383</v>
      </c>
      <c r="G40" s="465">
        <v>291617</v>
      </c>
      <c r="H40" s="465">
        <f>SUM(H41)</f>
        <v>0</v>
      </c>
      <c r="I40" s="465">
        <v>291617</v>
      </c>
      <c r="J40" s="465">
        <v>1875000</v>
      </c>
      <c r="K40" s="465">
        <v>625000</v>
      </c>
      <c r="L40" s="465">
        <v>0</v>
      </c>
      <c r="M40" s="465">
        <v>0</v>
      </c>
      <c r="N40" s="465">
        <v>0</v>
      </c>
      <c r="O40" s="466">
        <v>0</v>
      </c>
      <c r="P40" s="466">
        <v>0</v>
      </c>
    </row>
    <row r="41" spans="1:16" s="463" customFormat="1" ht="13.2" x14ac:dyDescent="0.25">
      <c r="A41" s="463" t="s">
        <v>515</v>
      </c>
      <c r="B41" s="467">
        <v>2500000</v>
      </c>
      <c r="C41" s="467">
        <v>0</v>
      </c>
      <c r="D41" s="467">
        <v>333383</v>
      </c>
      <c r="E41" s="467">
        <v>0</v>
      </c>
      <c r="F41" s="467">
        <f t="shared" si="0"/>
        <v>333383</v>
      </c>
      <c r="G41" s="467">
        <v>291617</v>
      </c>
      <c r="H41" s="467">
        <f>SUM(L41:N41)</f>
        <v>0</v>
      </c>
      <c r="I41" s="467">
        <v>291617</v>
      </c>
      <c r="J41" s="467">
        <v>1875000</v>
      </c>
      <c r="K41" s="467">
        <v>625000</v>
      </c>
      <c r="L41" s="467">
        <v>0</v>
      </c>
      <c r="M41" s="467">
        <v>0</v>
      </c>
      <c r="N41" s="467">
        <v>0</v>
      </c>
      <c r="O41" s="468">
        <v>0</v>
      </c>
      <c r="P41" s="468">
        <v>0</v>
      </c>
    </row>
    <row r="42" spans="1:16" s="463" customFormat="1" ht="13.2" x14ac:dyDescent="0.25">
      <c r="A42" s="464" t="s">
        <v>652</v>
      </c>
      <c r="B42" s="465">
        <v>2000000</v>
      </c>
      <c r="C42" s="465">
        <v>0</v>
      </c>
      <c r="D42" s="465">
        <v>0</v>
      </c>
      <c r="E42" s="465">
        <v>0</v>
      </c>
      <c r="F42" s="465">
        <f t="shared" si="0"/>
        <v>0</v>
      </c>
      <c r="G42" s="465">
        <v>0</v>
      </c>
      <c r="H42" s="465">
        <f>SUM(H43)</f>
        <v>0</v>
      </c>
      <c r="I42" s="465">
        <v>0</v>
      </c>
      <c r="J42" s="465">
        <v>2000000</v>
      </c>
      <c r="K42" s="465">
        <v>1000000</v>
      </c>
      <c r="L42" s="465">
        <v>0</v>
      </c>
      <c r="M42" s="465">
        <v>0</v>
      </c>
      <c r="N42" s="465">
        <v>0</v>
      </c>
      <c r="O42" s="466">
        <v>0</v>
      </c>
      <c r="P42" s="466">
        <v>0</v>
      </c>
    </row>
    <row r="43" spans="1:16" s="463" customFormat="1" ht="13.2" x14ac:dyDescent="0.25">
      <c r="A43" s="463" t="s">
        <v>520</v>
      </c>
      <c r="B43" s="467">
        <v>2000000</v>
      </c>
      <c r="C43" s="467">
        <v>0</v>
      </c>
      <c r="D43" s="467">
        <v>0</v>
      </c>
      <c r="E43" s="467">
        <v>0</v>
      </c>
      <c r="F43" s="467">
        <f t="shared" si="0"/>
        <v>0</v>
      </c>
      <c r="G43" s="467">
        <v>0</v>
      </c>
      <c r="H43" s="467">
        <f>SUM(L43:N43)</f>
        <v>0</v>
      </c>
      <c r="I43" s="467">
        <v>0</v>
      </c>
      <c r="J43" s="467">
        <v>2000000</v>
      </c>
      <c r="K43" s="467">
        <v>1000000</v>
      </c>
      <c r="L43" s="467">
        <v>0</v>
      </c>
      <c r="M43" s="467">
        <v>0</v>
      </c>
      <c r="N43" s="467">
        <v>0</v>
      </c>
      <c r="O43" s="468">
        <v>0</v>
      </c>
      <c r="P43" s="468">
        <v>0</v>
      </c>
    </row>
    <row r="44" spans="1:16" s="463" customFormat="1" ht="13.2" x14ac:dyDescent="0.25">
      <c r="A44" s="460" t="s">
        <v>557</v>
      </c>
      <c r="B44" s="461">
        <v>127579355</v>
      </c>
      <c r="C44" s="461">
        <v>0</v>
      </c>
      <c r="D44" s="461">
        <v>13234327.609999999</v>
      </c>
      <c r="E44" s="461">
        <v>0</v>
      </c>
      <c r="F44" s="461">
        <f t="shared" si="0"/>
        <v>13234327.609999999</v>
      </c>
      <c r="G44" s="461">
        <v>75222895.079999998</v>
      </c>
      <c r="H44" s="461">
        <f>+H45+H48+H51</f>
        <v>0</v>
      </c>
      <c r="I44" s="461">
        <v>75222895.079999998</v>
      </c>
      <c r="J44" s="461">
        <v>39122132.310000002</v>
      </c>
      <c r="K44" s="461">
        <v>19972132.309999999</v>
      </c>
      <c r="L44" s="461">
        <v>0</v>
      </c>
      <c r="M44" s="461">
        <v>0</v>
      </c>
      <c r="N44" s="461">
        <v>0</v>
      </c>
      <c r="O44" s="462">
        <v>0</v>
      </c>
      <c r="P44" s="462">
        <v>0</v>
      </c>
    </row>
    <row r="45" spans="1:16" s="463" customFormat="1" ht="13.2" x14ac:dyDescent="0.25">
      <c r="A45" s="464" t="s">
        <v>558</v>
      </c>
      <c r="B45" s="465">
        <v>24281633</v>
      </c>
      <c r="C45" s="465">
        <v>0</v>
      </c>
      <c r="D45" s="465">
        <v>13234327.609999999</v>
      </c>
      <c r="E45" s="465">
        <v>0</v>
      </c>
      <c r="F45" s="465">
        <f t="shared" si="0"/>
        <v>13234327.609999999</v>
      </c>
      <c r="G45" s="465">
        <v>7865672.3899999997</v>
      </c>
      <c r="H45" s="465">
        <f>SUM(H46:H47)</f>
        <v>0</v>
      </c>
      <c r="I45" s="465">
        <v>7865672.3899999997</v>
      </c>
      <c r="J45" s="465">
        <v>3181633</v>
      </c>
      <c r="K45" s="465">
        <v>3181633</v>
      </c>
      <c r="L45" s="465">
        <v>0</v>
      </c>
      <c r="M45" s="465">
        <v>0</v>
      </c>
      <c r="N45" s="465">
        <v>0</v>
      </c>
      <c r="O45" s="466">
        <v>0</v>
      </c>
      <c r="P45" s="466">
        <v>0</v>
      </c>
    </row>
    <row r="46" spans="1:16" s="463" customFormat="1" ht="13.2" x14ac:dyDescent="0.25">
      <c r="A46" s="463" t="s">
        <v>528</v>
      </c>
      <c r="B46" s="467">
        <v>20946244</v>
      </c>
      <c r="C46" s="467">
        <v>0</v>
      </c>
      <c r="D46" s="467">
        <v>11214777.119999999</v>
      </c>
      <c r="E46" s="467">
        <v>0</v>
      </c>
      <c r="F46" s="467">
        <f t="shared" si="0"/>
        <v>11214777.119999999</v>
      </c>
      <c r="G46" s="467">
        <v>6785222.8799999999</v>
      </c>
      <c r="H46" s="467">
        <f t="shared" ref="H46:H47" si="7">SUM(L46:N46)</f>
        <v>0</v>
      </c>
      <c r="I46" s="467">
        <v>6785222.8799999999</v>
      </c>
      <c r="J46" s="467">
        <v>2946244</v>
      </c>
      <c r="K46" s="467">
        <v>2946244</v>
      </c>
      <c r="L46" s="467">
        <v>0</v>
      </c>
      <c r="M46" s="467">
        <v>0</v>
      </c>
      <c r="N46" s="467">
        <v>0</v>
      </c>
      <c r="O46" s="468">
        <v>0</v>
      </c>
      <c r="P46" s="468">
        <v>0</v>
      </c>
    </row>
    <row r="47" spans="1:16" s="463" customFormat="1" ht="13.2" x14ac:dyDescent="0.25">
      <c r="A47" s="463" t="s">
        <v>529</v>
      </c>
      <c r="B47" s="467">
        <v>3335389</v>
      </c>
      <c r="C47" s="467">
        <v>0</v>
      </c>
      <c r="D47" s="467">
        <v>2019550.49</v>
      </c>
      <c r="E47" s="467">
        <v>0</v>
      </c>
      <c r="F47" s="467">
        <f t="shared" si="0"/>
        <v>2019550.49</v>
      </c>
      <c r="G47" s="467">
        <v>1080449.51</v>
      </c>
      <c r="H47" s="467">
        <f t="shared" si="7"/>
        <v>0</v>
      </c>
      <c r="I47" s="467">
        <v>1080449.51</v>
      </c>
      <c r="J47" s="467">
        <v>235389</v>
      </c>
      <c r="K47" s="467">
        <v>235389</v>
      </c>
      <c r="L47" s="467">
        <v>0</v>
      </c>
      <c r="M47" s="467">
        <v>0</v>
      </c>
      <c r="N47" s="467">
        <v>0</v>
      </c>
      <c r="O47" s="468">
        <v>0</v>
      </c>
      <c r="P47" s="468">
        <v>0</v>
      </c>
    </row>
    <row r="48" spans="1:16" s="463" customFormat="1" ht="13.2" x14ac:dyDescent="0.25">
      <c r="A48" s="464" t="s">
        <v>559</v>
      </c>
      <c r="B48" s="465">
        <v>25916642</v>
      </c>
      <c r="C48" s="465">
        <v>0</v>
      </c>
      <c r="D48" s="465">
        <v>0</v>
      </c>
      <c r="E48" s="465">
        <v>0</v>
      </c>
      <c r="F48" s="465">
        <f t="shared" si="0"/>
        <v>0</v>
      </c>
      <c r="G48" s="465">
        <v>162412</v>
      </c>
      <c r="H48" s="465">
        <f>SUM(H49:H50)</f>
        <v>0</v>
      </c>
      <c r="I48" s="465">
        <v>162412</v>
      </c>
      <c r="J48" s="465">
        <v>25754230</v>
      </c>
      <c r="K48" s="465">
        <v>15604230</v>
      </c>
      <c r="L48" s="465">
        <v>0</v>
      </c>
      <c r="M48" s="465">
        <v>0</v>
      </c>
      <c r="N48" s="465">
        <v>0</v>
      </c>
      <c r="O48" s="466">
        <v>0</v>
      </c>
      <c r="P48" s="466">
        <v>0</v>
      </c>
    </row>
    <row r="49" spans="1:16" s="463" customFormat="1" ht="13.2" x14ac:dyDescent="0.25">
      <c r="A49" s="463" t="s">
        <v>530</v>
      </c>
      <c r="B49" s="467">
        <v>16300000</v>
      </c>
      <c r="C49" s="467">
        <v>0</v>
      </c>
      <c r="D49" s="467">
        <v>0</v>
      </c>
      <c r="E49" s="467">
        <v>0</v>
      </c>
      <c r="F49" s="467">
        <f t="shared" si="0"/>
        <v>0</v>
      </c>
      <c r="G49" s="467">
        <v>0</v>
      </c>
      <c r="H49" s="467">
        <f t="shared" ref="H49:H50" si="8">SUM(L49:N49)</f>
        <v>0</v>
      </c>
      <c r="I49" s="467">
        <v>0</v>
      </c>
      <c r="J49" s="467">
        <v>16300000</v>
      </c>
      <c r="K49" s="467">
        <v>6150000</v>
      </c>
      <c r="L49" s="467">
        <v>0</v>
      </c>
      <c r="M49" s="467">
        <v>0</v>
      </c>
      <c r="N49" s="467">
        <v>0</v>
      </c>
      <c r="O49" s="468">
        <v>0</v>
      </c>
      <c r="P49" s="468">
        <v>0</v>
      </c>
    </row>
    <row r="50" spans="1:16" s="463" customFormat="1" ht="13.2" x14ac:dyDescent="0.25">
      <c r="A50" s="463" t="s">
        <v>531</v>
      </c>
      <c r="B50" s="467">
        <v>9616642</v>
      </c>
      <c r="C50" s="467">
        <v>0</v>
      </c>
      <c r="D50" s="467">
        <v>0</v>
      </c>
      <c r="E50" s="467">
        <v>0</v>
      </c>
      <c r="F50" s="467">
        <f t="shared" si="0"/>
        <v>0</v>
      </c>
      <c r="G50" s="467">
        <v>162412</v>
      </c>
      <c r="H50" s="467">
        <f t="shared" si="8"/>
        <v>0</v>
      </c>
      <c r="I50" s="467">
        <v>162412</v>
      </c>
      <c r="J50" s="467">
        <v>9454230</v>
      </c>
      <c r="K50" s="467">
        <v>9454230</v>
      </c>
      <c r="L50" s="467">
        <v>0</v>
      </c>
      <c r="M50" s="467">
        <v>0</v>
      </c>
      <c r="N50" s="467">
        <v>0</v>
      </c>
      <c r="O50" s="468">
        <v>0</v>
      </c>
      <c r="P50" s="468">
        <v>0</v>
      </c>
    </row>
    <row r="51" spans="1:16" s="463" customFormat="1" ht="13.2" x14ac:dyDescent="0.25">
      <c r="A51" s="464" t="s">
        <v>560</v>
      </c>
      <c r="B51" s="465">
        <v>77381080</v>
      </c>
      <c r="C51" s="465">
        <v>0</v>
      </c>
      <c r="D51" s="465">
        <v>0</v>
      </c>
      <c r="E51" s="465">
        <v>0</v>
      </c>
      <c r="F51" s="465">
        <f t="shared" si="0"/>
        <v>0</v>
      </c>
      <c r="G51" s="465">
        <v>67194810.689999998</v>
      </c>
      <c r="H51" s="465">
        <f>SUM(H52:H53)</f>
        <v>0</v>
      </c>
      <c r="I51" s="465">
        <v>67194810.689999998</v>
      </c>
      <c r="J51" s="465">
        <v>10186269.310000001</v>
      </c>
      <c r="K51" s="465">
        <v>1186269.31</v>
      </c>
      <c r="L51" s="465">
        <v>0</v>
      </c>
      <c r="M51" s="465">
        <v>0</v>
      </c>
      <c r="N51" s="465">
        <v>0</v>
      </c>
      <c r="O51" s="466">
        <v>0</v>
      </c>
      <c r="P51" s="466">
        <v>0</v>
      </c>
    </row>
    <row r="52" spans="1:16" s="463" customFormat="1" ht="13.2" x14ac:dyDescent="0.25">
      <c r="A52" s="463" t="s">
        <v>533</v>
      </c>
      <c r="B52" s="467">
        <v>53602080</v>
      </c>
      <c r="C52" s="467">
        <v>0</v>
      </c>
      <c r="D52" s="467">
        <v>0</v>
      </c>
      <c r="E52" s="467">
        <v>0</v>
      </c>
      <c r="F52" s="467"/>
      <c r="G52" s="467">
        <v>46619654.109999999</v>
      </c>
      <c r="H52" s="467">
        <f t="shared" ref="H52:H53" si="9">SUM(L52:N52)</f>
        <v>0</v>
      </c>
      <c r="I52" s="467">
        <v>46619654.109999999</v>
      </c>
      <c r="J52" s="467">
        <v>6982425.8899999997</v>
      </c>
      <c r="K52" s="467">
        <v>982425.89</v>
      </c>
      <c r="L52" s="467">
        <v>0</v>
      </c>
      <c r="M52" s="467">
        <v>0</v>
      </c>
      <c r="N52" s="467">
        <v>0</v>
      </c>
      <c r="O52" s="468">
        <v>0</v>
      </c>
      <c r="P52" s="468">
        <v>0</v>
      </c>
    </row>
    <row r="53" spans="1:16" s="463" customFormat="1" ht="13.2" x14ac:dyDescent="0.25">
      <c r="A53" s="463" t="s">
        <v>534</v>
      </c>
      <c r="B53" s="467">
        <v>23779000</v>
      </c>
      <c r="C53" s="467">
        <v>0</v>
      </c>
      <c r="D53" s="467">
        <v>0</v>
      </c>
      <c r="E53" s="467">
        <v>0</v>
      </c>
      <c r="F53" s="467"/>
      <c r="G53" s="467">
        <v>20575156.579999998</v>
      </c>
      <c r="H53" s="467">
        <f t="shared" si="9"/>
        <v>0</v>
      </c>
      <c r="I53" s="467">
        <v>20575156.579999998</v>
      </c>
      <c r="J53" s="467">
        <v>3203843.42</v>
      </c>
      <c r="K53" s="467">
        <v>203843.42</v>
      </c>
      <c r="L53" s="467">
        <v>0</v>
      </c>
      <c r="M53" s="467">
        <v>0</v>
      </c>
      <c r="N53" s="467">
        <v>0</v>
      </c>
      <c r="O53" s="468">
        <v>0</v>
      </c>
      <c r="P53" s="468">
        <v>0</v>
      </c>
    </row>
    <row r="54" spans="1:16" hidden="1" outlineLevel="2" x14ac:dyDescent="0.3">
      <c r="A54"/>
      <c r="B54" s="441"/>
      <c r="C54" s="441"/>
      <c r="D54" s="441"/>
      <c r="E54" s="441"/>
      <c r="F54" s="428"/>
      <c r="G54" s="441"/>
      <c r="H54" s="428"/>
      <c r="I54" s="428"/>
      <c r="J54" s="441"/>
      <c r="K54" s="428"/>
      <c r="L54" s="441"/>
      <c r="M54" s="441"/>
      <c r="N54" s="441"/>
      <c r="O54" s="428"/>
      <c r="P54" s="428"/>
    </row>
    <row r="55" spans="1:16" hidden="1" outlineLevel="2" x14ac:dyDescent="0.3">
      <c r="A55"/>
      <c r="B55" s="441"/>
      <c r="C55" s="441"/>
      <c r="D55" s="441"/>
      <c r="E55" s="441"/>
      <c r="F55" s="428"/>
      <c r="G55" s="441"/>
      <c r="H55" s="428"/>
      <c r="I55" s="428"/>
      <c r="J55" s="441"/>
      <c r="K55" s="428"/>
      <c r="L55" s="441"/>
      <c r="M55" s="441"/>
      <c r="N55" s="441"/>
      <c r="O55" s="428"/>
      <c r="P55" s="428"/>
    </row>
    <row r="56" spans="1:16" hidden="1" outlineLevel="2" x14ac:dyDescent="0.3">
      <c r="A56"/>
      <c r="B56" s="441"/>
      <c r="C56" s="441"/>
      <c r="D56" s="441"/>
      <c r="E56" s="441"/>
      <c r="F56" s="428"/>
      <c r="G56" s="441"/>
      <c r="H56" s="428"/>
      <c r="I56" s="428"/>
      <c r="J56" s="441"/>
      <c r="K56" s="428"/>
      <c r="L56" s="441"/>
      <c r="M56" s="441"/>
      <c r="N56" s="441"/>
      <c r="O56" s="428"/>
      <c r="P56" s="428"/>
    </row>
    <row r="57" spans="1:16" hidden="1" outlineLevel="2" x14ac:dyDescent="0.3">
      <c r="A57"/>
      <c r="B57" s="441"/>
      <c r="C57" s="441"/>
      <c r="D57" s="441"/>
      <c r="E57" s="441"/>
      <c r="F57" s="428"/>
      <c r="G57" s="441"/>
      <c r="H57" s="428"/>
      <c r="I57" s="428"/>
      <c r="J57" s="441"/>
      <c r="K57" s="428"/>
      <c r="L57" s="441"/>
      <c r="M57" s="441"/>
      <c r="N57" s="441"/>
      <c r="O57" s="428"/>
      <c r="P57" s="428"/>
    </row>
    <row r="58" spans="1:16" hidden="1" outlineLevel="2" x14ac:dyDescent="0.3">
      <c r="A58"/>
      <c r="B58" s="441"/>
      <c r="C58" s="441"/>
      <c r="D58" s="441"/>
      <c r="E58" s="441"/>
      <c r="F58" s="428"/>
      <c r="G58" s="441"/>
      <c r="H58" s="428"/>
      <c r="I58" s="428"/>
      <c r="J58" s="441"/>
      <c r="K58" s="428"/>
      <c r="L58" s="441"/>
      <c r="M58" s="441"/>
      <c r="N58" s="441"/>
      <c r="O58" s="428"/>
      <c r="P58" s="428"/>
    </row>
    <row r="59" spans="1:16" hidden="1" outlineLevel="2" x14ac:dyDescent="0.3">
      <c r="A59"/>
      <c r="B59" s="441"/>
      <c r="C59" s="441"/>
      <c r="D59" s="441"/>
      <c r="E59" s="441"/>
      <c r="F59" s="428"/>
      <c r="G59" s="441"/>
      <c r="H59" s="428"/>
      <c r="I59" s="428"/>
      <c r="J59" s="441"/>
      <c r="K59" s="428"/>
      <c r="L59" s="441"/>
      <c r="M59" s="441"/>
      <c r="N59" s="441"/>
      <c r="O59" s="428"/>
      <c r="P59" s="428"/>
    </row>
    <row r="60" spans="1:16" hidden="1" outlineLevel="2" x14ac:dyDescent="0.3">
      <c r="A60"/>
      <c r="B60" s="441"/>
      <c r="C60" s="441"/>
      <c r="D60" s="441"/>
      <c r="E60" s="441"/>
      <c r="F60" s="428"/>
      <c r="G60" s="441"/>
      <c r="H60" s="428"/>
      <c r="I60" s="428"/>
      <c r="J60" s="441"/>
      <c r="K60" s="428"/>
      <c r="L60" s="441"/>
      <c r="M60" s="441"/>
      <c r="N60" s="441"/>
      <c r="O60" s="428"/>
      <c r="P60" s="428"/>
    </row>
    <row r="61" spans="1:16" hidden="1" outlineLevel="2" x14ac:dyDescent="0.3">
      <c r="A61"/>
      <c r="B61" s="441"/>
      <c r="C61" s="441"/>
      <c r="D61" s="441"/>
      <c r="E61" s="441"/>
      <c r="F61" s="428"/>
      <c r="G61" s="441"/>
      <c r="H61" s="428"/>
      <c r="I61" s="428"/>
      <c r="J61" s="441"/>
      <c r="K61" s="428"/>
      <c r="L61" s="441"/>
      <c r="M61" s="441"/>
      <c r="N61" s="441"/>
      <c r="O61" s="428"/>
      <c r="P61" s="428"/>
    </row>
    <row r="62" spans="1:16" collapsed="1" x14ac:dyDescent="0.3"/>
  </sheetData>
  <conditionalFormatting sqref="A1 A50:A1048576">
    <cfRule type="duplicateValues" dxfId="1" priority="2"/>
  </conditionalFormatting>
  <conditionalFormatting sqref="A2:A49">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1"/>
  <sheetViews>
    <sheetView showGridLines="0" zoomScale="90" zoomScaleNormal="90" workbookViewId="0">
      <selection activeCell="AG21" sqref="AG21"/>
    </sheetView>
  </sheetViews>
  <sheetFormatPr baseColWidth="10" defaultColWidth="11.44140625" defaultRowHeight="11.4" x14ac:dyDescent="0.2"/>
  <cols>
    <col min="1" max="1" width="6.5546875" style="1" customWidth="1"/>
    <col min="2" max="2" width="26.332031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26" hidden="1" customWidth="1"/>
    <col min="9" max="9" width="11.33203125" style="26" hidden="1" customWidth="1"/>
    <col min="10" max="17" width="10.88671875" style="1" hidden="1" customWidth="1"/>
    <col min="18" max="19" width="17.88671875" style="1" hidden="1" customWidth="1"/>
    <col min="20" max="21" width="12.33203125" style="1" hidden="1" customWidth="1"/>
    <col min="22" max="22" width="13.44140625" style="1" customWidth="1"/>
    <col min="23" max="23" width="13.88671875" style="1" customWidth="1"/>
    <col min="24" max="24" width="15.44140625" style="1" customWidth="1"/>
    <col min="25" max="25" width="13.44140625" style="1" customWidth="1"/>
    <col min="26" max="26" width="8.88671875" style="1" customWidth="1"/>
    <col min="27" max="27" width="11.109375" style="1" customWidth="1"/>
    <col min="28" max="35" width="10.88671875" style="1" customWidth="1"/>
    <col min="36" max="16384" width="11.44140625" style="1"/>
  </cols>
  <sheetData>
    <row r="1" spans="1:27" ht="15" customHeight="1" x14ac:dyDescent="0.25">
      <c r="A1" s="597" t="str">
        <f>'PPTO AL 30 ABRIL 2024'!A2:AK2</f>
        <v>EJERCICIO ECONÓMICO 2024</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9"/>
    </row>
    <row r="2" spans="1:27" ht="12" x14ac:dyDescent="0.25">
      <c r="A2" s="600" t="str">
        <f>'PPTO AL 30 ABRIL 2024'!A3:AK3</f>
        <v>-En colones-</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2"/>
    </row>
    <row r="3" spans="1:27" ht="12" x14ac:dyDescent="0.25">
      <c r="A3" s="600" t="str">
        <f>'PPTO AL 30 ABRIL 2024'!A4:AK4</f>
        <v>Código y Nombre del Título: 218 - Ministerio de Ciencia, Tecnología y Telecomunicaciones</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2"/>
    </row>
    <row r="4" spans="1:27" ht="12" x14ac:dyDescent="0.25">
      <c r="A4" s="603" t="str">
        <f>'PPTO AL 30 ABRIL 2024'!A5:AK5</f>
        <v>PROGRAMA 899 RECTORÍA DEL SECTOR TELECOMUNICACIONES</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5"/>
    </row>
    <row r="5" spans="1:27" ht="15.75" customHeight="1" thickBot="1" x14ac:dyDescent="0.3">
      <c r="A5" s="606" t="s">
        <v>658</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8"/>
    </row>
    <row r="6" spans="1:27" ht="12" thickBot="1" x14ac:dyDescent="0.25">
      <c r="A6" s="8"/>
      <c r="B6" s="8"/>
      <c r="C6" s="6"/>
      <c r="D6" s="6"/>
      <c r="E6" s="45">
        <v>4572800000</v>
      </c>
      <c r="F6" s="35" t="e">
        <f>E6-#REF!</f>
        <v>#REF!</v>
      </c>
      <c r="G6" s="31"/>
      <c r="H6" s="30"/>
      <c r="I6" s="30"/>
      <c r="J6" s="8"/>
      <c r="K6" s="8"/>
      <c r="L6" s="8"/>
      <c r="M6" s="8"/>
      <c r="N6" s="8"/>
      <c r="O6" s="8"/>
      <c r="P6" s="8"/>
      <c r="Q6" s="8"/>
      <c r="R6" s="8"/>
      <c r="S6" s="8"/>
      <c r="T6" s="8"/>
      <c r="U6" s="8"/>
      <c r="V6" s="8"/>
      <c r="W6" s="8"/>
      <c r="X6" s="8"/>
      <c r="Y6" s="8"/>
      <c r="Z6" s="8"/>
    </row>
    <row r="7" spans="1:27" ht="12.75" customHeight="1" x14ac:dyDescent="0.25">
      <c r="A7" s="590" t="s">
        <v>4</v>
      </c>
      <c r="B7" s="591"/>
      <c r="C7" s="332">
        <v>6400000000</v>
      </c>
      <c r="D7" s="332"/>
      <c r="E7" s="592" t="s">
        <v>5</v>
      </c>
      <c r="F7" s="592"/>
      <c r="G7" s="593" t="s">
        <v>310</v>
      </c>
      <c r="H7" s="593" t="s">
        <v>300</v>
      </c>
      <c r="I7" s="593"/>
      <c r="J7" s="593" t="s">
        <v>304</v>
      </c>
      <c r="K7" s="593"/>
      <c r="L7" s="593" t="s">
        <v>305</v>
      </c>
      <c r="M7" s="593"/>
      <c r="N7" s="593" t="s">
        <v>306</v>
      </c>
      <c r="O7" s="593"/>
      <c r="P7" s="593" t="s">
        <v>307</v>
      </c>
      <c r="Q7" s="593"/>
      <c r="R7" s="333" t="s">
        <v>309</v>
      </c>
      <c r="S7" s="333" t="s">
        <v>308</v>
      </c>
      <c r="T7" s="593" t="s">
        <v>303</v>
      </c>
      <c r="U7" s="593"/>
      <c r="V7" s="595" t="s">
        <v>419</v>
      </c>
      <c r="W7" s="595" t="s">
        <v>428</v>
      </c>
      <c r="X7" s="595" t="s">
        <v>312</v>
      </c>
      <c r="Y7" s="595" t="s">
        <v>313</v>
      </c>
      <c r="Z7" s="595" t="s">
        <v>430</v>
      </c>
      <c r="AA7" s="595" t="s">
        <v>429</v>
      </c>
    </row>
    <row r="8" spans="1:27" ht="16.2" customHeight="1" thickBot="1" x14ac:dyDescent="0.3">
      <c r="A8" s="281" t="s">
        <v>6</v>
      </c>
      <c r="B8" s="282" t="s">
        <v>7</v>
      </c>
      <c r="C8" s="334" t="s">
        <v>8</v>
      </c>
      <c r="D8" s="334" t="s">
        <v>3</v>
      </c>
      <c r="E8" s="335" t="s">
        <v>9</v>
      </c>
      <c r="F8" s="336" t="s">
        <v>10</v>
      </c>
      <c r="G8" s="594"/>
      <c r="H8" s="337" t="s">
        <v>301</v>
      </c>
      <c r="I8" s="337" t="s">
        <v>302</v>
      </c>
      <c r="J8" s="337" t="s">
        <v>301</v>
      </c>
      <c r="K8" s="337" t="s">
        <v>302</v>
      </c>
      <c r="L8" s="337" t="s">
        <v>301</v>
      </c>
      <c r="M8" s="337" t="s">
        <v>302</v>
      </c>
      <c r="N8" s="337" t="s">
        <v>301</v>
      </c>
      <c r="O8" s="337" t="s">
        <v>302</v>
      </c>
      <c r="P8" s="337" t="s">
        <v>301</v>
      </c>
      <c r="Q8" s="337" t="s">
        <v>302</v>
      </c>
      <c r="R8" s="337" t="s">
        <v>302</v>
      </c>
      <c r="S8" s="337" t="s">
        <v>301</v>
      </c>
      <c r="T8" s="337" t="s">
        <v>301</v>
      </c>
      <c r="U8" s="337" t="s">
        <v>302</v>
      </c>
      <c r="V8" s="596"/>
      <c r="W8" s="596"/>
      <c r="X8" s="596"/>
      <c r="Y8" s="596"/>
      <c r="Z8" s="596"/>
      <c r="AA8" s="596"/>
    </row>
    <row r="9" spans="1:27" ht="6.6" customHeight="1" x14ac:dyDescent="0.25">
      <c r="A9" s="40"/>
      <c r="B9" s="40"/>
      <c r="C9" s="338" t="e">
        <f>#REF!-E6</f>
        <v>#REF!</v>
      </c>
      <c r="D9" s="1"/>
      <c r="E9" s="36"/>
      <c r="H9" s="339"/>
      <c r="I9" s="339"/>
      <c r="L9" s="339"/>
      <c r="M9" s="339"/>
      <c r="P9" s="339"/>
      <c r="Q9" s="339"/>
      <c r="S9" s="339"/>
      <c r="T9" s="340"/>
      <c r="U9" s="340"/>
      <c r="V9" s="31"/>
      <c r="W9" s="8"/>
      <c r="X9" s="8"/>
      <c r="Y9" s="8"/>
      <c r="Z9" s="8"/>
      <c r="AA9" s="8"/>
    </row>
    <row r="10" spans="1:27" s="4" customFormat="1" ht="5.4" customHeight="1" x14ac:dyDescent="0.25">
      <c r="A10" s="293"/>
      <c r="B10" s="39"/>
      <c r="C10" s="6"/>
      <c r="D10" s="6"/>
      <c r="E10" s="6"/>
      <c r="F10" s="6"/>
      <c r="G10" s="6"/>
      <c r="H10" s="6"/>
      <c r="I10" s="6"/>
      <c r="J10" s="6"/>
      <c r="K10" s="6"/>
      <c r="L10" s="6"/>
      <c r="M10" s="6"/>
      <c r="N10" s="6"/>
      <c r="O10" s="6"/>
      <c r="P10" s="6"/>
      <c r="Q10" s="6"/>
      <c r="R10" s="6"/>
      <c r="S10" s="6"/>
      <c r="T10" s="6"/>
      <c r="U10" s="6"/>
      <c r="V10" s="6" t="s">
        <v>0</v>
      </c>
      <c r="W10" s="6" t="s">
        <v>0</v>
      </c>
      <c r="X10" s="6" t="s">
        <v>0</v>
      </c>
      <c r="Y10" s="6" t="s">
        <v>0</v>
      </c>
      <c r="Z10" s="341"/>
      <c r="AA10" s="112"/>
    </row>
    <row r="11" spans="1:27" s="25" customFormat="1" ht="12" x14ac:dyDescent="0.25">
      <c r="A11" s="288">
        <v>0</v>
      </c>
      <c r="B11" s="42" t="s">
        <v>12</v>
      </c>
      <c r="C11" s="289">
        <f>'PPTO AL 30 ABRIL 2024'!C13</f>
        <v>1703607167</v>
      </c>
      <c r="D11" s="289">
        <f>'PPTO AL 30 ABRIL 2024'!D13</f>
        <v>0</v>
      </c>
      <c r="E11" s="289">
        <f>'PPTO AL 30 ABRIL 2024'!E13</f>
        <v>0</v>
      </c>
      <c r="F11" s="289">
        <f>'PPTO AL 30 ABRIL 2024'!H13</f>
        <v>0</v>
      </c>
      <c r="G11" s="289">
        <f>'PPTO AL 30 ABRIL 2024'!I13</f>
        <v>1703607167</v>
      </c>
      <c r="H11" s="289">
        <f>'PPTO AL 30 ABRIL 2024'!J13</f>
        <v>0</v>
      </c>
      <c r="I11" s="289">
        <f>'PPTO AL 30 ABRIL 2024'!K13</f>
        <v>0</v>
      </c>
      <c r="J11" s="289">
        <f>'PPTO AL 30 ABRIL 2024'!L13</f>
        <v>1740816</v>
      </c>
      <c r="K11" s="289">
        <f>'PPTO AL 30 ABRIL 2024'!M13</f>
        <v>1740816</v>
      </c>
      <c r="L11" s="289">
        <f>'PPTO AL 30 ABRIL 2024'!N13</f>
        <v>0</v>
      </c>
      <c r="M11" s="289">
        <f>'PPTO AL 30 ABRIL 2024'!O13</f>
        <v>0</v>
      </c>
      <c r="N11" s="289">
        <f>'PPTO AL 30 ABRIL 2024'!P13</f>
        <v>0</v>
      </c>
      <c r="O11" s="289">
        <f>'PPTO AL 30 ABRIL 2024'!Q13</f>
        <v>0</v>
      </c>
      <c r="P11" s="289">
        <f>'PPTO AL 30 ABRIL 2024'!R13</f>
        <v>0</v>
      </c>
      <c r="Q11" s="289">
        <f>'PPTO AL 30 ABRIL 2024'!S13</f>
        <v>0</v>
      </c>
      <c r="R11" s="289">
        <f>'PPTO AL 30 ABRIL 2024'!V13</f>
        <v>0</v>
      </c>
      <c r="S11" s="289">
        <f>'PPTO AL 30 ABRIL 2024'!W13</f>
        <v>0</v>
      </c>
      <c r="T11" s="289">
        <f>'PPTO AL 30 ABRIL 2024'!AB13</f>
        <v>1740816</v>
      </c>
      <c r="U11" s="289">
        <f>'PPTO AL 30 ABRIL 2024'!AC13</f>
        <v>1740816</v>
      </c>
      <c r="V11" s="342">
        <f>+'PPTO AL 30 ABRIL 2024'!AD13</f>
        <v>1703607167</v>
      </c>
      <c r="W11" s="342">
        <f>+'PPTO AL 30 ABRIL 2024'!AE13</f>
        <v>518174314.58000004</v>
      </c>
      <c r="X11" s="342">
        <f>+'PPTO AL 30 ABRIL 2024'!AF13</f>
        <v>139422518</v>
      </c>
      <c r="Y11" s="342">
        <f>+'PPTO AL 30 ABRIL 2024'!AI13</f>
        <v>1046010334.42</v>
      </c>
      <c r="Z11" s="384">
        <f t="shared" ref="Z11:Z13" si="0">IF(V11=0,0,(V11-Y11)/V11)</f>
        <v>0.38600262156563236</v>
      </c>
      <c r="AA11" s="349">
        <f t="shared" ref="AA11:AA13" si="1">IF(V11=0,0,W11/V11)</f>
        <v>0.30416302808380946</v>
      </c>
    </row>
    <row r="12" spans="1:27" s="24" customFormat="1" ht="12" x14ac:dyDescent="0.25">
      <c r="A12" s="288">
        <v>1</v>
      </c>
      <c r="B12" s="42" t="s">
        <v>46</v>
      </c>
      <c r="C12" s="289">
        <f>'PPTO AL 30 ABRIL 2024'!C47</f>
        <v>162782491</v>
      </c>
      <c r="D12" s="289">
        <f>'PPTO AL 30 ABRIL 2024'!D47</f>
        <v>0</v>
      </c>
      <c r="E12" s="289">
        <f>'PPTO AL 30 ABRIL 2024'!E47</f>
        <v>0</v>
      </c>
      <c r="F12" s="289">
        <f>'PPTO AL 30 ABRIL 2024'!H47</f>
        <v>0</v>
      </c>
      <c r="G12" s="289">
        <f>'PPTO AL 30 ABRIL 2024'!I47</f>
        <v>162782491</v>
      </c>
      <c r="H12" s="289">
        <f>'PPTO AL 30 ABRIL 2024'!J47</f>
        <v>0</v>
      </c>
      <c r="I12" s="289">
        <f>'PPTO AL 30 ABRIL 2024'!K47</f>
        <v>0</v>
      </c>
      <c r="J12" s="289">
        <f>'PPTO AL 30 ABRIL 2024'!L47</f>
        <v>0</v>
      </c>
      <c r="K12" s="289">
        <f>'PPTO AL 30 ABRIL 2024'!M47</f>
        <v>0</v>
      </c>
      <c r="L12" s="289">
        <f>'PPTO AL 30 ABRIL 2024'!N47</f>
        <v>0</v>
      </c>
      <c r="M12" s="289">
        <f>'PPTO AL 30 ABRIL 2024'!O47</f>
        <v>0</v>
      </c>
      <c r="N12" s="289">
        <f>'PPTO AL 30 ABRIL 2024'!P47</f>
        <v>0</v>
      </c>
      <c r="O12" s="289">
        <f>'PPTO AL 30 ABRIL 2024'!Q47</f>
        <v>0</v>
      </c>
      <c r="P12" s="289">
        <f>'PPTO AL 30 ABRIL 2024'!R47</f>
        <v>0</v>
      </c>
      <c r="Q12" s="289">
        <f>'PPTO AL 30 ABRIL 2024'!S47</f>
        <v>0</v>
      </c>
      <c r="R12" s="289">
        <f>'PPTO AL 30 ABRIL 2024'!V47</f>
        <v>0</v>
      </c>
      <c r="S12" s="289">
        <f>'PPTO AL 30 ABRIL 2024'!W47</f>
        <v>0</v>
      </c>
      <c r="T12" s="289">
        <f>'PPTO AL 30 ABRIL 2024'!AB47</f>
        <v>0</v>
      </c>
      <c r="U12" s="289">
        <f>'PPTO AL 30 ABRIL 2024'!AC47</f>
        <v>0</v>
      </c>
      <c r="V12" s="342">
        <f>+'PPTO AL 30 ABRIL 2024'!AD47</f>
        <v>162782491</v>
      </c>
      <c r="W12" s="342">
        <f>+'PPTO AL 30 ABRIL 2024'!AE47</f>
        <v>9679607.2300000004</v>
      </c>
      <c r="X12" s="342">
        <f>+'PPTO AL 30 ABRIL 2024'!AF47</f>
        <v>33595182.68</v>
      </c>
      <c r="Y12" s="342">
        <f>+'PPTO AL 30 ABRIL 2024'!AI47</f>
        <v>119507701.08999999</v>
      </c>
      <c r="Z12" s="384">
        <f t="shared" si="0"/>
        <v>0.26584425415875967</v>
      </c>
      <c r="AA12" s="349">
        <f t="shared" si="1"/>
        <v>5.9463442109385097E-2</v>
      </c>
    </row>
    <row r="13" spans="1:27" s="34" customFormat="1" ht="13.2" x14ac:dyDescent="0.25">
      <c r="A13" s="288">
        <v>2</v>
      </c>
      <c r="B13" s="42" t="s">
        <v>109</v>
      </c>
      <c r="C13" s="289">
        <f>'PPTO AL 30 ABRIL 2024'!C111</f>
        <v>4500000</v>
      </c>
      <c r="D13" s="289">
        <f>'PPTO AL 30 ABRIL 2024'!D111</f>
        <v>0</v>
      </c>
      <c r="E13" s="289">
        <f>'PPTO AL 30 ABRIL 2024'!E111</f>
        <v>0</v>
      </c>
      <c r="F13" s="289">
        <f>'PPTO AL 30 ABRIL 2024'!H111</f>
        <v>0</v>
      </c>
      <c r="G13" s="289">
        <f>'PPTO AL 30 ABRIL 2024'!I111</f>
        <v>4500000</v>
      </c>
      <c r="H13" s="289">
        <f>'PPTO AL 30 ABRIL 2024'!J111</f>
        <v>0</v>
      </c>
      <c r="I13" s="289">
        <f>'PPTO AL 30 ABRIL 2024'!K111</f>
        <v>0</v>
      </c>
      <c r="J13" s="289">
        <f>'PPTO AL 30 ABRIL 2024'!L111</f>
        <v>0</v>
      </c>
      <c r="K13" s="289">
        <f>'PPTO AL 30 ABRIL 2024'!M111</f>
        <v>0</v>
      </c>
      <c r="L13" s="289">
        <f>'PPTO AL 30 ABRIL 2024'!N111</f>
        <v>0</v>
      </c>
      <c r="M13" s="289">
        <f>'PPTO AL 30 ABRIL 2024'!O111</f>
        <v>0</v>
      </c>
      <c r="N13" s="289">
        <f>'PPTO AL 30 ABRIL 2024'!P111</f>
        <v>0</v>
      </c>
      <c r="O13" s="289">
        <f>'PPTO AL 30 ABRIL 2024'!Q111</f>
        <v>0</v>
      </c>
      <c r="P13" s="289">
        <f>'PPTO AL 30 ABRIL 2024'!R111</f>
        <v>0</v>
      </c>
      <c r="Q13" s="289">
        <f>'PPTO AL 30 ABRIL 2024'!S111</f>
        <v>0</v>
      </c>
      <c r="R13" s="289">
        <f>'PPTO AL 30 ABRIL 2024'!V111</f>
        <v>0</v>
      </c>
      <c r="S13" s="289">
        <f>'PPTO AL 30 ABRIL 2024'!W111</f>
        <v>0</v>
      </c>
      <c r="T13" s="289">
        <f>'PPTO AL 30 ABRIL 2024'!AB111</f>
        <v>0</v>
      </c>
      <c r="U13" s="289">
        <f>'PPTO AL 30 ABRIL 2024'!AC111</f>
        <v>0</v>
      </c>
      <c r="V13" s="342">
        <f>+'PPTO AL 30 ABRIL 2024'!AD111</f>
        <v>4500000</v>
      </c>
      <c r="W13" s="342">
        <f>+'PPTO AL 30 ABRIL 2024'!AE111</f>
        <v>291617</v>
      </c>
      <c r="X13" s="342">
        <f>+'PPTO AL 30 ABRIL 2024'!AF111</f>
        <v>333383</v>
      </c>
      <c r="Y13" s="342">
        <f>+'PPTO AL 30 ABRIL 2024'!AI111</f>
        <v>3875000</v>
      </c>
      <c r="Z13" s="384">
        <f t="shared" si="0"/>
        <v>0.1388888888888889</v>
      </c>
      <c r="AA13" s="349">
        <f t="shared" si="1"/>
        <v>6.480377777777778E-2</v>
      </c>
    </row>
    <row r="14" spans="1:27" s="23" customFormat="1" ht="12" hidden="1" x14ac:dyDescent="0.25">
      <c r="A14" s="288">
        <v>3</v>
      </c>
      <c r="B14" s="42" t="s">
        <v>146</v>
      </c>
      <c r="C14" s="289">
        <f>'PPTO AL 30 ABRIL 2024'!C148</f>
        <v>0</v>
      </c>
      <c r="D14" s="289">
        <f>'PPTO AL 30 ABRIL 2024'!D148</f>
        <v>0</v>
      </c>
      <c r="E14" s="289">
        <f>'PPTO AL 30 ABRIL 2024'!E148</f>
        <v>0</v>
      </c>
      <c r="F14" s="289">
        <f>'PPTO AL 30 ABRIL 2024'!H148</f>
        <v>0</v>
      </c>
      <c r="G14" s="289">
        <f>'PPTO AL 30 ABRIL 2024'!I148</f>
        <v>0</v>
      </c>
      <c r="H14" s="289">
        <f>'PPTO AL 30 ABRIL 2024'!J148</f>
        <v>0</v>
      </c>
      <c r="I14" s="289">
        <f>'PPTO AL 30 ABRIL 2024'!K148</f>
        <v>0</v>
      </c>
      <c r="J14" s="289">
        <f>'PPTO AL 30 ABRIL 2024'!L148</f>
        <v>0</v>
      </c>
      <c r="K14" s="289">
        <f>'PPTO AL 30 ABRIL 2024'!M148</f>
        <v>0</v>
      </c>
      <c r="L14" s="289">
        <f>'PPTO AL 30 ABRIL 2024'!N148</f>
        <v>0</v>
      </c>
      <c r="M14" s="289">
        <f>'PPTO AL 30 ABRIL 2024'!O148</f>
        <v>0</v>
      </c>
      <c r="N14" s="289">
        <f>'PPTO AL 30 ABRIL 2024'!P148</f>
        <v>0</v>
      </c>
      <c r="O14" s="289">
        <f>'PPTO AL 30 ABRIL 2024'!Q148</f>
        <v>0</v>
      </c>
      <c r="P14" s="289">
        <f>'PPTO AL 30 ABRIL 2024'!R148</f>
        <v>0</v>
      </c>
      <c r="Q14" s="289">
        <f>'PPTO AL 30 ABRIL 2024'!S148</f>
        <v>0</v>
      </c>
      <c r="R14" s="289">
        <f>'PPTO AL 30 ABRIL 2024'!V148</f>
        <v>0</v>
      </c>
      <c r="S14" s="289">
        <f>'PPTO AL 30 ABRIL 2024'!W148</f>
        <v>0</v>
      </c>
      <c r="T14" s="289">
        <f>'PPTO AL 30 ABRIL 2024'!AB148</f>
        <v>0</v>
      </c>
      <c r="U14" s="289">
        <f>'PPTO AL 30 ABRIL 2024'!AC148</f>
        <v>0</v>
      </c>
      <c r="V14" s="342">
        <v>0</v>
      </c>
      <c r="W14" s="342">
        <v>0</v>
      </c>
      <c r="X14" s="342">
        <v>0</v>
      </c>
      <c r="Y14" s="342">
        <v>0</v>
      </c>
      <c r="Z14" s="384">
        <f>IF(V14=0,0,(V14-Y14)/V14)</f>
        <v>0</v>
      </c>
      <c r="AA14" s="349">
        <f>IF(V14=0,0,W14/V14)</f>
        <v>0</v>
      </c>
    </row>
    <row r="15" spans="1:27" ht="12" hidden="1" x14ac:dyDescent="0.25">
      <c r="A15" s="288">
        <v>4</v>
      </c>
      <c r="B15" s="42" t="s">
        <v>170</v>
      </c>
      <c r="C15" s="289">
        <f>'PPTO AL 30 ABRIL 2024'!C172</f>
        <v>0</v>
      </c>
      <c r="D15" s="289">
        <f>'PPTO AL 30 ABRIL 2024'!D172</f>
        <v>0</v>
      </c>
      <c r="E15" s="289">
        <f>'PPTO AL 30 ABRIL 2024'!E172</f>
        <v>0</v>
      </c>
      <c r="F15" s="289">
        <f>'PPTO AL 30 ABRIL 2024'!H172</f>
        <v>0</v>
      </c>
      <c r="G15" s="289">
        <f>'PPTO AL 30 ABRIL 2024'!I172</f>
        <v>0</v>
      </c>
      <c r="H15" s="289">
        <f>'PPTO AL 30 ABRIL 2024'!J172</f>
        <v>0</v>
      </c>
      <c r="I15" s="289">
        <f>'PPTO AL 30 ABRIL 2024'!K172</f>
        <v>0</v>
      </c>
      <c r="J15" s="289">
        <f>'PPTO AL 30 ABRIL 2024'!L172</f>
        <v>0</v>
      </c>
      <c r="K15" s="289">
        <f>'PPTO AL 30 ABRIL 2024'!M172</f>
        <v>0</v>
      </c>
      <c r="L15" s="289">
        <f>'PPTO AL 30 ABRIL 2024'!N172</f>
        <v>0</v>
      </c>
      <c r="M15" s="289">
        <f>'PPTO AL 30 ABRIL 2024'!O172</f>
        <v>0</v>
      </c>
      <c r="N15" s="289">
        <f>'PPTO AL 30 ABRIL 2024'!P172</f>
        <v>0</v>
      </c>
      <c r="O15" s="289">
        <f>'PPTO AL 30 ABRIL 2024'!Q172</f>
        <v>0</v>
      </c>
      <c r="P15" s="289">
        <f>'PPTO AL 30 ABRIL 2024'!R172</f>
        <v>0</v>
      </c>
      <c r="Q15" s="289">
        <f>'PPTO AL 30 ABRIL 2024'!S172</f>
        <v>0</v>
      </c>
      <c r="R15" s="289">
        <f>'PPTO AL 30 ABRIL 2024'!V172</f>
        <v>0</v>
      </c>
      <c r="S15" s="289">
        <f>'PPTO AL 30 ABRIL 2024'!W172</f>
        <v>0</v>
      </c>
      <c r="T15" s="289">
        <f>'PPTO AL 30 ABRIL 2024'!AB172</f>
        <v>0</v>
      </c>
      <c r="U15" s="289">
        <f>'PPTO AL 30 ABRIL 2024'!AC172</f>
        <v>0</v>
      </c>
      <c r="V15" s="342">
        <v>0</v>
      </c>
      <c r="W15" s="342">
        <v>0</v>
      </c>
      <c r="X15" s="342">
        <v>0</v>
      </c>
      <c r="Y15" s="342">
        <v>0</v>
      </c>
      <c r="Z15" s="384">
        <f t="shared" ref="Z15:Z18" si="2">IF(V15=0,0,(V15-Y15)/V15)</f>
        <v>0</v>
      </c>
      <c r="AA15" s="349">
        <f t="shared" ref="AA15:AA18" si="3">IF(V15=0,0,W15/V15)</f>
        <v>0</v>
      </c>
    </row>
    <row r="16" spans="1:27" s="24" customFormat="1" ht="12" x14ac:dyDescent="0.25">
      <c r="A16" s="288">
        <v>5</v>
      </c>
      <c r="B16" s="42" t="s">
        <v>192</v>
      </c>
      <c r="C16" s="289">
        <f>'PPTO AL 30 ABRIL 2024'!C194</f>
        <v>0</v>
      </c>
      <c r="D16" s="289">
        <f>'PPTO AL 30 ABRIL 2024'!D194</f>
        <v>0</v>
      </c>
      <c r="E16" s="289">
        <f>'PPTO AL 30 ABRIL 2024'!E194</f>
        <v>0</v>
      </c>
      <c r="F16" s="289">
        <f>'PPTO AL 30 ABRIL 2024'!H194</f>
        <v>0</v>
      </c>
      <c r="G16" s="289">
        <f>'PPTO AL 30 ABRIL 2024'!I194</f>
        <v>0</v>
      </c>
      <c r="H16" s="289">
        <f>'PPTO AL 30 ABRIL 2024'!J194</f>
        <v>0</v>
      </c>
      <c r="I16" s="289">
        <f>'PPTO AL 30 ABRIL 2024'!K194</f>
        <v>0</v>
      </c>
      <c r="J16" s="289">
        <f>'PPTO AL 30 ABRIL 2024'!L194</f>
        <v>0</v>
      </c>
      <c r="K16" s="289">
        <f>'PPTO AL 30 ABRIL 2024'!M194</f>
        <v>0</v>
      </c>
      <c r="L16" s="289">
        <f>'PPTO AL 30 ABRIL 2024'!N194</f>
        <v>0</v>
      </c>
      <c r="M16" s="289">
        <f>'PPTO AL 30 ABRIL 2024'!O194</f>
        <v>0</v>
      </c>
      <c r="N16" s="289">
        <f>'PPTO AL 30 ABRIL 2024'!P194</f>
        <v>0</v>
      </c>
      <c r="O16" s="289">
        <f>'PPTO AL 30 ABRIL 2024'!Q194</f>
        <v>0</v>
      </c>
      <c r="P16" s="289">
        <f>'PPTO AL 30 ABRIL 2024'!R194</f>
        <v>0</v>
      </c>
      <c r="Q16" s="289">
        <f>'PPTO AL 30 ABRIL 2024'!S194</f>
        <v>0</v>
      </c>
      <c r="R16" s="289">
        <f>'PPTO AL 30 ABRIL 2024'!V194</f>
        <v>0</v>
      </c>
      <c r="S16" s="289">
        <f>'PPTO AL 30 ABRIL 2024'!W194</f>
        <v>0</v>
      </c>
      <c r="T16" s="289">
        <f>'PPTO AL 30 ABRIL 2024'!AB194</f>
        <v>0</v>
      </c>
      <c r="U16" s="289">
        <f>'PPTO AL 30 ABRIL 2024'!AC194</f>
        <v>0</v>
      </c>
      <c r="V16" s="342">
        <f>+'PPTO AL 30 ABRIL 2024'!AD194</f>
        <v>0</v>
      </c>
      <c r="W16" s="342">
        <f>+'PPTO AL 30 ABRIL 2024'!AE194</f>
        <v>0</v>
      </c>
      <c r="X16" s="342">
        <f>+'PPTO AL 30 ABRIL 2024'!AF194</f>
        <v>0</v>
      </c>
      <c r="Y16" s="342">
        <f>+'PPTO AL 30 ABRIL 2024'!AI194</f>
        <v>0</v>
      </c>
      <c r="Z16" s="384">
        <f t="shared" si="2"/>
        <v>0</v>
      </c>
      <c r="AA16" s="349">
        <f t="shared" si="3"/>
        <v>0</v>
      </c>
    </row>
    <row r="17" spans="1:34" s="23" customFormat="1" ht="12" x14ac:dyDescent="0.25">
      <c r="A17" s="288">
        <v>6</v>
      </c>
      <c r="B17" s="42" t="s">
        <v>220</v>
      </c>
      <c r="C17" s="289">
        <f>'PPTO AL 30 ABRIL 2024'!C223</f>
        <v>127579355</v>
      </c>
      <c r="D17" s="289">
        <f>'PPTO AL 30 ABRIL 2024'!D223</f>
        <v>0</v>
      </c>
      <c r="E17" s="289">
        <f>'PPTO AL 30 ABRIL 2024'!E223</f>
        <v>0</v>
      </c>
      <c r="F17" s="289">
        <f>'PPTO AL 30 ABRIL 2024'!H223</f>
        <v>0</v>
      </c>
      <c r="G17" s="289">
        <f>'PPTO AL 30 ABRIL 2024'!I223</f>
        <v>127579355</v>
      </c>
      <c r="H17" s="289">
        <f>'PPTO AL 30 ABRIL 2024'!J223</f>
        <v>0</v>
      </c>
      <c r="I17" s="289">
        <f>'PPTO AL 30 ABRIL 2024'!K223</f>
        <v>0</v>
      </c>
      <c r="J17" s="289">
        <f>'PPTO AL 30 ABRIL 2024'!L223</f>
        <v>0</v>
      </c>
      <c r="K17" s="289">
        <f>'PPTO AL 30 ABRIL 2024'!M223</f>
        <v>0</v>
      </c>
      <c r="L17" s="289">
        <f>'PPTO AL 30 ABRIL 2024'!N223</f>
        <v>0</v>
      </c>
      <c r="M17" s="289">
        <f>'PPTO AL 30 ABRIL 2024'!O223</f>
        <v>0</v>
      </c>
      <c r="N17" s="289">
        <f>'PPTO AL 30 ABRIL 2024'!P223</f>
        <v>0</v>
      </c>
      <c r="O17" s="289">
        <f>'PPTO AL 30 ABRIL 2024'!Q223</f>
        <v>0</v>
      </c>
      <c r="P17" s="289">
        <f>'PPTO AL 30 ABRIL 2024'!R223</f>
        <v>0</v>
      </c>
      <c r="Q17" s="289">
        <f>'PPTO AL 30 ABRIL 2024'!S223</f>
        <v>0</v>
      </c>
      <c r="R17" s="289">
        <f>'PPTO AL 30 ABRIL 2024'!V223</f>
        <v>0</v>
      </c>
      <c r="S17" s="289">
        <f>'PPTO AL 30 ABRIL 2024'!W223</f>
        <v>0</v>
      </c>
      <c r="T17" s="289">
        <f>'PPTO AL 30 ABRIL 2024'!AB223</f>
        <v>0</v>
      </c>
      <c r="U17" s="289">
        <f>'PPTO AL 30 ABRIL 2024'!AC223</f>
        <v>0</v>
      </c>
      <c r="V17" s="342">
        <f>+'PPTO AL 30 ABRIL 2024'!AD223</f>
        <v>127579355</v>
      </c>
      <c r="W17" s="342">
        <f>+'PPTO AL 30 ABRIL 2024'!AE223</f>
        <v>75222895.079999998</v>
      </c>
      <c r="X17" s="342">
        <f>+'PPTO AL 30 ABRIL 2024'!AF223</f>
        <v>13234327.609999999</v>
      </c>
      <c r="Y17" s="342">
        <f>+'PPTO AL 30 ABRIL 2024'!AI223</f>
        <v>39122132.310000002</v>
      </c>
      <c r="Z17" s="384">
        <f t="shared" si="2"/>
        <v>0.69335060276797922</v>
      </c>
      <c r="AA17" s="349">
        <f t="shared" si="3"/>
        <v>0.58961651812709037</v>
      </c>
    </row>
    <row r="18" spans="1:34" s="23" customFormat="1" ht="12" x14ac:dyDescent="0.25">
      <c r="A18" s="288">
        <v>9</v>
      </c>
      <c r="B18" s="42" t="s">
        <v>294</v>
      </c>
      <c r="C18" s="289">
        <f>'PPTO AL 30 ABRIL 2024'!C224</f>
        <v>24281633</v>
      </c>
      <c r="D18" s="289">
        <f>'PPTO AL 30 ABRIL 2024'!D224</f>
        <v>0</v>
      </c>
      <c r="E18" s="289">
        <f>'PPTO AL 30 ABRIL 2024'!E224</f>
        <v>0</v>
      </c>
      <c r="F18" s="289">
        <f>'PPTO AL 30 ABRIL 2024'!H224</f>
        <v>0</v>
      </c>
      <c r="G18" s="289">
        <f>'PPTO AL 30 ABRIL 2024'!I224</f>
        <v>24281633</v>
      </c>
      <c r="H18" s="289">
        <f>'PPTO AL 30 ABRIL 2024'!J224</f>
        <v>0</v>
      </c>
      <c r="I18" s="289">
        <f>'PPTO AL 30 ABRIL 2024'!K224</f>
        <v>0</v>
      </c>
      <c r="J18" s="289">
        <f>'PPTO AL 30 ABRIL 2024'!L224</f>
        <v>0</v>
      </c>
      <c r="K18" s="289">
        <f>'PPTO AL 30 ABRIL 2024'!M224</f>
        <v>0</v>
      </c>
      <c r="L18" s="289">
        <f>'PPTO AL 30 ABRIL 2024'!N224</f>
        <v>0</v>
      </c>
      <c r="M18" s="289">
        <f>'PPTO AL 30 ABRIL 2024'!O224</f>
        <v>0</v>
      </c>
      <c r="N18" s="289">
        <f>'PPTO AL 30 ABRIL 2024'!P224</f>
        <v>0</v>
      </c>
      <c r="O18" s="289">
        <f>'PPTO AL 30 ABRIL 2024'!Q224</f>
        <v>0</v>
      </c>
      <c r="P18" s="289">
        <f>'PPTO AL 30 ABRIL 2024'!R224</f>
        <v>0</v>
      </c>
      <c r="Q18" s="289">
        <f>'PPTO AL 30 ABRIL 2024'!S224</f>
        <v>0</v>
      </c>
      <c r="R18" s="289">
        <f>'PPTO AL 30 ABRIL 2024'!V224</f>
        <v>0</v>
      </c>
      <c r="S18" s="289">
        <f>'PPTO AL 30 ABRIL 2024'!W224</f>
        <v>0</v>
      </c>
      <c r="T18" s="289">
        <f>'PPTO AL 30 ABRIL 2024'!AB224</f>
        <v>0</v>
      </c>
      <c r="U18" s="289">
        <f>'PPTO AL 30 ABRIL 2024'!AC224</f>
        <v>0</v>
      </c>
      <c r="V18" s="342">
        <f>+'PPTO AL 30 ABRIL 2024'!AD297</f>
        <v>0</v>
      </c>
      <c r="W18" s="342">
        <f>+'PPTO AL 30 ABRIL 2024'!AE297</f>
        <v>0</v>
      </c>
      <c r="X18" s="342">
        <f>+'PPTO AL 30 ABRIL 2024'!AF297</f>
        <v>0</v>
      </c>
      <c r="Y18" s="342">
        <f>+'PPTO AL 30 ABRIL 2024'!AI297</f>
        <v>0</v>
      </c>
      <c r="Z18" s="384">
        <f t="shared" si="2"/>
        <v>0</v>
      </c>
      <c r="AA18" s="349">
        <f t="shared" si="3"/>
        <v>0</v>
      </c>
    </row>
    <row r="19" spans="1:34" s="23" customFormat="1" ht="9" customHeight="1" x14ac:dyDescent="0.55000000000000004">
      <c r="A19" s="293"/>
      <c r="B19" s="39"/>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385"/>
      <c r="AA19" s="343"/>
    </row>
    <row r="20" spans="1:34" ht="12" thickBot="1" x14ac:dyDescent="0.25">
      <c r="A20" s="183"/>
      <c r="B20" s="276" t="s">
        <v>11</v>
      </c>
      <c r="C20" s="184"/>
      <c r="D20" s="184"/>
      <c r="E20" s="183"/>
      <c r="F20" s="183"/>
      <c r="G20" s="185"/>
      <c r="H20" s="183"/>
      <c r="I20" s="183"/>
      <c r="J20" s="183"/>
      <c r="K20" s="183"/>
      <c r="L20" s="183"/>
      <c r="M20" s="183"/>
      <c r="N20" s="183"/>
      <c r="O20" s="183"/>
      <c r="P20" s="183"/>
      <c r="Q20" s="183"/>
      <c r="R20" s="183"/>
      <c r="S20" s="183"/>
      <c r="T20" s="183"/>
      <c r="U20" s="183"/>
      <c r="V20" s="277">
        <f>'PPTO AL 30 ABRIL 2024'!AD11</f>
        <v>1998469013</v>
      </c>
      <c r="W20" s="184">
        <f>'PPTO AL 30 ABRIL 2024'!AE11</f>
        <v>603368433.8900001</v>
      </c>
      <c r="X20" s="184">
        <f>'PPTO AL 30 ABRIL 2024'!AF11</f>
        <v>186585411.29000002</v>
      </c>
      <c r="Y20" s="184">
        <f>'PPTO AL 30 ABRIL 2024'!AI11</f>
        <v>1208515167.8199999</v>
      </c>
      <c r="Z20" s="386">
        <f>(V20-Y20)/V20</f>
        <v>0.39527950648289589</v>
      </c>
      <c r="AA20" s="350">
        <f>W20/V20</f>
        <v>0.30191533116855995</v>
      </c>
      <c r="AB20" s="352"/>
      <c r="AE20" s="24"/>
    </row>
    <row r="21" spans="1:34" ht="13.8" thickTop="1" x14ac:dyDescent="0.25">
      <c r="A21" s="8"/>
      <c r="B21" s="8"/>
      <c r="C21" s="8"/>
      <c r="D21" s="8"/>
      <c r="E21" s="8"/>
      <c r="F21" s="8"/>
      <c r="G21" s="8"/>
      <c r="H21" s="30"/>
      <c r="I21" s="30"/>
      <c r="J21" s="8"/>
      <c r="K21" s="8"/>
      <c r="L21" s="8"/>
      <c r="M21" s="8"/>
      <c r="N21" s="8"/>
      <c r="O21" s="8"/>
      <c r="P21" s="8"/>
      <c r="Q21" s="8"/>
      <c r="R21" s="8"/>
      <c r="S21" s="8"/>
      <c r="T21" s="8"/>
      <c r="U21" s="8"/>
      <c r="V21" s="8"/>
      <c r="W21" s="8"/>
      <c r="X21" s="8"/>
      <c r="Y21" s="8"/>
      <c r="Z21" s="8"/>
      <c r="AA21" s="351"/>
      <c r="AD21" s="2"/>
      <c r="AE21" s="34"/>
    </row>
    <row r="22" spans="1:34" ht="12" x14ac:dyDescent="0.25">
      <c r="A22" s="8"/>
      <c r="B22" s="8"/>
      <c r="C22" s="8"/>
      <c r="D22" s="8"/>
      <c r="E22" s="8"/>
      <c r="F22" s="8"/>
      <c r="G22" s="8"/>
      <c r="H22" s="30"/>
      <c r="I22" s="30"/>
      <c r="J22" s="8"/>
      <c r="K22" s="8"/>
      <c r="L22" s="8"/>
      <c r="M22" s="8"/>
      <c r="N22" s="8"/>
      <c r="O22" s="8"/>
      <c r="P22" s="8"/>
      <c r="Q22" s="8"/>
      <c r="R22" s="8"/>
      <c r="S22" s="8"/>
      <c r="T22" s="8"/>
      <c r="U22" s="8"/>
      <c r="V22" s="8"/>
      <c r="W22" s="8"/>
      <c r="X22" s="8"/>
      <c r="Y22" s="8"/>
      <c r="Z22" s="8"/>
      <c r="AE22" s="23"/>
    </row>
    <row r="23" spans="1:34" x14ac:dyDescent="0.2">
      <c r="A23" s="8"/>
      <c r="B23" s="8"/>
      <c r="C23" s="6"/>
      <c r="D23" s="6"/>
      <c r="E23" s="8"/>
      <c r="F23" s="8"/>
      <c r="G23" s="31"/>
      <c r="H23" s="30"/>
      <c r="I23" s="30"/>
      <c r="J23" s="8"/>
      <c r="K23" s="8"/>
      <c r="L23" s="8"/>
      <c r="M23" s="8"/>
      <c r="N23" s="8"/>
      <c r="O23" s="8"/>
      <c r="P23" s="8"/>
      <c r="Q23" s="8"/>
      <c r="R23" s="8"/>
      <c r="S23" s="8"/>
      <c r="T23" s="8"/>
      <c r="U23" s="8"/>
      <c r="V23" s="8"/>
      <c r="W23" s="8"/>
      <c r="X23" s="8"/>
      <c r="Y23" s="8"/>
      <c r="Z23" s="8"/>
    </row>
    <row r="24" spans="1:34" x14ac:dyDescent="0.2">
      <c r="AE24" s="24"/>
    </row>
    <row r="25" spans="1:34" ht="12" x14ac:dyDescent="0.25">
      <c r="AE25" s="23"/>
    </row>
    <row r="26" spans="1:34" ht="12" x14ac:dyDescent="0.25">
      <c r="AE26" s="138"/>
    </row>
    <row r="27" spans="1:34" x14ac:dyDescent="0.2">
      <c r="V27" s="2"/>
      <c r="W27" s="2"/>
      <c r="X27" s="2"/>
      <c r="Y27" s="2"/>
      <c r="Z27" s="58"/>
    </row>
    <row r="28" spans="1:34" x14ac:dyDescent="0.2">
      <c r="X28" s="2"/>
      <c r="Z28" s="58"/>
      <c r="AH28" s="1" t="s">
        <v>639</v>
      </c>
    </row>
    <row r="46" spans="1:1" x14ac:dyDescent="0.2">
      <c r="A46" s="1" t="s">
        <v>0</v>
      </c>
    </row>
    <row r="51" spans="37:37" x14ac:dyDescent="0.2">
      <c r="AK51" s="1" t="s">
        <v>639</v>
      </c>
    </row>
  </sheetData>
  <mergeCells count="20">
    <mergeCell ref="A1:AA1"/>
    <mergeCell ref="A2:AA2"/>
    <mergeCell ref="A3:AA3"/>
    <mergeCell ref="A4:AA4"/>
    <mergeCell ref="A5:AA5"/>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s>
  <phoneticPr fontId="54" type="noConversion"/>
  <conditionalFormatting sqref="F6 C9">
    <cfRule type="cellIs" dxfId="3" priority="1" stopIfTrue="1" operator="lessThan">
      <formula>0</formula>
    </cfRule>
    <cfRule type="cellIs" dxfId="2"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zoomScale="90" zoomScaleNormal="90" workbookViewId="0">
      <selection activeCell="K28" sqref="K28"/>
    </sheetView>
  </sheetViews>
  <sheetFormatPr baseColWidth="10" defaultRowHeight="14.4" x14ac:dyDescent="0.3"/>
  <cols>
    <col min="2" max="2" width="52.109375" customWidth="1"/>
    <col min="3" max="3" width="18.109375" customWidth="1"/>
    <col min="4" max="4" width="16.6640625" customWidth="1"/>
    <col min="5" max="5" width="18.33203125" customWidth="1"/>
    <col min="6" max="6" width="15.109375" bestFit="1" customWidth="1"/>
  </cols>
  <sheetData>
    <row r="1" spans="1:11" x14ac:dyDescent="0.3">
      <c r="A1" s="609" t="str">
        <f>+'PPTO AL 30 ABRIL 2024'!A1:AK1</f>
        <v>MINISTERIO DE CIENCIA, TECNOLOGÍA Y TELECOMUNICACIONES</v>
      </c>
      <c r="B1" s="610"/>
      <c r="C1" s="610"/>
      <c r="D1" s="610"/>
      <c r="E1" s="610"/>
      <c r="F1" s="610"/>
      <c r="G1" s="610"/>
      <c r="H1" s="611"/>
    </row>
    <row r="2" spans="1:11" x14ac:dyDescent="0.3">
      <c r="A2" s="612" t="str">
        <f>+'PPTO AL 30 ABRIL 2024'!A5:AK5</f>
        <v>PROGRAMA 899 RECTORÍA DEL SECTOR TELECOMUNICACIONES</v>
      </c>
      <c r="B2" s="613"/>
      <c r="C2" s="613"/>
      <c r="D2" s="613"/>
      <c r="E2" s="613"/>
      <c r="F2" s="613"/>
      <c r="G2" s="613"/>
      <c r="H2" s="614"/>
    </row>
    <row r="3" spans="1:11" x14ac:dyDescent="0.3">
      <c r="A3" s="615" t="str">
        <f>+'PPTO AL 30 ABRIL 2024'!A3:AK3</f>
        <v>-En colones-</v>
      </c>
      <c r="B3" s="616"/>
      <c r="C3" s="616"/>
      <c r="D3" s="616"/>
      <c r="E3" s="616"/>
      <c r="F3" s="616"/>
      <c r="G3" s="616"/>
      <c r="H3" s="617"/>
    </row>
    <row r="4" spans="1:11" ht="15" thickBot="1" x14ac:dyDescent="0.35">
      <c r="A4" s="618" t="str">
        <f>RESUMENxPartida!A5</f>
        <v>AL 30 DE ABRIL DE 2024</v>
      </c>
      <c r="B4" s="619"/>
      <c r="C4" s="619"/>
      <c r="D4" s="619"/>
      <c r="E4" s="619"/>
      <c r="F4" s="619"/>
      <c r="G4" s="619"/>
      <c r="H4" s="620"/>
    </row>
    <row r="5" spans="1:11" ht="15" thickBot="1" x14ac:dyDescent="0.35">
      <c r="A5" s="8"/>
      <c r="B5" s="8"/>
      <c r="C5" s="8"/>
      <c r="D5" s="8"/>
      <c r="E5" s="8"/>
      <c r="F5" s="8"/>
      <c r="G5" s="8"/>
    </row>
    <row r="6" spans="1:11" ht="36" customHeight="1" x14ac:dyDescent="0.3">
      <c r="A6" s="590" t="s">
        <v>4</v>
      </c>
      <c r="B6" s="591"/>
      <c r="C6" s="552" t="s">
        <v>311</v>
      </c>
      <c r="D6" s="552" t="s">
        <v>316</v>
      </c>
      <c r="E6" s="552" t="s">
        <v>312</v>
      </c>
      <c r="F6" s="552" t="s">
        <v>313</v>
      </c>
      <c r="G6" s="552" t="s">
        <v>430</v>
      </c>
      <c r="H6" s="552" t="s">
        <v>450</v>
      </c>
    </row>
    <row r="7" spans="1:11" ht="15" thickBot="1" x14ac:dyDescent="0.35">
      <c r="A7" s="281" t="s">
        <v>6</v>
      </c>
      <c r="B7" s="282" t="s">
        <v>7</v>
      </c>
      <c r="C7" s="554"/>
      <c r="D7" s="554"/>
      <c r="E7" s="554"/>
      <c r="F7" s="554"/>
      <c r="G7" s="554"/>
      <c r="H7" s="554"/>
    </row>
    <row r="8" spans="1:11" x14ac:dyDescent="0.3">
      <c r="A8" s="40"/>
      <c r="B8" s="40"/>
      <c r="C8" s="31"/>
      <c r="D8" s="8"/>
      <c r="E8" s="8"/>
      <c r="F8" s="8"/>
      <c r="G8" s="8"/>
      <c r="H8" s="285"/>
    </row>
    <row r="9" spans="1:11" x14ac:dyDescent="0.3">
      <c r="A9" s="284">
        <v>0</v>
      </c>
      <c r="B9" s="283" t="s">
        <v>12</v>
      </c>
      <c r="C9" s="286">
        <f>'PPTO AL 30 ABRIL 2024'!AD13</f>
        <v>1703607167</v>
      </c>
      <c r="D9" s="286">
        <f>'PPTO AL 30 ABRIL 2024'!AE13</f>
        <v>518174314.58000004</v>
      </c>
      <c r="E9" s="286">
        <f>'PPTO AL 30 ABRIL 2024'!AF13</f>
        <v>139422518</v>
      </c>
      <c r="F9" s="286">
        <f>'PPTO AL 30 ABRIL 2024'!AI13</f>
        <v>1046010334.42</v>
      </c>
      <c r="G9" s="454">
        <f>(C9-F9)/C9</f>
        <v>0.38600262156563236</v>
      </c>
      <c r="H9" s="454">
        <f>D9/C9</f>
        <v>0.30416302808380946</v>
      </c>
    </row>
    <row r="10" spans="1:11" x14ac:dyDescent="0.3">
      <c r="A10" s="344">
        <f>'PPTO AL 30 ABRIL 2024'!A14</f>
        <v>1</v>
      </c>
      <c r="B10" s="287" t="str">
        <f>'PPTO AL 30 ABRIL 2024'!B14</f>
        <v>REMUNERACIONES BÁSICAS</v>
      </c>
      <c r="C10" s="211">
        <f>'PPTO AL 30 ABRIL 2024'!AD14</f>
        <v>1218209372</v>
      </c>
      <c r="D10" s="211">
        <f>'PPTO AL 30 ABRIL 2024'!AE14</f>
        <v>352749158.73000002</v>
      </c>
      <c r="E10" s="211">
        <f>'PPTO AL 30 ABRIL 2024'!AF14</f>
        <v>0</v>
      </c>
      <c r="F10" s="211">
        <f>'PPTO AL 30 ABRIL 2024'!AI14</f>
        <v>865460213.26999998</v>
      </c>
      <c r="G10" s="455">
        <f>'PPTO AL 30 ABRIL 2024'!AJ14</f>
        <v>0.28956365534347572</v>
      </c>
      <c r="H10" s="455">
        <f>'PPTO AL 30 ABRIL 2024'!AL14</f>
        <v>0.28956365534347572</v>
      </c>
    </row>
    <row r="11" spans="1:11" hidden="1" x14ac:dyDescent="0.3">
      <c r="A11" s="344">
        <f>'PPTO AL 30 ABRIL 2024'!A20</f>
        <v>2</v>
      </c>
      <c r="B11" s="287" t="str">
        <f>'PPTO AL 30 ABRIL 2024'!B20</f>
        <v>REMUNERACIONES EVENTUALES</v>
      </c>
      <c r="C11" s="211">
        <f>'PPTO AL 30 ABRIL 2024'!AD20</f>
        <v>0</v>
      </c>
      <c r="D11" s="211">
        <f>'PPTO AL 30 ABRIL 2024'!AE20</f>
        <v>0</v>
      </c>
      <c r="E11" s="211">
        <f>'PPTO AL 30 ABRIL 2024'!AF20</f>
        <v>0</v>
      </c>
      <c r="F11" s="211">
        <f>'PPTO AL 30 ABRIL 2024'!AI20</f>
        <v>0</v>
      </c>
      <c r="G11" s="455" t="e">
        <f>'PPTO AL 30 ABRIL 2024'!AJ20</f>
        <v>#DIV/0!</v>
      </c>
      <c r="H11" s="455" t="e">
        <f>'PPTO AL 30 ABRIL 2024'!AL20</f>
        <v>#DIV/0!</v>
      </c>
    </row>
    <row r="12" spans="1:11" x14ac:dyDescent="0.3">
      <c r="A12" s="344">
        <f>'PPTO AL 30 ABRIL 2024'!A26</f>
        <v>3</v>
      </c>
      <c r="B12" s="287" t="str">
        <f>'PPTO AL 30 ABRIL 2024'!B26</f>
        <v>INCENTIVOS SALARIALES</v>
      </c>
      <c r="C12" s="211">
        <f>'PPTO AL 30 ABRIL 2024'!AD26</f>
        <v>222969370</v>
      </c>
      <c r="D12" s="211">
        <f>'PPTO AL 30 ABRIL 2024'!AE26</f>
        <v>80847673.849999994</v>
      </c>
      <c r="E12" s="211">
        <f>'PPTO AL 30 ABRIL 2024'!AF26</f>
        <v>0</v>
      </c>
      <c r="F12" s="211">
        <f>'PPTO AL 30 ABRIL 2024'!AI26</f>
        <v>142121696.15000001</v>
      </c>
      <c r="G12" s="455">
        <f>'PPTO AL 30 ABRIL 2024'!AJ26</f>
        <v>0.36259542667228234</v>
      </c>
      <c r="H12" s="455">
        <f>'PPTO AL 30 ABRIL 2024'!AL26</f>
        <v>0.36259542667228234</v>
      </c>
    </row>
    <row r="13" spans="1:11" x14ac:dyDescent="0.3">
      <c r="A13" s="344">
        <f>'PPTO AL 30 ABRIL 2024'!A32</f>
        <v>4</v>
      </c>
      <c r="B13" s="287" t="str">
        <f>'PPTO AL 30 ABRIL 2024'!B32</f>
        <v>CONTRIB. PATR. AL DESARROLLO Y LA SEG. SOCIAL</v>
      </c>
      <c r="C13" s="211">
        <f>'PPTO AL 30 ABRIL 2024'!AD32</f>
        <v>130080180</v>
      </c>
      <c r="D13" s="211">
        <f>'PPTO AL 30 ABRIL 2024'!AE32</f>
        <v>41705208</v>
      </c>
      <c r="E13" s="211">
        <f>'PPTO AL 30 ABRIL 2024'!AF32</f>
        <v>64294792</v>
      </c>
      <c r="F13" s="211">
        <f>'PPTO AL 30 ABRIL 2024'!AI32</f>
        <v>24080180</v>
      </c>
      <c r="G13" s="455">
        <f>'PPTO AL 30 ABRIL 2024'!AJ32</f>
        <v>0.81488202122721543</v>
      </c>
      <c r="H13" s="455">
        <f>'PPTO AL 30 ABRIL 2024'!AL32</f>
        <v>0.32061154896925881</v>
      </c>
    </row>
    <row r="14" spans="1:11" x14ac:dyDescent="0.3">
      <c r="A14" s="344">
        <f>'PPTO AL 30 ABRIL 2024'!A38</f>
        <v>5</v>
      </c>
      <c r="B14" s="287" t="str">
        <f>'PPTO AL 30 ABRIL 2024'!B38</f>
        <v xml:space="preserve">CONTRIB. PATR. FDOS  PENS. Y OTROS FDOS DE CAPITALIZ. </v>
      </c>
      <c r="C14" s="211">
        <f>'PPTO AL 30 ABRIL 2024'!AD38</f>
        <v>132348245</v>
      </c>
      <c r="D14" s="211">
        <f>'PPTO AL 30 ABRIL 2024'!AE38</f>
        <v>42872274</v>
      </c>
      <c r="E14" s="211">
        <f>'PPTO AL 30 ABRIL 2024'!AF38</f>
        <v>75127726</v>
      </c>
      <c r="F14" s="211">
        <f>'PPTO AL 30 ABRIL 2024'!AI38</f>
        <v>14348245</v>
      </c>
      <c r="G14" s="455">
        <f>'PPTO AL 30 ABRIL 2024'!AJ38</f>
        <v>0.89158719105039885</v>
      </c>
      <c r="H14" s="455">
        <f>'PPTO AL 30 ABRIL 2024'!AL38</f>
        <v>0.32393534194578855</v>
      </c>
      <c r="K14" t="s">
        <v>0</v>
      </c>
    </row>
    <row r="15" spans="1:11" hidden="1" x14ac:dyDescent="0.3">
      <c r="A15" s="344">
        <f>'PPTO AL 30 ABRIL 2024'!A44</f>
        <v>99</v>
      </c>
      <c r="B15" s="287" t="str">
        <f>'PPTO AL 30 ABRIL 2024'!B44</f>
        <v>REMUNERACIONES DIVERSAS</v>
      </c>
      <c r="C15" s="211">
        <f>'PPTO AL 30 ABRIL 2024'!AD44</f>
        <v>0</v>
      </c>
      <c r="D15" s="211">
        <f>'PPTO AL 30 ABRIL 2024'!AE44</f>
        <v>0</v>
      </c>
      <c r="E15" s="211">
        <f>'PPTO AL 30 ABRIL 2024'!AF44</f>
        <v>0</v>
      </c>
      <c r="F15" s="211">
        <f>'PPTO AL 30 ABRIL 2024'!AI44</f>
        <v>0</v>
      </c>
      <c r="G15" s="455"/>
      <c r="H15" s="455"/>
    </row>
    <row r="16" spans="1:11" x14ac:dyDescent="0.3">
      <c r="A16" s="284">
        <v>1</v>
      </c>
      <c r="B16" s="283" t="s">
        <v>46</v>
      </c>
      <c r="C16" s="286">
        <f>'PPTO AL 30 ABRIL 2024'!AD47</f>
        <v>162782491</v>
      </c>
      <c r="D16" s="286">
        <f>'PPTO AL 30 ABRIL 2024'!AE47</f>
        <v>9679607.2300000004</v>
      </c>
      <c r="E16" s="286">
        <f>'PPTO AL 30 ABRIL 2024'!AF47</f>
        <v>33595182.68</v>
      </c>
      <c r="F16" s="286">
        <f>'PPTO AL 30 ABRIL 2024'!AI47</f>
        <v>119507701.08999999</v>
      </c>
      <c r="G16" s="454">
        <f>(C16-F16)/C16</f>
        <v>0.26584425415875967</v>
      </c>
      <c r="H16" s="454">
        <f>D16/C16</f>
        <v>5.9463442109385097E-2</v>
      </c>
    </row>
    <row r="17" spans="1:9" hidden="1" x14ac:dyDescent="0.3">
      <c r="A17" s="344">
        <f>'PPTO AL 30 ABRIL 2024'!A48</f>
        <v>101</v>
      </c>
      <c r="B17" s="287" t="str">
        <f>'PPTO AL 30 ABRIL 2024'!B48</f>
        <v xml:space="preserve">ALQUILERES </v>
      </c>
      <c r="C17" s="211">
        <f>'PPTO AL 30 ABRIL 2024'!AD48</f>
        <v>0</v>
      </c>
      <c r="D17" s="211">
        <f>'PPTO AL 30 ABRIL 2024'!AE48</f>
        <v>0</v>
      </c>
      <c r="E17" s="211">
        <f>'PPTO AL 30 ABRIL 2024'!AF48</f>
        <v>0</v>
      </c>
      <c r="F17" s="211">
        <f>'PPTO AL 30 ABRIL 2024'!AI48</f>
        <v>0</v>
      </c>
      <c r="G17" s="455">
        <f>'PPTO AL 30 ABRIL 2024'!AJ48</f>
        <v>0</v>
      </c>
      <c r="H17" s="455">
        <f>'PPTO AL 30 ABRIL 2024'!AL48</f>
        <v>0</v>
      </c>
    </row>
    <row r="18" spans="1:9" hidden="1" x14ac:dyDescent="0.3">
      <c r="A18" s="344">
        <f>'PPTO AL 30 ABRIL 2024'!A54</f>
        <v>102</v>
      </c>
      <c r="B18" s="287" t="str">
        <f>'PPTO AL 30 ABRIL 2024'!B54</f>
        <v>SERVICIOS BÁSICOS</v>
      </c>
      <c r="C18" s="211">
        <f>'PPTO AL 30 ABRIL 2024'!AD54</f>
        <v>0</v>
      </c>
      <c r="D18" s="211">
        <f>'PPTO AL 30 ABRIL 2024'!AE54</f>
        <v>0</v>
      </c>
      <c r="E18" s="211">
        <f>'PPTO AL 30 ABRIL 2024'!AF54</f>
        <v>0</v>
      </c>
      <c r="F18" s="211">
        <f>'PPTO AL 30 ABRIL 2024'!AI54</f>
        <v>0</v>
      </c>
      <c r="G18" s="455">
        <f>'PPTO AL 30 ABRIL 2024'!AJ54</f>
        <v>0</v>
      </c>
      <c r="H18" s="455">
        <f>'PPTO AL 30 ABRIL 2024'!AL54</f>
        <v>0</v>
      </c>
    </row>
    <row r="19" spans="1:9" x14ac:dyDescent="0.3">
      <c r="A19" s="344">
        <f>'PPTO AL 30 ABRIL 2024'!A60</f>
        <v>103</v>
      </c>
      <c r="B19" s="287" t="str">
        <f>'PPTO AL 30 ABRIL 2024'!B60</f>
        <v>SERVICIOS COMERCIALES Y FINANCIEROS</v>
      </c>
      <c r="C19" s="211">
        <f>'PPTO AL 30 ABRIL 2024'!AD60</f>
        <v>8020000</v>
      </c>
      <c r="D19" s="211">
        <f>'PPTO AL 30 ABRIL 2024'!AE60</f>
        <v>847973.47</v>
      </c>
      <c r="E19" s="211">
        <f>'PPTO AL 30 ABRIL 2024'!AF60</f>
        <v>3925468.84</v>
      </c>
      <c r="F19" s="211">
        <f>'PPTO AL 30 ABRIL 2024'!AI60</f>
        <v>3246557.69</v>
      </c>
      <c r="G19" s="455">
        <f>'PPTO AL 30 ABRIL 2024'!AJ60</f>
        <v>0.59519230798004996</v>
      </c>
      <c r="H19" s="455">
        <f>'PPTO AL 30 ABRIL 2024'!AL60</f>
        <v>0.10573235286783042</v>
      </c>
    </row>
    <row r="20" spans="1:9" x14ac:dyDescent="0.3">
      <c r="A20" s="344">
        <f>'PPTO AL 30 ABRIL 2024'!A68</f>
        <v>104</v>
      </c>
      <c r="B20" s="287" t="str">
        <f>'PPTO AL 30 ABRIL 2024'!B68</f>
        <v>SERVICIOS DE GESTIÓN Y APOYO</v>
      </c>
      <c r="C20" s="211">
        <f>'PPTO AL 30 ABRIL 2024'!AD68</f>
        <v>94792491</v>
      </c>
      <c r="D20" s="211">
        <f>'PPTO AL 30 ABRIL 2024'!AE68</f>
        <v>2943802.5500000003</v>
      </c>
      <c r="E20" s="211">
        <f>'PPTO AL 30 ABRIL 2024'!AF68</f>
        <v>8807626.8000000007</v>
      </c>
      <c r="F20" s="211">
        <f>'PPTO AL 30 ABRIL 2024'!AI68</f>
        <v>83041061.649999991</v>
      </c>
      <c r="G20" s="455">
        <f>'PPTO AL 30 ABRIL 2024'!AJ68</f>
        <v>0.12397004473698248</v>
      </c>
      <c r="H20" s="455">
        <f>'PPTO AL 30 ABRIL 2024'!AL68</f>
        <v>3.1055229364106492E-2</v>
      </c>
    </row>
    <row r="21" spans="1:9" x14ac:dyDescent="0.3">
      <c r="A21" s="344">
        <f>'PPTO AL 30 ABRIL 2024'!A76</f>
        <v>105</v>
      </c>
      <c r="B21" s="287" t="str">
        <f>'PPTO AL 30 ABRIL 2024'!B76</f>
        <v>GASTOS DE VIAJE Y TRANSPORTE</v>
      </c>
      <c r="C21" s="211">
        <f>'PPTO AL 30 ABRIL 2024'!AD76</f>
        <v>48570000</v>
      </c>
      <c r="D21" s="211">
        <f>'PPTO AL 30 ABRIL 2024'!AE76</f>
        <v>1888232.5</v>
      </c>
      <c r="E21" s="211">
        <f>'PPTO AL 30 ABRIL 2024'!AF76</f>
        <v>19017225.82</v>
      </c>
      <c r="F21" s="211">
        <f>'PPTO AL 30 ABRIL 2024'!AI76</f>
        <v>27664541.68</v>
      </c>
      <c r="G21" s="455">
        <f>'PPTO AL 30 ABRIL 2024'!AJ76</f>
        <v>0.43041915421041799</v>
      </c>
      <c r="H21" s="455">
        <f>'PPTO AL 30 ABRIL 2024'!AL76</f>
        <v>3.8876518427012556E-2</v>
      </c>
    </row>
    <row r="22" spans="1:9" x14ac:dyDescent="0.3">
      <c r="A22" s="344">
        <f>'PPTO AL 30 ABRIL 2024'!A81</f>
        <v>106</v>
      </c>
      <c r="B22" s="287" t="str">
        <f>'PPTO AL 30 ABRIL 2024'!B81</f>
        <v>SEGUROS, REASEGUROS Y OTRAS OBLIGACIONES</v>
      </c>
      <c r="C22" s="211">
        <f>'PPTO AL 30 ABRIL 2024'!AD81</f>
        <v>9000000</v>
      </c>
      <c r="D22" s="211">
        <f>'PPTO AL 30 ABRIL 2024'!AE81</f>
        <v>3999598.71</v>
      </c>
      <c r="E22" s="211">
        <f>'PPTO AL 30 ABRIL 2024'!AF81</f>
        <v>1672202</v>
      </c>
      <c r="F22" s="211">
        <f>'PPTO AL 30 ABRIL 2024'!AI81</f>
        <v>3328199.29</v>
      </c>
      <c r="G22" s="455">
        <f>'PPTO AL 30 ABRIL 2024'!AJ81</f>
        <v>0.63020007888888885</v>
      </c>
      <c r="H22" s="455">
        <f>'PPTO AL 30 ABRIL 2024'!AL81</f>
        <v>0.44439985666666665</v>
      </c>
    </row>
    <row r="23" spans="1:9" hidden="1" x14ac:dyDescent="0.3">
      <c r="A23" s="344">
        <f>'PPTO AL 30 ABRIL 2024'!A85</f>
        <v>107</v>
      </c>
      <c r="B23" s="287" t="str">
        <f>'PPTO AL 30 ABRIL 2024'!B85</f>
        <v>CAPACITACIÓN Y PROTOCOLO</v>
      </c>
      <c r="C23" s="211">
        <f>'PPTO AL 30 ABRIL 2024'!AD85</f>
        <v>0</v>
      </c>
      <c r="D23" s="211">
        <f>'PPTO AL 30 ABRIL 2024'!AE85</f>
        <v>0</v>
      </c>
      <c r="E23" s="211">
        <f>'PPTO AL 30 ABRIL 2024'!AF85</f>
        <v>0</v>
      </c>
      <c r="F23" s="211">
        <f>'PPTO AL 30 ABRIL 2024'!AI85</f>
        <v>0</v>
      </c>
      <c r="G23" s="455">
        <f>'PPTO AL 30 ABRIL 2024'!AJ85</f>
        <v>0</v>
      </c>
      <c r="H23" s="455">
        <f>'PPTO AL 30 ABRIL 2024'!AL85</f>
        <v>0</v>
      </c>
    </row>
    <row r="24" spans="1:9" x14ac:dyDescent="0.3">
      <c r="A24" s="344">
        <f>'PPTO AL 30 ABRIL 2024'!A89</f>
        <v>108</v>
      </c>
      <c r="B24" s="287" t="str">
        <f>'PPTO AL 30 ABRIL 2024'!B89</f>
        <v>MANT. Y REP.</v>
      </c>
      <c r="C24" s="211">
        <f>'PPTO AL 30 ABRIL 2024'!AD89</f>
        <v>2000000</v>
      </c>
      <c r="D24" s="211">
        <f>'PPTO AL 30 ABRIL 2024'!AE89</f>
        <v>0</v>
      </c>
      <c r="E24" s="211">
        <f>'PPTO AL 30 ABRIL 2024'!AF89</f>
        <v>172659.22</v>
      </c>
      <c r="F24" s="211">
        <f>'PPTO AL 30 ABRIL 2024'!AI89</f>
        <v>1827340.78</v>
      </c>
      <c r="G24" s="455">
        <f>'PPTO AL 30 ABRIL 2024'!AJ89</f>
        <v>0</v>
      </c>
      <c r="H24" s="455">
        <f>'PPTO AL 30 ABRIL 2024'!AL89</f>
        <v>0</v>
      </c>
    </row>
    <row r="25" spans="1:9" hidden="1" x14ac:dyDescent="0.3">
      <c r="A25" s="344">
        <f>'PPTO AL 30 ABRIL 2024'!A99</f>
        <v>109</v>
      </c>
      <c r="B25" s="287" t="str">
        <f>'PPTO AL 30 ABRIL 2024'!B99</f>
        <v>IMPUESTOS</v>
      </c>
      <c r="C25" s="211">
        <f>'PPTO AL 30 ABRIL 2024'!AD99</f>
        <v>0</v>
      </c>
      <c r="D25" s="211">
        <f>'PPTO AL 30 ABRIL 2024'!AE99</f>
        <v>0</v>
      </c>
      <c r="E25" s="211">
        <f>'PPTO AL 30 ABRIL 2024'!AF99</f>
        <v>0</v>
      </c>
      <c r="F25" s="211">
        <f>'PPTO AL 30 ABRIL 2024'!AI99</f>
        <v>0</v>
      </c>
      <c r="G25" s="455">
        <f>'PPTO AL 30 ABRIL 2024'!AJ99</f>
        <v>0</v>
      </c>
      <c r="H25" s="455">
        <f>'PPTO AL 30 ABRIL 2024'!AL99</f>
        <v>0</v>
      </c>
    </row>
    <row r="26" spans="1:9" x14ac:dyDescent="0.3">
      <c r="A26" s="344">
        <f>'PPTO AL 30 ABRIL 2024'!A104</f>
        <v>199</v>
      </c>
      <c r="B26" s="287" t="str">
        <f>'PPTO AL 30 ABRIL 2024'!B104</f>
        <v>SERVICIOS DIVERSOS</v>
      </c>
      <c r="C26" s="211">
        <f>'PPTO AL 30 ABRIL 2024'!AD104</f>
        <v>400000</v>
      </c>
      <c r="D26" s="211">
        <f>'PPTO AL 30 ABRIL 2024'!AE104</f>
        <v>0</v>
      </c>
      <c r="E26" s="211">
        <f>'PPTO AL 30 ABRIL 2024'!AF104</f>
        <v>0</v>
      </c>
      <c r="F26" s="211">
        <f>'PPTO AL 30 ABRIL 2024'!AI104</f>
        <v>400000</v>
      </c>
      <c r="G26" s="455">
        <f>'PPTO AL 30 ABRIL 2024'!AJ104</f>
        <v>0</v>
      </c>
      <c r="H26" s="455">
        <f>'PPTO AL 30 ABRIL 2024'!AL104</f>
        <v>0</v>
      </c>
    </row>
    <row r="27" spans="1:9" x14ac:dyDescent="0.3">
      <c r="A27" s="284">
        <v>2</v>
      </c>
      <c r="B27" s="283" t="s">
        <v>109</v>
      </c>
      <c r="C27" s="286">
        <f>'PPTO AL 30 ABRIL 2024'!AD111</f>
        <v>4500000</v>
      </c>
      <c r="D27" s="286">
        <f>'PPTO AL 30 ABRIL 2024'!AE111</f>
        <v>291617</v>
      </c>
      <c r="E27" s="286">
        <f>'PPTO AL 30 ABRIL 2024'!AF111</f>
        <v>333383</v>
      </c>
      <c r="F27" s="286">
        <f>'PPTO AL 30 ABRIL 2024'!AI111</f>
        <v>3875000</v>
      </c>
      <c r="G27" s="454">
        <f>(C27-F27)/C27</f>
        <v>0.1388888888888889</v>
      </c>
      <c r="H27" s="454">
        <f>D27/C27</f>
        <v>6.480377777777778E-2</v>
      </c>
    </row>
    <row r="28" spans="1:9" x14ac:dyDescent="0.3">
      <c r="A28" s="344">
        <f>'PPTO AL 30 ABRIL 2024'!A112</f>
        <v>201</v>
      </c>
      <c r="B28" s="287" t="str">
        <f>'PPTO AL 30 ABRIL 2024'!B112</f>
        <v>PRODUCTOS QUÍMICOS Y CONEXOS</v>
      </c>
      <c r="C28" s="211">
        <f>'PPTO AL 30 ABRIL 2024'!AD112</f>
        <v>2500000</v>
      </c>
      <c r="D28" s="211">
        <f>'PPTO AL 30 ABRIL 2024'!AE112</f>
        <v>291617</v>
      </c>
      <c r="E28" s="211">
        <f>'PPTO AL 30 ABRIL 2024'!AF112</f>
        <v>333383</v>
      </c>
      <c r="F28" s="211">
        <f>'PPTO AL 30 ABRIL 2024'!AI112</f>
        <v>1875000</v>
      </c>
      <c r="G28" s="455">
        <f>'PPTO AL 30 ABRIL 2024'!AJ112</f>
        <v>0.25</v>
      </c>
      <c r="H28" s="455">
        <f>'PPTO AL 30 ABRIL 2024'!AL112</f>
        <v>0.11664679999999999</v>
      </c>
      <c r="I28" t="s">
        <v>0</v>
      </c>
    </row>
    <row r="29" spans="1:9" hidden="1" x14ac:dyDescent="0.3">
      <c r="A29" s="344">
        <f>'PPTO AL 30 ABRIL 2024'!A118</f>
        <v>202</v>
      </c>
      <c r="B29" s="287" t="str">
        <f>'PPTO AL 30 ABRIL 2024'!B118</f>
        <v xml:space="preserve">ALIMENTOS Y PRODUCTOS AGROPECUARIOS </v>
      </c>
      <c r="C29" s="211">
        <f>'PPTO AL 30 ABRIL 2024'!AD118</f>
        <v>0</v>
      </c>
      <c r="D29" s="211">
        <f>'PPTO AL 30 ABRIL 2024'!AE118</f>
        <v>0</v>
      </c>
      <c r="E29" s="211">
        <f>'PPTO AL 30 ABRIL 2024'!AF118</f>
        <v>0</v>
      </c>
      <c r="F29" s="211">
        <f>'PPTO AL 30 ABRIL 2024'!AI118</f>
        <v>0</v>
      </c>
      <c r="G29" s="455">
        <f>'PPTO AL 30 ABRIL 2024'!AJ118</f>
        <v>0</v>
      </c>
      <c r="H29" s="455">
        <f>'PPTO AL 30 ABRIL 2024'!AL118</f>
        <v>0</v>
      </c>
      <c r="I29" t="s">
        <v>0</v>
      </c>
    </row>
    <row r="30" spans="1:9" hidden="1" x14ac:dyDescent="0.3">
      <c r="A30" s="344">
        <f>'PPTO AL 30 ABRIL 2024'!A123</f>
        <v>203</v>
      </c>
      <c r="B30" s="287" t="str">
        <f>'PPTO AL 30 ABRIL 2024'!B123</f>
        <v>MATERIALES Y PROD. DE USO EN LA CONSTR. Y MANT.</v>
      </c>
      <c r="C30" s="211">
        <f>'PPTO AL 30 ABRIL 2024'!AD123</f>
        <v>2000000</v>
      </c>
      <c r="D30" s="211">
        <f>'PPTO AL 30 ABRIL 2024'!AE123</f>
        <v>0</v>
      </c>
      <c r="E30" s="211">
        <f>'PPTO AL 30 ABRIL 2024'!AF123</f>
        <v>0</v>
      </c>
      <c r="F30" s="211">
        <f>'PPTO AL 30 ABRIL 2024'!AI123</f>
        <v>2000000</v>
      </c>
      <c r="G30" s="455">
        <f>'PPTO AL 30 ABRIL 2024'!AJ123</f>
        <v>0</v>
      </c>
      <c r="H30" s="455">
        <f>'PPTO AL 30 ABRIL 2024'!AL123</f>
        <v>0</v>
      </c>
    </row>
    <row r="31" spans="1:9" hidden="1" x14ac:dyDescent="0.3">
      <c r="A31" s="344">
        <f>'PPTO AL 30 ABRIL 2024'!A131</f>
        <v>204</v>
      </c>
      <c r="B31" s="287" t="str">
        <f>'PPTO AL 30 ABRIL 2024'!B131</f>
        <v>HERRAMIENTAS, REPUESTOS Y ACCESORIOS</v>
      </c>
      <c r="C31" s="211">
        <f>'PPTO AL 30 ABRIL 2024'!AD131</f>
        <v>0</v>
      </c>
      <c r="D31" s="211">
        <f>'PPTO AL 30 ABRIL 2024'!AE131</f>
        <v>0</v>
      </c>
      <c r="E31" s="211">
        <f>'PPTO AL 30 ABRIL 2024'!AF131</f>
        <v>0</v>
      </c>
      <c r="F31" s="211">
        <f>'PPTO AL 30 ABRIL 2024'!AI131</f>
        <v>0</v>
      </c>
      <c r="G31" s="455">
        <f>'PPTO AL 30 ABRIL 2024'!AJ131</f>
        <v>0</v>
      </c>
      <c r="H31" s="455">
        <f>'PPTO AL 30 ABRIL 2024'!AL131</f>
        <v>0</v>
      </c>
    </row>
    <row r="32" spans="1:9" hidden="1" x14ac:dyDescent="0.3">
      <c r="A32" s="344">
        <f>'PPTO AL 30 ABRIL 2024'!A134</f>
        <v>205</v>
      </c>
      <c r="B32" s="287" t="str">
        <f>'PPTO AL 30 ABRIL 2024'!B134</f>
        <v>BIENES PARA LA PRODUCCIÓN Y COMERCIALIZACIÓN</v>
      </c>
      <c r="C32" s="211">
        <f>'PPTO AL 30 ABRIL 2024'!AD134</f>
        <v>0</v>
      </c>
      <c r="D32" s="211">
        <f>'PPTO AL 30 ABRIL 2024'!AE134</f>
        <v>0</v>
      </c>
      <c r="E32" s="211">
        <f>'PPTO AL 30 ABRIL 2024'!AF134</f>
        <v>0</v>
      </c>
      <c r="F32" s="211">
        <f>'PPTO AL 30 ABRIL 2024'!AI134</f>
        <v>0</v>
      </c>
      <c r="G32" s="455">
        <f>'PPTO AL 30 ABRIL 2024'!AJ134</f>
        <v>0</v>
      </c>
      <c r="H32" s="455">
        <f>'PPTO AL 30 ABRIL 2024'!AK134</f>
        <v>0</v>
      </c>
    </row>
    <row r="33" spans="1:8" hidden="1" x14ac:dyDescent="0.3">
      <c r="A33" s="344">
        <f>'PPTO AL 30 ABRIL 2024'!A139</f>
        <v>299</v>
      </c>
      <c r="B33" s="287" t="str">
        <f>'PPTO AL 30 ABRIL 2024'!B139</f>
        <v>ÚTILES, MATERIALES Y SUMINISTROS DIVERSOS</v>
      </c>
      <c r="C33" s="211">
        <f>'PPTO AL 30 ABRIL 2024'!AD139</f>
        <v>0</v>
      </c>
      <c r="D33" s="211">
        <f>'PPTO AL 30 ABRIL 2024'!AE139</f>
        <v>0</v>
      </c>
      <c r="E33" s="211">
        <f>'PPTO AL 30 ABRIL 2024'!AF139</f>
        <v>0</v>
      </c>
      <c r="F33" s="211">
        <f>'PPTO AL 30 ABRIL 2024'!AI139</f>
        <v>0</v>
      </c>
      <c r="G33" s="455">
        <f>'PPTO AL 30 ABRIL 2024'!AJ139</f>
        <v>0</v>
      </c>
      <c r="H33" s="455">
        <f>'PPTO AL 30 ABRIL 2024'!AL139</f>
        <v>0</v>
      </c>
    </row>
    <row r="34" spans="1:8" hidden="1" x14ac:dyDescent="0.3">
      <c r="A34" s="288">
        <v>3</v>
      </c>
      <c r="B34" s="42" t="s">
        <v>146</v>
      </c>
      <c r="C34" s="289">
        <f>'PPTO AL 30 ABRIL 2024'!AD148</f>
        <v>0</v>
      </c>
      <c r="D34" s="289">
        <f>'PPTO AL 30 ABRIL 2024'!AE148</f>
        <v>0</v>
      </c>
      <c r="E34" s="289">
        <f>'PPTO AL 30 ABRIL 2024'!AF148</f>
        <v>0</v>
      </c>
      <c r="F34" s="289">
        <f>'PPTO AL 30 ABRIL 2024'!AI148</f>
        <v>0</v>
      </c>
      <c r="G34" s="456" t="e">
        <f>(C34-F34)/C34</f>
        <v>#DIV/0!</v>
      </c>
      <c r="H34" s="456" t="e">
        <f>(D34-G34)/D34</f>
        <v>#DIV/0!</v>
      </c>
    </row>
    <row r="35" spans="1:8" hidden="1" x14ac:dyDescent="0.3">
      <c r="A35" s="288">
        <v>4</v>
      </c>
      <c r="B35" s="42" t="s">
        <v>170</v>
      </c>
      <c r="C35" s="289">
        <f>'PPTO AL 30 ABRIL 2024'!AD172</f>
        <v>0</v>
      </c>
      <c r="D35" s="289">
        <f>'PPTO AL 30 ABRIL 2024'!AE172</f>
        <v>0</v>
      </c>
      <c r="E35" s="289">
        <f>'PPTO AL 30 ABRIL 2024'!AF172</f>
        <v>0</v>
      </c>
      <c r="F35" s="289">
        <f>'PPTO AL 30 ABRIL 2024'!AI172</f>
        <v>0</v>
      </c>
      <c r="G35" s="456" t="e">
        <f>(C35-F35)/C35</f>
        <v>#DIV/0!</v>
      </c>
      <c r="H35" s="456" t="e">
        <f>(D35-G35)/D35</f>
        <v>#DIV/0!</v>
      </c>
    </row>
    <row r="36" spans="1:8" hidden="1" x14ac:dyDescent="0.3">
      <c r="A36" s="284">
        <v>5</v>
      </c>
      <c r="B36" s="284" t="s">
        <v>192</v>
      </c>
      <c r="C36" s="290">
        <f>'PPTO AL 30 ABRIL 2024'!AD194</f>
        <v>0</v>
      </c>
      <c r="D36" s="290">
        <f>'PPTO AL 30 ABRIL 2024'!AE194</f>
        <v>0</v>
      </c>
      <c r="E36" s="290">
        <f>'PPTO AL 30 ABRIL 2024'!AF194</f>
        <v>0</v>
      </c>
      <c r="F36" s="290">
        <f>'PPTO AL 30 ABRIL 2024'!AI194</f>
        <v>0</v>
      </c>
      <c r="G36" s="454">
        <f>IF(C36=0,0,(C36-F36)/C36)</f>
        <v>0</v>
      </c>
      <c r="H36" s="454">
        <f>IF(C36=0,0,D36/C36)</f>
        <v>0</v>
      </c>
    </row>
    <row r="37" spans="1:8" hidden="1" x14ac:dyDescent="0.3">
      <c r="A37" s="291">
        <f>'PPTO AL 30 ABRIL 2024'!A196</f>
        <v>50101</v>
      </c>
      <c r="B37" s="287" t="str">
        <f>'PPTO AL 30 ABRIL 2024'!B196</f>
        <v>Maquinaria y equipo para la producción</v>
      </c>
      <c r="C37" s="211">
        <f>'PPTO AL 30 ABRIL 2024'!AD196</f>
        <v>0</v>
      </c>
      <c r="D37" s="211">
        <f>'PPTO AL 30 ABRIL 2024'!AE196</f>
        <v>0</v>
      </c>
      <c r="E37" s="211">
        <f>'PPTO AL 30 ABRIL 2024'!AF196</f>
        <v>0</v>
      </c>
      <c r="F37" s="211">
        <f>'PPTO AL 30 ABRIL 2024'!AI196</f>
        <v>0</v>
      </c>
      <c r="G37" s="455">
        <f>'PPTO AL 30 ABRIL 2024'!AJ196</f>
        <v>0</v>
      </c>
      <c r="H37" s="455">
        <f>'PPTO AL 30 ABRIL 2024'!AL196</f>
        <v>0</v>
      </c>
    </row>
    <row r="38" spans="1:8" hidden="1" x14ac:dyDescent="0.3">
      <c r="A38" s="291">
        <f>'PPTO AL 30 ABRIL 2024'!A197</f>
        <v>50102</v>
      </c>
      <c r="B38" s="287" t="str">
        <f>'PPTO AL 30 ABRIL 2024'!B197</f>
        <v>Equipo de transporte</v>
      </c>
      <c r="C38" s="211">
        <f>'PPTO AL 30 ABRIL 2024'!AD197</f>
        <v>0</v>
      </c>
      <c r="D38" s="211">
        <f>'PPTO AL 30 ABRIL 2024'!AE197</f>
        <v>0</v>
      </c>
      <c r="E38" s="211">
        <f>'PPTO AL 30 ABRIL 2024'!AF197</f>
        <v>0</v>
      </c>
      <c r="F38" s="211">
        <f>'PPTO AL 30 ABRIL 2024'!AI197</f>
        <v>0</v>
      </c>
      <c r="G38" s="455">
        <f>'PPTO AL 30 ABRIL 2024'!AJ197</f>
        <v>0</v>
      </c>
      <c r="H38" s="455">
        <f>'PPTO AL 30 ABRIL 2024'!AL197</f>
        <v>0</v>
      </c>
    </row>
    <row r="39" spans="1:8" hidden="1" x14ac:dyDescent="0.3">
      <c r="A39" s="291" t="str">
        <f>'PPTO AL 30 ABRIL 2024'!A198</f>
        <v>E-50103</v>
      </c>
      <c r="B39" s="287" t="s">
        <v>631</v>
      </c>
      <c r="C39" s="211">
        <f>'PPTO AL 30 ABRIL 2024'!AD198</f>
        <v>0</v>
      </c>
      <c r="D39" s="211">
        <f>'PPTO AL 30 ABRIL 2024'!AE198</f>
        <v>0</v>
      </c>
      <c r="E39" s="211">
        <f>'PPTO AL 30 ABRIL 2024'!AF198</f>
        <v>0</v>
      </c>
      <c r="F39" s="211">
        <f>'PPTO AL 30 ABRIL 2024'!AI198</f>
        <v>0</v>
      </c>
      <c r="G39" s="455">
        <f>'PPTO AL 30 ABRIL 2024'!AJ198</f>
        <v>0</v>
      </c>
      <c r="H39" s="455">
        <f>'PPTO AL 30 ABRIL 2024'!AL198</f>
        <v>0</v>
      </c>
    </row>
    <row r="40" spans="1:8" hidden="1" x14ac:dyDescent="0.3">
      <c r="A40" s="291" t="str">
        <f>'PPTO AL 30 ABRIL 2024'!A199</f>
        <v>E-50104</v>
      </c>
      <c r="B40" s="287" t="s">
        <v>632</v>
      </c>
      <c r="C40" s="211">
        <f>'PPTO AL 30 ABRIL 2024'!AD199</f>
        <v>0</v>
      </c>
      <c r="D40" s="211">
        <f>'PPTO AL 30 ABRIL 2024'!AE199</f>
        <v>0</v>
      </c>
      <c r="E40" s="211">
        <f>'PPTO AL 30 ABRIL 2024'!AF199</f>
        <v>0</v>
      </c>
      <c r="F40" s="211">
        <f>'PPTO AL 30 ABRIL 2024'!AI199</f>
        <v>0</v>
      </c>
      <c r="G40" s="455">
        <v>0</v>
      </c>
      <c r="H40" s="455">
        <v>0</v>
      </c>
    </row>
    <row r="41" spans="1:8" hidden="1" x14ac:dyDescent="0.3">
      <c r="A41" s="291" t="str">
        <f>'PPTO AL 30 ABRIL 2024'!A200</f>
        <v>E-50105</v>
      </c>
      <c r="B41" s="287" t="s">
        <v>633</v>
      </c>
      <c r="C41" s="211">
        <f>'PPTO AL 30 ABRIL 2024'!AD200</f>
        <v>0</v>
      </c>
      <c r="D41" s="211">
        <f>'PPTO AL 30 ABRIL 2024'!AE200</f>
        <v>0</v>
      </c>
      <c r="E41" s="211">
        <f>'PPTO AL 30 ABRIL 2024'!AF200</f>
        <v>0</v>
      </c>
      <c r="F41" s="211">
        <f>'PPTO AL 30 ABRIL 2024'!AI200</f>
        <v>0</v>
      </c>
      <c r="G41" s="455">
        <f>'PPTO AL 30 ABRIL 2024'!AJ200</f>
        <v>0</v>
      </c>
      <c r="H41" s="455">
        <f>'PPTO AL 30 ABRIL 2024'!AL200</f>
        <v>0</v>
      </c>
    </row>
    <row r="42" spans="1:8" hidden="1" x14ac:dyDescent="0.3">
      <c r="A42" s="291">
        <f>'PPTO AL 30 ABRIL 2024'!A201</f>
        <v>50106</v>
      </c>
      <c r="B42" s="287" t="str">
        <f>'PPTO AL 30 ABRIL 2024'!B201</f>
        <v>Equipo sanitario, de laboratorio e investigación</v>
      </c>
      <c r="C42" s="211">
        <f>'PPTO AL 30 ABRIL 2024'!AD201</f>
        <v>0</v>
      </c>
      <c r="D42" s="211">
        <f>'PPTO AL 30 ABRIL 2024'!AE201</f>
        <v>0</v>
      </c>
      <c r="E42" s="211">
        <f>'PPTO AL 30 ABRIL 2024'!AF201</f>
        <v>0</v>
      </c>
      <c r="F42" s="211">
        <f>'PPTO AL 30 ABRIL 2024'!AI201</f>
        <v>0</v>
      </c>
      <c r="G42" s="457" t="s">
        <v>0</v>
      </c>
      <c r="H42" s="457" t="s">
        <v>0</v>
      </c>
    </row>
    <row r="43" spans="1:8" hidden="1" x14ac:dyDescent="0.3">
      <c r="A43" s="291">
        <f>'PPTO AL 30 ABRIL 2024'!A202</f>
        <v>50107</v>
      </c>
      <c r="B43" s="287" t="str">
        <f>'PPTO AL 30 ABRIL 2024'!B202</f>
        <v>Equipo y mobiliario educacional, deportivo y recreativo</v>
      </c>
      <c r="C43" s="211">
        <f>'PPTO AL 30 ABRIL 2024'!AD202</f>
        <v>0</v>
      </c>
      <c r="D43" s="211">
        <f>'PPTO AL 30 ABRIL 2024'!AE202</f>
        <v>0</v>
      </c>
      <c r="E43" s="211">
        <f>'PPTO AL 30 ABRIL 2024'!AF202</f>
        <v>0</v>
      </c>
      <c r="F43" s="211">
        <f>'PPTO AL 30 ABRIL 2024'!AI202</f>
        <v>0</v>
      </c>
      <c r="G43" s="455" t="s">
        <v>0</v>
      </c>
      <c r="H43" s="455" t="s">
        <v>0</v>
      </c>
    </row>
    <row r="44" spans="1:8" hidden="1" x14ac:dyDescent="0.3">
      <c r="A44" s="291">
        <f>'PPTO AL 30 ABRIL 2024'!A203</f>
        <v>50199</v>
      </c>
      <c r="B44" s="287" t="str">
        <f>'PPTO AL 30 ABRIL 2024'!B203</f>
        <v>Maquinaria, equipo y mobiliario diverso</v>
      </c>
      <c r="C44" s="211">
        <f>'PPTO AL 30 ABRIL 2024'!AD203</f>
        <v>0</v>
      </c>
      <c r="D44" s="211">
        <f>'PPTO AL 30 ABRIL 2024'!AE203</f>
        <v>0</v>
      </c>
      <c r="E44" s="211">
        <f>'PPTO AL 30 ABRIL 2024'!AF203</f>
        <v>0</v>
      </c>
      <c r="F44" s="211">
        <f>'PPTO AL 30 ABRIL 2024'!AI203</f>
        <v>0</v>
      </c>
      <c r="G44" s="455">
        <f>'PPTO AL 30 ABRIL 2024'!AJ203</f>
        <v>0</v>
      </c>
      <c r="H44" s="455">
        <f>'PPTO AL 30 ABRIL 2024'!AL203</f>
        <v>0</v>
      </c>
    </row>
    <row r="45" spans="1:8" hidden="1" x14ac:dyDescent="0.3">
      <c r="A45" s="291" t="str">
        <f>'PPTO AL 30 ABRIL 2024'!A221</f>
        <v>E-59903</v>
      </c>
      <c r="B45" s="287" t="s">
        <v>634</v>
      </c>
      <c r="C45" s="211">
        <f>'PPTO AL 30 ABRIL 2024'!AD204</f>
        <v>0</v>
      </c>
      <c r="D45" s="211">
        <f>'PPTO AL 30 ABRIL 2024'!AE204</f>
        <v>0</v>
      </c>
      <c r="E45" s="211">
        <f>'PPTO AL 30 ABRIL 2024'!AF204</f>
        <v>0</v>
      </c>
      <c r="F45" s="211">
        <f>'PPTO AL 30 ABRIL 2024'!AG204</f>
        <v>0</v>
      </c>
      <c r="G45" s="455">
        <f>'PPTO AL 30 ABRIL 2024'!AJ221</f>
        <v>0</v>
      </c>
      <c r="H45" s="455">
        <f>'PPTO AL 30 ABRIL 2024'!AL221</f>
        <v>0</v>
      </c>
    </row>
    <row r="46" spans="1:8" x14ac:dyDescent="0.3">
      <c r="A46" s="284">
        <v>6</v>
      </c>
      <c r="B46" s="283" t="s">
        <v>220</v>
      </c>
      <c r="C46" s="286">
        <f>'PPTO AL 30 ABRIL 2024'!AD223</f>
        <v>127579355</v>
      </c>
      <c r="D46" s="286">
        <f>'PPTO AL 30 ABRIL 2024'!AE223</f>
        <v>75222895.079999998</v>
      </c>
      <c r="E46" s="286">
        <f>'PPTO AL 30 ABRIL 2024'!AF223</f>
        <v>13234327.609999999</v>
      </c>
      <c r="F46" s="286">
        <f>'PPTO AL 30 ABRIL 2024'!AI223</f>
        <v>39122132.310000002</v>
      </c>
      <c r="G46" s="454">
        <f>(C46-F46)/C46</f>
        <v>0.69335060276797922</v>
      </c>
      <c r="H46" s="454">
        <f>D46/C46</f>
        <v>0.58961651812709037</v>
      </c>
    </row>
    <row r="47" spans="1:8" ht="18.600000000000001" customHeight="1" x14ac:dyDescent="0.3">
      <c r="A47" s="344">
        <f>'PPTO AL 30 ABRIL 2024'!A224</f>
        <v>601</v>
      </c>
      <c r="B47" s="292" t="str">
        <f>'PPTO AL 30 ABRIL 2024'!B224</f>
        <v>TRANSF. CORRIENTES AL SECTOR PÚBLICO</v>
      </c>
      <c r="C47" s="211">
        <f>'PPTO AL 30 ABRIL 2024'!AD224</f>
        <v>24281633</v>
      </c>
      <c r="D47" s="211">
        <f>'PPTO AL 30 ABRIL 2024'!AE224</f>
        <v>7865672.3899999997</v>
      </c>
      <c r="E47" s="211">
        <f>'PPTO AL 30 ABRIL 2024'!AF224</f>
        <v>13234327.609999999</v>
      </c>
      <c r="F47" s="211">
        <f>'PPTO AL 30 ABRIL 2024'!AI224</f>
        <v>3181633.0000000019</v>
      </c>
      <c r="G47" s="455">
        <f>'PPTO AL 30 ABRIL 2024'!AJ224</f>
        <v>0.86896956230250244</v>
      </c>
      <c r="H47" s="455">
        <f>'PPTO AL 30 ABRIL 2024'!AL224</f>
        <v>0.32393506606413169</v>
      </c>
    </row>
    <row r="48" spans="1:8" ht="18.600000000000001" hidden="1" customHeight="1" x14ac:dyDescent="0.3">
      <c r="A48" s="344">
        <f>'PPTO AL 30 ABRIL 2024'!A236</f>
        <v>602</v>
      </c>
      <c r="B48" s="292" t="str">
        <f>'PPTO AL 30 ABRIL 2024'!B236</f>
        <v>TRANSF. CORRIENTES A PERSONAS</v>
      </c>
      <c r="C48" s="211">
        <f>'PPTO AL 30 ABRIL 2024'!AD236</f>
        <v>0</v>
      </c>
      <c r="D48" s="211">
        <f>'PPTO AL 30 ABRIL 2024'!AE236</f>
        <v>0</v>
      </c>
      <c r="E48" s="211">
        <f>'PPTO AL 30 ABRIL 2024'!AF236</f>
        <v>0</v>
      </c>
      <c r="F48" s="211">
        <f>'PPTO AL 30 ABRIL 2024'!AI236</f>
        <v>0</v>
      </c>
      <c r="G48" s="455">
        <f>'PPTO AL 30 ABRIL 2024'!AJ236</f>
        <v>0</v>
      </c>
      <c r="H48" s="455">
        <f>'PPTO AL 30 ABRIL 2024'!AL236</f>
        <v>0</v>
      </c>
    </row>
    <row r="49" spans="1:8" ht="18.600000000000001" customHeight="1" x14ac:dyDescent="0.3">
      <c r="A49" s="344">
        <f>'PPTO AL 30 ABRIL 2024'!A241</f>
        <v>603</v>
      </c>
      <c r="B49" s="292" t="str">
        <f>'PPTO AL 30 ABRIL 2024'!B241</f>
        <v xml:space="preserve">PRESTACIONES </v>
      </c>
      <c r="C49" s="211">
        <f>'PPTO AL 30 ABRIL 2024'!AD241</f>
        <v>25916642</v>
      </c>
      <c r="D49" s="211">
        <f>'PPTO AL 30 ABRIL 2024'!AE241</f>
        <v>162412</v>
      </c>
      <c r="E49" s="211">
        <f>'PPTO AL 30 ABRIL 2024'!AF241</f>
        <v>0</v>
      </c>
      <c r="F49" s="211">
        <f>'PPTO AL 30 ABRIL 2024'!AI241</f>
        <v>25754230</v>
      </c>
      <c r="G49" s="455">
        <f>'PPTO AL 30 ABRIL 2024'!AJ241</f>
        <v>6.2667069290844087E-3</v>
      </c>
      <c r="H49" s="455">
        <f>'PPTO AL 30 ABRIL 2024'!AL241</f>
        <v>6.2667069290844087E-3</v>
      </c>
    </row>
    <row r="50" spans="1:8" ht="28.2" hidden="1" customHeight="1" x14ac:dyDescent="0.3">
      <c r="A50" s="344">
        <f>'PPTO AL 30 ABRIL 2024'!A248</f>
        <v>604</v>
      </c>
      <c r="B50" s="292" t="str">
        <f>'PPTO AL 30 ABRIL 2024'!B248</f>
        <v>TRANSFERENCIAS CORRIENTES A ENTIDADES PRIVADAS SIN FINES DE LUCRO</v>
      </c>
      <c r="C50" s="211">
        <f>'PPTO AL 30 ABRIL 2024'!C248</f>
        <v>0</v>
      </c>
      <c r="D50" s="211">
        <f>'PPTO AL 30 ABRIL 2024'!D248</f>
        <v>0</v>
      </c>
      <c r="E50" s="211">
        <f>'PPTO AL 30 ABRIL 2024'!E248</f>
        <v>0</v>
      </c>
      <c r="F50" s="211">
        <f>'PPTO AL 30 ABRIL 2024'!F248</f>
        <v>0</v>
      </c>
      <c r="G50" s="455">
        <f>'PPTO AL 30 ABRIL 2024'!G248</f>
        <v>0</v>
      </c>
      <c r="H50" s="455">
        <f>'PPTO AL 30 ABRIL 2024'!AL248</f>
        <v>0</v>
      </c>
    </row>
    <row r="51" spans="1:8" ht="18" hidden="1" customHeight="1" x14ac:dyDescent="0.3">
      <c r="A51" s="344">
        <f>'PPTO AL 30 ABRIL 2024'!A253</f>
        <v>605</v>
      </c>
      <c r="B51" s="292" t="str">
        <f>'PPTO AL 30 ABRIL 2024'!B253</f>
        <v>TRANSFERENCIAS CORRIENTES A EMPRESAS PRIVADAS</v>
      </c>
      <c r="C51" s="211">
        <f>'PPTO AL 30 ABRIL 2024'!AD253</f>
        <v>0</v>
      </c>
      <c r="D51" s="211">
        <f>'PPTO AL 30 ABRIL 2024'!AE253</f>
        <v>0</v>
      </c>
      <c r="E51" s="211">
        <f>'PPTO AL 30 ABRIL 2024'!AF253</f>
        <v>0</v>
      </c>
      <c r="F51" s="211">
        <f>'PPTO AL 30 ABRIL 2024'!AI253</f>
        <v>0</v>
      </c>
      <c r="G51" s="455">
        <f>'PPTO AL 30 ABRIL 2024'!AJ253</f>
        <v>0</v>
      </c>
      <c r="H51" s="455" t="str">
        <f>'PPTO AL 30 ABRIL 2024'!AL253</f>
        <v xml:space="preserve"> </v>
      </c>
    </row>
    <row r="52" spans="1:8" ht="18" hidden="1" customHeight="1" x14ac:dyDescent="0.3">
      <c r="A52" s="344">
        <f>'PPTO AL 30 ABRIL 2024'!A255</f>
        <v>606</v>
      </c>
      <c r="B52" s="292" t="str">
        <f>'PPTO AL 30 ABRIL 2024'!B255</f>
        <v>OTRAS TRANSF. CORRIENTES AL SECTOR PRIVADO</v>
      </c>
      <c r="C52" s="211">
        <f>'PPTO AL 30 ABRIL 2024'!AD255</f>
        <v>0</v>
      </c>
      <c r="D52" s="211">
        <f>'PPTO AL 30 ABRIL 2024'!AE255</f>
        <v>0</v>
      </c>
      <c r="E52" s="211">
        <f>'PPTO AL 30 ABRIL 2024'!AF255</f>
        <v>0</v>
      </c>
      <c r="F52" s="211">
        <f>'PPTO AL 30 ABRIL 2024'!AI255</f>
        <v>0</v>
      </c>
      <c r="G52" s="455">
        <f>'PPTO AL 30 ABRIL 2024'!AJ255</f>
        <v>0</v>
      </c>
      <c r="H52" s="455">
        <f>'PPTO AL 30 ABRIL 2024'!AL255</f>
        <v>0</v>
      </c>
    </row>
    <row r="53" spans="1:8" ht="18" customHeight="1" x14ac:dyDescent="0.3">
      <c r="A53" s="344">
        <f>'PPTO AL 30 ABRIL 2024'!A258</f>
        <v>607</v>
      </c>
      <c r="B53" s="292" t="str">
        <f>'PPTO AL 30 ABRIL 2024'!B258</f>
        <v>TRANSFERENCIAS CORRIENTES AL SECTOR EXTERNO</v>
      </c>
      <c r="C53" s="211">
        <f>'PPTO AL 30 ABRIL 2024'!AD258</f>
        <v>77381080</v>
      </c>
      <c r="D53" s="211">
        <f>'PPTO AL 30 ABRIL 2024'!AE258</f>
        <v>67194810.689999998</v>
      </c>
      <c r="E53" s="211">
        <f>'PPTO AL 30 ABRIL 2024'!AF258</f>
        <v>0</v>
      </c>
      <c r="F53" s="211">
        <f>'PPTO AL 30 ABRIL 2024'!AI258</f>
        <v>10186269.310000002</v>
      </c>
      <c r="G53" s="455">
        <f>'PPTO AL 30 ABRIL 2024'!AJ258</f>
        <v>0.86836227524867837</v>
      </c>
      <c r="H53" s="455">
        <f>'PPTO AL 30 ABRIL 2024'!AL258</f>
        <v>0.86836227524867837</v>
      </c>
    </row>
    <row r="54" spans="1:8" ht="18" hidden="1" customHeight="1" x14ac:dyDescent="0.3">
      <c r="A54" s="284">
        <v>9</v>
      </c>
      <c r="B54" s="283" t="s">
        <v>294</v>
      </c>
      <c r="C54" s="286">
        <f>+'PPTO AL 30 ABRIL 2024'!AD297</f>
        <v>0</v>
      </c>
      <c r="D54" s="286">
        <f>+'PPTO AL 30 ABRIL 2024'!AE297</f>
        <v>0</v>
      </c>
      <c r="E54" s="286">
        <f>+'PPTO AL 30 ABRIL 2024'!AF297</f>
        <v>0</v>
      </c>
      <c r="F54" s="286">
        <f>+'PPTO AL 30 ABRIL 2024'!AI297</f>
        <v>0</v>
      </c>
      <c r="G54" s="454">
        <f>IFERROR(((C54-F54)/C54),0)</f>
        <v>0</v>
      </c>
      <c r="H54" s="454">
        <f>IFERROR((D54/C54),0)</f>
        <v>0</v>
      </c>
    </row>
    <row r="55" spans="1:8" ht="18" hidden="1" customHeight="1" x14ac:dyDescent="0.3">
      <c r="A55" s="344" t="s">
        <v>629</v>
      </c>
      <c r="B55" s="292" t="s">
        <v>635</v>
      </c>
      <c r="C55" s="211">
        <f>+'PPTO AL 30 ABRIL 2024'!AD301</f>
        <v>0</v>
      </c>
      <c r="D55" s="211">
        <f>+'PPTO AL 30 ABRIL 2024'!AE301</f>
        <v>0</v>
      </c>
      <c r="E55" s="211">
        <f>+'PPTO AL 30 ABRIL 2024'!AF301</f>
        <v>0</v>
      </c>
      <c r="F55" s="211">
        <f>+'PPTO AL 30 ABRIL 2024'!AI301</f>
        <v>0</v>
      </c>
      <c r="G55" s="455">
        <f>+'PPTO AL 30 ABRIL 2024'!AJ301</f>
        <v>0</v>
      </c>
      <c r="H55" s="455">
        <f>+'PPTO AL 30 ABRIL 2024'!AL301</f>
        <v>0</v>
      </c>
    </row>
    <row r="56" spans="1:8" ht="17.25" customHeight="1" x14ac:dyDescent="0.55000000000000004">
      <c r="A56" s="293"/>
      <c r="B56" s="39"/>
      <c r="C56" s="294"/>
      <c r="D56" s="294"/>
      <c r="E56" s="294"/>
      <c r="F56" s="294"/>
      <c r="G56" s="458"/>
      <c r="H56" s="458"/>
    </row>
    <row r="57" spans="1:8" ht="22.2" customHeight="1" thickBot="1" x14ac:dyDescent="0.35">
      <c r="A57" s="186"/>
      <c r="B57" s="187" t="s">
        <v>11</v>
      </c>
      <c r="C57" s="188">
        <f>'PPTO AL 30 ABRIL 2024'!AD11</f>
        <v>1998469013</v>
      </c>
      <c r="D57" s="188">
        <f>'PPTO AL 30 ABRIL 2024'!AE11</f>
        <v>603368433.8900001</v>
      </c>
      <c r="E57" s="188">
        <f>'PPTO AL 30 ABRIL 2024'!AF11</f>
        <v>186585411.29000002</v>
      </c>
      <c r="F57" s="188">
        <f>'PPTO AL 30 ABRIL 2024'!AI11</f>
        <v>1208515167.8199999</v>
      </c>
      <c r="G57" s="459">
        <f>(C57-F57)/C57</f>
        <v>0.39527950648289589</v>
      </c>
      <c r="H57" s="459">
        <f>D57/C57</f>
        <v>0.30191533116855995</v>
      </c>
    </row>
    <row r="58" spans="1:8" ht="15" thickTop="1" x14ac:dyDescent="0.3"/>
    <row r="59" spans="1:8" x14ac:dyDescent="0.3">
      <c r="B59" s="352"/>
    </row>
    <row r="62" spans="1:8" x14ac:dyDescent="0.3">
      <c r="C62" s="209"/>
    </row>
  </sheetData>
  <mergeCells count="11">
    <mergeCell ref="A1:H1"/>
    <mergeCell ref="D6:D7"/>
    <mergeCell ref="A6:B6"/>
    <mergeCell ref="E6:E7"/>
    <mergeCell ref="F6:F7"/>
    <mergeCell ref="G6:G7"/>
    <mergeCell ref="C6:C7"/>
    <mergeCell ref="A2:H2"/>
    <mergeCell ref="A3:H3"/>
    <mergeCell ref="A4:H4"/>
    <mergeCell ref="H6:H7"/>
  </mergeCells>
  <phoneticPr fontId="54" type="noConversion"/>
  <printOptions horizontalCentered="1" verticalCentered="1"/>
  <pageMargins left="0.70866141732283472" right="0.7086614173228347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623" t="s">
        <v>1</v>
      </c>
      <c r="B3" s="623"/>
      <c r="C3" s="623"/>
      <c r="D3" s="623"/>
    </row>
    <row r="4" spans="1:4" x14ac:dyDescent="0.3">
      <c r="A4" t="s">
        <v>376</v>
      </c>
    </row>
    <row r="5" spans="1:4" x14ac:dyDescent="0.3">
      <c r="A5" s="623" t="s">
        <v>424</v>
      </c>
      <c r="B5" s="623"/>
      <c r="C5" s="623"/>
      <c r="D5" s="623"/>
    </row>
    <row r="8" spans="1:4" ht="18.600000000000001" thickBot="1" x14ac:dyDescent="0.4">
      <c r="A8" s="61"/>
      <c r="B8" s="621">
        <v>2012</v>
      </c>
      <c r="C8" s="621"/>
      <c r="D8" s="621"/>
    </row>
    <row r="9" spans="1:4" x14ac:dyDescent="0.3">
      <c r="A9" s="60" t="s">
        <v>327</v>
      </c>
      <c r="B9" s="63" t="s">
        <v>325</v>
      </c>
      <c r="C9" s="63" t="s">
        <v>326</v>
      </c>
      <c r="D9" s="61" t="s">
        <v>329</v>
      </c>
    </row>
    <row r="10" spans="1:4" x14ac:dyDescent="0.3">
      <c r="A10" s="61"/>
      <c r="B10" s="61"/>
      <c r="C10" s="61"/>
      <c r="D10" s="61"/>
    </row>
    <row r="11" spans="1:4" x14ac:dyDescent="0.3">
      <c r="A11" t="s">
        <v>317</v>
      </c>
      <c r="B11" s="62">
        <f>RESUMENxPartida!V11</f>
        <v>1703607167</v>
      </c>
      <c r="C11" s="62">
        <f>RESUMENxPartida!W11</f>
        <v>518174314.58000004</v>
      </c>
      <c r="D11" s="64">
        <f>C11/B11</f>
        <v>0.30416302808380946</v>
      </c>
    </row>
    <row r="12" spans="1:4" x14ac:dyDescent="0.3">
      <c r="A12" t="s">
        <v>318</v>
      </c>
      <c r="B12" s="62">
        <f>RESUMENxPartida!V12</f>
        <v>162782491</v>
      </c>
      <c r="C12" s="62">
        <f>RESUMENxPartida!W12</f>
        <v>9679607.2300000004</v>
      </c>
      <c r="D12" s="64">
        <f>C12/B12</f>
        <v>5.9463442109385097E-2</v>
      </c>
    </row>
    <row r="13" spans="1:4" x14ac:dyDescent="0.3">
      <c r="A13" t="s">
        <v>320</v>
      </c>
      <c r="B13" s="62">
        <f>RESUMENxPartida!V13</f>
        <v>4500000</v>
      </c>
      <c r="C13" s="62">
        <f>RESUMENxPartida!W13</f>
        <v>291617</v>
      </c>
      <c r="D13" s="64">
        <f>C13/B13</f>
        <v>6.480377777777778E-2</v>
      </c>
    </row>
    <row r="14" spans="1:4" x14ac:dyDescent="0.3">
      <c r="A14" t="s">
        <v>321</v>
      </c>
      <c r="B14" s="62">
        <f>RESUMENxPartida!V16</f>
        <v>0</v>
      </c>
      <c r="C14" s="62">
        <f>RESUMENxPartida!W16</f>
        <v>0</v>
      </c>
      <c r="D14" s="64" t="e">
        <f>C14/B14</f>
        <v>#DIV/0!</v>
      </c>
    </row>
    <row r="15" spans="1:4" x14ac:dyDescent="0.3">
      <c r="A15" t="s">
        <v>322</v>
      </c>
      <c r="B15" s="62">
        <f>RESUMENxPartida!V17-'PPTO AL 30 ABRIL 2024'!AD227</f>
        <v>127579355</v>
      </c>
      <c r="C15" s="62">
        <f>RESUMENxPartida!W17-'PPTO AL 30 ABRIL 2024'!AE227</f>
        <v>75222895.079999998</v>
      </c>
      <c r="D15" s="64">
        <f>C15/B15</f>
        <v>0.58961651812709037</v>
      </c>
    </row>
    <row r="16" spans="1:4" x14ac:dyDescent="0.3">
      <c r="B16" s="62"/>
      <c r="C16" s="62"/>
      <c r="D16" s="64"/>
    </row>
    <row r="17" spans="1:4" x14ac:dyDescent="0.3">
      <c r="A17" t="s">
        <v>323</v>
      </c>
      <c r="B17" s="62"/>
      <c r="C17" s="62"/>
      <c r="D17" s="64"/>
    </row>
    <row r="18" spans="1:4" x14ac:dyDescent="0.3">
      <c r="B18" s="62"/>
      <c r="C18" s="62"/>
      <c r="D18" s="64"/>
    </row>
    <row r="19" spans="1:4" x14ac:dyDescent="0.3">
      <c r="A19" t="s">
        <v>324</v>
      </c>
      <c r="B19" s="62">
        <f>'PPTO AL 30 ABRIL 2024'!AD227</f>
        <v>0</v>
      </c>
      <c r="C19" s="62">
        <f>'PPTO AL 30 ABRIL 2024'!AE227</f>
        <v>0</v>
      </c>
      <c r="D19" s="64" t="e">
        <f>C19/B19</f>
        <v>#DIV/0!</v>
      </c>
    </row>
    <row r="20" spans="1:4" x14ac:dyDescent="0.3">
      <c r="B20" s="62"/>
      <c r="C20" s="62"/>
      <c r="D20" s="64"/>
    </row>
    <row r="21" spans="1:4" ht="15" thickBot="1" x14ac:dyDescent="0.35">
      <c r="A21" s="81" t="s">
        <v>417</v>
      </c>
      <c r="B21" s="82">
        <f>SUM(B11:B20)</f>
        <v>1998469013</v>
      </c>
      <c r="C21" s="82">
        <f>SUM(C11:C20)</f>
        <v>603368433.8900001</v>
      </c>
      <c r="D21" s="83">
        <f>C21/B21</f>
        <v>0.30191533116855995</v>
      </c>
    </row>
    <row r="23" spans="1:4" x14ac:dyDescent="0.3">
      <c r="A23" t="s">
        <v>328</v>
      </c>
    </row>
    <row r="25" spans="1:4" ht="28.5" customHeight="1" x14ac:dyDescent="0.3">
      <c r="A25" s="622" t="s">
        <v>425</v>
      </c>
      <c r="B25" s="622"/>
      <c r="C25" s="622"/>
      <c r="D25" s="622"/>
    </row>
  </sheetData>
  <mergeCells count="4">
    <mergeCell ref="B8:D8"/>
    <mergeCell ref="A25:D25"/>
    <mergeCell ref="A3:D3"/>
    <mergeCell ref="A5:D5"/>
  </mergeCells>
  <phoneticPr fontId="5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627" t="s">
        <v>407</v>
      </c>
      <c r="B2" s="627"/>
      <c r="C2" s="627"/>
      <c r="D2" s="627"/>
      <c r="E2" s="627"/>
      <c r="F2" s="627"/>
      <c r="G2" s="627"/>
      <c r="H2" s="84"/>
    </row>
    <row r="3" spans="1:13" x14ac:dyDescent="0.3">
      <c r="A3" s="627" t="s">
        <v>378</v>
      </c>
      <c r="B3" s="627"/>
      <c r="C3" s="627"/>
      <c r="D3" s="627"/>
      <c r="E3" s="627"/>
      <c r="F3" s="627"/>
      <c r="G3" s="627"/>
      <c r="H3" s="84"/>
    </row>
    <row r="4" spans="1:13" x14ac:dyDescent="0.3">
      <c r="A4" s="627" t="s">
        <v>379</v>
      </c>
      <c r="B4" s="627"/>
      <c r="C4" s="627"/>
      <c r="D4" s="627"/>
      <c r="E4" s="627"/>
      <c r="F4" s="627"/>
      <c r="G4" s="627"/>
      <c r="H4" s="84"/>
    </row>
    <row r="5" spans="1:13" x14ac:dyDescent="0.3">
      <c r="A5" s="627" t="s">
        <v>416</v>
      </c>
      <c r="B5" s="627"/>
      <c r="C5" s="627"/>
      <c r="D5" s="627"/>
      <c r="E5" s="627"/>
      <c r="F5" s="627"/>
      <c r="G5" s="627"/>
      <c r="H5" s="84"/>
    </row>
    <row r="6" spans="1:13" x14ac:dyDescent="0.3">
      <c r="A6" s="628" t="s">
        <v>381</v>
      </c>
      <c r="B6" s="628"/>
      <c r="C6" s="628"/>
      <c r="D6" s="628"/>
      <c r="E6" s="85"/>
      <c r="F6" s="85"/>
      <c r="G6" s="85"/>
      <c r="H6" s="85"/>
    </row>
    <row r="7" spans="1:13" ht="15" thickBot="1" x14ac:dyDescent="0.35">
      <c r="A7" s="86"/>
      <c r="B7" s="629">
        <v>2007</v>
      </c>
      <c r="C7" s="629"/>
      <c r="D7" s="629"/>
      <c r="E7" s="630">
        <v>2008</v>
      </c>
      <c r="F7" s="630"/>
      <c r="G7" s="630"/>
      <c r="H7" s="87"/>
    </row>
    <row r="8" spans="1:13" x14ac:dyDescent="0.3">
      <c r="A8" s="86"/>
      <c r="B8" s="87"/>
      <c r="C8" s="87"/>
      <c r="D8" s="87"/>
      <c r="E8" s="87"/>
      <c r="F8" s="87"/>
      <c r="G8" s="87"/>
      <c r="H8" s="87"/>
    </row>
    <row r="9" spans="1:13" x14ac:dyDescent="0.3">
      <c r="A9" s="86" t="s">
        <v>352</v>
      </c>
      <c r="B9" s="86" t="s">
        <v>382</v>
      </c>
      <c r="C9" s="86" t="s">
        <v>383</v>
      </c>
      <c r="D9" s="86" t="s">
        <v>329</v>
      </c>
      <c r="E9" s="86" t="s">
        <v>382</v>
      </c>
      <c r="F9" s="86" t="s">
        <v>383</v>
      </c>
      <c r="G9" s="86" t="s">
        <v>329</v>
      </c>
      <c r="H9" s="86" t="s">
        <v>384</v>
      </c>
      <c r="K9" s="109"/>
      <c r="L9" s="86" t="s">
        <v>329</v>
      </c>
      <c r="M9" s="86" t="s">
        <v>329</v>
      </c>
    </row>
    <row r="10" spans="1:13" ht="20.399999999999999" x14ac:dyDescent="0.3">
      <c r="A10" s="88"/>
      <c r="B10" s="89" t="s">
        <v>415</v>
      </c>
      <c r="C10" s="89"/>
      <c r="D10" s="89">
        <v>2007</v>
      </c>
      <c r="E10" s="89" t="s">
        <v>409</v>
      </c>
      <c r="F10" s="89"/>
      <c r="G10" s="89">
        <v>2008</v>
      </c>
      <c r="H10" s="89" t="s">
        <v>387</v>
      </c>
      <c r="K10" s="109"/>
      <c r="L10" s="86"/>
      <c r="M10" s="86"/>
    </row>
    <row r="11" spans="1:13" x14ac:dyDescent="0.3">
      <c r="A11" s="86"/>
      <c r="B11" s="86"/>
      <c r="C11" s="86"/>
      <c r="D11" s="86"/>
      <c r="E11" s="86"/>
      <c r="F11" s="86"/>
      <c r="G11" s="86"/>
      <c r="H11" s="86"/>
      <c r="K11" s="109"/>
      <c r="L11" s="86">
        <v>2007</v>
      </c>
      <c r="M11" s="86">
        <v>2008</v>
      </c>
    </row>
    <row r="12" spans="1:13" x14ac:dyDescent="0.3">
      <c r="A12" s="90"/>
      <c r="B12" s="90"/>
      <c r="C12" s="90"/>
      <c r="D12" s="90"/>
      <c r="E12" s="90"/>
      <c r="F12" s="90"/>
      <c r="G12" s="90"/>
      <c r="H12" s="90"/>
      <c r="K12" s="109"/>
      <c r="L12" s="90"/>
      <c r="M12" s="90"/>
    </row>
    <row r="13" spans="1:13" x14ac:dyDescent="0.3">
      <c r="A13" s="91" t="s">
        <v>388</v>
      </c>
      <c r="B13" s="92">
        <v>639844239</v>
      </c>
      <c r="C13" s="92">
        <v>414974206</v>
      </c>
      <c r="D13" s="95">
        <f>(C13/B13)*100</f>
        <v>64.855503997122028</v>
      </c>
      <c r="E13" s="94">
        <v>653683641</v>
      </c>
      <c r="F13" s="92">
        <v>552471576</v>
      </c>
      <c r="G13" s="95">
        <f>(F13/E13)*100</f>
        <v>84.516659336132903</v>
      </c>
      <c r="H13" s="95">
        <f t="shared" ref="H13:H24" si="0">G13-D13</f>
        <v>19.661155339010875</v>
      </c>
      <c r="K13" s="91">
        <v>0</v>
      </c>
      <c r="L13" s="93">
        <f t="shared" ref="L13:L22" si="1">D13</f>
        <v>64.855503997122028</v>
      </c>
      <c r="M13" s="93">
        <f>G13</f>
        <v>84.516659336132903</v>
      </c>
    </row>
    <row r="14" spans="1:13" x14ac:dyDescent="0.3">
      <c r="A14" s="91" t="s">
        <v>389</v>
      </c>
      <c r="B14" s="92">
        <v>508760000</v>
      </c>
      <c r="C14" s="92">
        <v>159984198</v>
      </c>
      <c r="D14" s="95">
        <f>(C14/B14)*100</f>
        <v>31.445907304033337</v>
      </c>
      <c r="E14" s="94">
        <v>716658472</v>
      </c>
      <c r="F14" s="92">
        <v>565075857</v>
      </c>
      <c r="G14" s="95">
        <f>(F14/E14)*100</f>
        <v>78.848695588991788</v>
      </c>
      <c r="H14" s="95">
        <f t="shared" si="0"/>
        <v>47.402788284958447</v>
      </c>
      <c r="K14" s="91">
        <v>1</v>
      </c>
      <c r="L14" s="93">
        <f t="shared" si="1"/>
        <v>31.445907304033337</v>
      </c>
      <c r="M14" s="93">
        <f t="shared" ref="M14:M22" si="2">G14</f>
        <v>78.848695588991788</v>
      </c>
    </row>
    <row r="15" spans="1:13" x14ac:dyDescent="0.3">
      <c r="A15" s="91" t="s">
        <v>390</v>
      </c>
      <c r="B15" s="92">
        <v>49560000</v>
      </c>
      <c r="C15" s="92">
        <v>36077139</v>
      </c>
      <c r="D15" s="95">
        <f>(C15/B15)*100</f>
        <v>72.794872881355928</v>
      </c>
      <c r="E15" s="94">
        <v>75028973</v>
      </c>
      <c r="F15" s="92">
        <v>48052572</v>
      </c>
      <c r="G15" s="95">
        <f>(F15/E15)*100</f>
        <v>64.045354852451467</v>
      </c>
      <c r="H15" s="95">
        <f t="shared" si="0"/>
        <v>-8.7495180289044612</v>
      </c>
      <c r="K15" s="91">
        <v>2</v>
      </c>
      <c r="L15" s="93">
        <f t="shared" si="1"/>
        <v>72.794872881355928</v>
      </c>
      <c r="M15" s="93">
        <f t="shared" si="2"/>
        <v>64.045354852451467</v>
      </c>
    </row>
    <row r="16" spans="1:13" x14ac:dyDescent="0.3">
      <c r="A16" s="91" t="s">
        <v>391</v>
      </c>
      <c r="B16" s="96">
        <v>0</v>
      </c>
      <c r="C16" s="96" t="s">
        <v>0</v>
      </c>
      <c r="D16" s="108" t="s">
        <v>0</v>
      </c>
      <c r="E16" s="96"/>
      <c r="F16" s="96">
        <v>0</v>
      </c>
      <c r="G16" s="108" t="s">
        <v>0</v>
      </c>
      <c r="H16" s="95" t="s">
        <v>0</v>
      </c>
      <c r="K16" s="91">
        <v>3</v>
      </c>
      <c r="L16" s="93" t="str">
        <f t="shared" si="1"/>
        <v xml:space="preserve"> </v>
      </c>
      <c r="M16" s="93" t="str">
        <f t="shared" si="2"/>
        <v xml:space="preserve"> </v>
      </c>
    </row>
    <row r="17" spans="1:13" x14ac:dyDescent="0.3">
      <c r="A17" s="91" t="s">
        <v>392</v>
      </c>
      <c r="B17" s="96">
        <v>0</v>
      </c>
      <c r="C17" s="96">
        <v>0</v>
      </c>
      <c r="D17" s="95" t="s">
        <v>0</v>
      </c>
      <c r="E17" s="96">
        <v>0</v>
      </c>
      <c r="F17" s="96">
        <v>0</v>
      </c>
      <c r="G17" s="108" t="s">
        <v>0</v>
      </c>
      <c r="H17" s="95" t="s">
        <v>0</v>
      </c>
      <c r="K17" s="91">
        <v>4</v>
      </c>
      <c r="L17" s="93" t="str">
        <f t="shared" si="1"/>
        <v xml:space="preserve"> </v>
      </c>
      <c r="M17" s="93" t="str">
        <f t="shared" si="2"/>
        <v xml:space="preserve"> </v>
      </c>
    </row>
    <row r="18" spans="1:13" x14ac:dyDescent="0.3">
      <c r="A18" s="90" t="s">
        <v>393</v>
      </c>
      <c r="B18" s="92">
        <v>139000000</v>
      </c>
      <c r="C18" s="96">
        <v>68393639</v>
      </c>
      <c r="D18" s="95">
        <f t="shared" ref="D18:D25" si="3">(C18/B18)*100</f>
        <v>49.204056834532373</v>
      </c>
      <c r="E18" s="94">
        <v>314310799</v>
      </c>
      <c r="F18" s="92">
        <v>290090575</v>
      </c>
      <c r="G18" s="95">
        <f>(F18/E18)*100</f>
        <v>92.294180130921944</v>
      </c>
      <c r="H18" s="95">
        <f t="shared" si="0"/>
        <v>43.090123296389571</v>
      </c>
      <c r="K18" s="91">
        <v>5</v>
      </c>
      <c r="L18" s="93">
        <f t="shared" si="1"/>
        <v>49.204056834532373</v>
      </c>
      <c r="M18" s="93">
        <f>G18</f>
        <v>92.294180130921944</v>
      </c>
    </row>
    <row r="19" spans="1:13" x14ac:dyDescent="0.3">
      <c r="A19" s="90" t="s">
        <v>394</v>
      </c>
      <c r="B19" s="92">
        <v>600500000</v>
      </c>
      <c r="C19" s="92">
        <v>598091472</v>
      </c>
      <c r="D19" s="95">
        <f t="shared" si="3"/>
        <v>99.598912905911746</v>
      </c>
      <c r="E19" s="94">
        <v>901255487</v>
      </c>
      <c r="F19" s="92">
        <v>887231079</v>
      </c>
      <c r="G19" s="95">
        <f>(F19/E19)*100</f>
        <v>98.443903177035537</v>
      </c>
      <c r="H19" s="95">
        <f t="shared" si="0"/>
        <v>-1.1550097288762089</v>
      </c>
      <c r="K19" s="91">
        <v>6</v>
      </c>
      <c r="L19" s="93">
        <f t="shared" si="1"/>
        <v>99.598912905911746</v>
      </c>
      <c r="M19" s="93">
        <f>G19</f>
        <v>98.443903177035537</v>
      </c>
    </row>
    <row r="20" spans="1:13" x14ac:dyDescent="0.3">
      <c r="A20" s="90" t="s">
        <v>395</v>
      </c>
      <c r="B20" s="96">
        <v>1003645000</v>
      </c>
      <c r="C20" s="96">
        <v>916895353</v>
      </c>
      <c r="D20" s="95">
        <f t="shared" si="3"/>
        <v>91.356540709115279</v>
      </c>
      <c r="E20" s="96">
        <v>861812782</v>
      </c>
      <c r="F20" s="96">
        <v>860853126</v>
      </c>
      <c r="G20" s="95">
        <f>(F20/E20)*100</f>
        <v>99.88864681285267</v>
      </c>
      <c r="H20" s="95">
        <f t="shared" si="0"/>
        <v>8.5321061037373909</v>
      </c>
      <c r="K20" s="91">
        <v>7</v>
      </c>
      <c r="L20" s="93">
        <f t="shared" si="1"/>
        <v>91.356540709115279</v>
      </c>
      <c r="M20" s="93">
        <f t="shared" si="2"/>
        <v>99.88864681285267</v>
      </c>
    </row>
    <row r="21" spans="1:13" x14ac:dyDescent="0.3">
      <c r="A21" s="90" t="s">
        <v>396</v>
      </c>
      <c r="B21" s="96">
        <v>0</v>
      </c>
      <c r="C21" s="96">
        <v>0</v>
      </c>
      <c r="D21" s="95" t="s">
        <v>0</v>
      </c>
      <c r="E21" s="96">
        <v>0</v>
      </c>
      <c r="F21" s="96">
        <v>0</v>
      </c>
      <c r="G21" s="108" t="s">
        <v>0</v>
      </c>
      <c r="H21" s="95" t="s">
        <v>0</v>
      </c>
      <c r="K21" s="91">
        <v>8</v>
      </c>
      <c r="L21" s="93" t="str">
        <f t="shared" si="1"/>
        <v xml:space="preserve"> </v>
      </c>
      <c r="M21" s="93" t="str">
        <f t="shared" si="2"/>
        <v xml:space="preserve"> </v>
      </c>
    </row>
    <row r="22" spans="1:13" x14ac:dyDescent="0.3">
      <c r="A22" s="90" t="s">
        <v>397</v>
      </c>
      <c r="B22" s="96">
        <v>0</v>
      </c>
      <c r="C22" s="96">
        <v>0</v>
      </c>
      <c r="D22" s="95" t="s">
        <v>0</v>
      </c>
      <c r="E22" s="96">
        <v>0</v>
      </c>
      <c r="F22" s="96">
        <v>0</v>
      </c>
      <c r="G22" s="108" t="s">
        <v>0</v>
      </c>
      <c r="H22" s="95" t="s">
        <v>0</v>
      </c>
      <c r="K22" s="91">
        <v>9</v>
      </c>
      <c r="L22" s="93" t="str">
        <f t="shared" si="1"/>
        <v xml:space="preserve"> </v>
      </c>
      <c r="M22" s="93" t="str">
        <f t="shared" si="2"/>
        <v xml:space="preserve"> </v>
      </c>
    </row>
    <row r="23" spans="1:13" x14ac:dyDescent="0.3">
      <c r="A23" s="90" t="s">
        <v>398</v>
      </c>
      <c r="B23" s="96">
        <v>0</v>
      </c>
      <c r="C23" s="96">
        <v>0</v>
      </c>
      <c r="D23" s="95" t="s">
        <v>0</v>
      </c>
      <c r="E23" s="96">
        <v>0</v>
      </c>
      <c r="F23" s="96">
        <v>0</v>
      </c>
      <c r="G23" s="108" t="s">
        <v>413</v>
      </c>
      <c r="H23" s="95" t="s">
        <v>0</v>
      </c>
      <c r="K23" s="91" t="s">
        <v>414</v>
      </c>
      <c r="L23" s="93">
        <f>E21</f>
        <v>0</v>
      </c>
      <c r="M23" s="93" t="str">
        <f>H21</f>
        <v xml:space="preserve"> </v>
      </c>
    </row>
    <row r="24" spans="1:13" x14ac:dyDescent="0.3">
      <c r="A24" s="90"/>
      <c r="B24" s="97"/>
      <c r="C24" s="97"/>
      <c r="D24" s="95"/>
      <c r="E24" s="97"/>
      <c r="F24" s="97"/>
      <c r="G24" s="108"/>
      <c r="H24" s="95">
        <f t="shared" si="0"/>
        <v>0</v>
      </c>
      <c r="K24" s="109"/>
      <c r="L24" s="93"/>
      <c r="M24" s="109"/>
    </row>
    <row r="25" spans="1:13" x14ac:dyDescent="0.3">
      <c r="A25" s="98" t="s">
        <v>399</v>
      </c>
      <c r="B25" s="99">
        <f>SUM(B13:B23)</f>
        <v>2941309239</v>
      </c>
      <c r="C25" s="99">
        <f>SUM(C13:C23)</f>
        <v>2194416007</v>
      </c>
      <c r="D25" s="95">
        <f t="shared" si="3"/>
        <v>74.606776394109033</v>
      </c>
      <c r="E25" s="99">
        <f>SUM(E13:E23)</f>
        <v>3522750154</v>
      </c>
      <c r="F25" s="99">
        <f>SUM(F13:F23)</f>
        <v>3203774785</v>
      </c>
      <c r="G25" s="95">
        <f>(F25/E25)*100</f>
        <v>90.94527414503662</v>
      </c>
      <c r="H25" s="99">
        <f>SUM(H13:H23)</f>
        <v>108.78164526631561</v>
      </c>
    </row>
    <row r="26" spans="1:13" x14ac:dyDescent="0.3">
      <c r="A26" s="98"/>
      <c r="B26" s="101"/>
      <c r="C26" s="92"/>
      <c r="D26" s="109"/>
      <c r="E26" s="101"/>
      <c r="F26" s="92"/>
      <c r="G26" s="95"/>
      <c r="H26" s="95"/>
    </row>
    <row r="27" spans="1:13" x14ac:dyDescent="0.3">
      <c r="A27" s="90" t="s">
        <v>400</v>
      </c>
      <c r="B27" s="96">
        <v>0</v>
      </c>
      <c r="C27" s="96">
        <v>0</v>
      </c>
      <c r="D27" s="92">
        <v>0</v>
      </c>
      <c r="E27" s="96">
        <v>0</v>
      </c>
      <c r="F27" s="96">
        <v>0</v>
      </c>
      <c r="G27" s="95">
        <v>0</v>
      </c>
      <c r="H27" s="95">
        <v>0</v>
      </c>
    </row>
    <row r="28" spans="1:13" x14ac:dyDescent="0.3">
      <c r="A28" s="90"/>
      <c r="B28" s="103"/>
      <c r="C28" s="103"/>
      <c r="D28" s="110"/>
      <c r="E28" s="103"/>
      <c r="F28" s="103"/>
      <c r="G28" s="95"/>
      <c r="H28" s="95"/>
    </row>
    <row r="29" spans="1:13" ht="15" thickBot="1" x14ac:dyDescent="0.35">
      <c r="A29" s="104" t="s">
        <v>402</v>
      </c>
      <c r="B29" s="105">
        <f>B25+B27</f>
        <v>2941309239</v>
      </c>
      <c r="C29" s="105">
        <f>C25+C27</f>
        <v>2194416007</v>
      </c>
      <c r="D29" s="105">
        <f>D25+D27</f>
        <v>74.606776394109033</v>
      </c>
      <c r="E29" s="105">
        <f>E25+E27</f>
        <v>3522750154</v>
      </c>
      <c r="F29" s="105">
        <f>F25+F27</f>
        <v>3203774785</v>
      </c>
      <c r="G29" s="95">
        <f>(F29/E29)*100</f>
        <v>90.94527414503662</v>
      </c>
      <c r="H29" s="107">
        <f>G29-D29</f>
        <v>16.338497750927587</v>
      </c>
    </row>
    <row r="30" spans="1:13" x14ac:dyDescent="0.3">
      <c r="A30" s="624" t="s">
        <v>411</v>
      </c>
      <c r="B30" s="624"/>
      <c r="C30" s="624"/>
      <c r="D30" s="624"/>
      <c r="E30" s="624"/>
      <c r="F30" s="624"/>
      <c r="G30" s="624"/>
      <c r="H30" s="624"/>
    </row>
    <row r="31" spans="1:13" x14ac:dyDescent="0.3">
      <c r="A31" s="625"/>
      <c r="B31" s="625"/>
      <c r="C31" s="625"/>
      <c r="D31" s="625"/>
      <c r="E31" s="625"/>
      <c r="F31" s="625"/>
      <c r="G31" s="625"/>
      <c r="H31" s="625"/>
    </row>
    <row r="32" spans="1:13" x14ac:dyDescent="0.3">
      <c r="A32" s="626" t="s">
        <v>412</v>
      </c>
      <c r="B32" s="626"/>
      <c r="C32" s="626"/>
      <c r="D32" s="626"/>
      <c r="E32" s="626"/>
      <c r="F32" s="626"/>
      <c r="G32" s="626"/>
      <c r="H32" s="626"/>
    </row>
  </sheetData>
  <mergeCells count="9">
    <mergeCell ref="A30:H31"/>
    <mergeCell ref="A32:H32"/>
    <mergeCell ref="A2:G2"/>
    <mergeCell ref="A3:G3"/>
    <mergeCell ref="A4:G4"/>
    <mergeCell ref="A5:G5"/>
    <mergeCell ref="A6:D6"/>
    <mergeCell ref="B7:D7"/>
    <mergeCell ref="E7:G7"/>
  </mergeCells>
  <phoneticPr fontId="54"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627" t="s">
        <v>407</v>
      </c>
      <c r="B6" s="627"/>
      <c r="C6" s="627"/>
      <c r="D6" s="627"/>
      <c r="E6" s="627"/>
      <c r="F6" s="627"/>
      <c r="G6" s="627"/>
      <c r="H6" s="84"/>
    </row>
    <row r="7" spans="1:13" x14ac:dyDescent="0.3">
      <c r="A7" s="627" t="s">
        <v>378</v>
      </c>
      <c r="B7" s="627"/>
      <c r="C7" s="627"/>
      <c r="D7" s="627"/>
      <c r="E7" s="627"/>
      <c r="F7" s="627"/>
      <c r="G7" s="627"/>
      <c r="H7" s="84"/>
    </row>
    <row r="8" spans="1:13" x14ac:dyDescent="0.3">
      <c r="A8" s="627" t="s">
        <v>379</v>
      </c>
      <c r="B8" s="627"/>
      <c r="C8" s="627"/>
      <c r="D8" s="627"/>
      <c r="E8" s="627"/>
      <c r="F8" s="627"/>
      <c r="G8" s="627"/>
      <c r="H8" s="84"/>
    </row>
    <row r="9" spans="1:13" x14ac:dyDescent="0.3">
      <c r="A9" s="627" t="s">
        <v>408</v>
      </c>
      <c r="B9" s="627"/>
      <c r="C9" s="627"/>
      <c r="D9" s="627"/>
      <c r="E9" s="627"/>
      <c r="F9" s="627"/>
      <c r="G9" s="627"/>
      <c r="H9" s="84"/>
    </row>
    <row r="10" spans="1:13" x14ac:dyDescent="0.3">
      <c r="A10" s="628" t="s">
        <v>381</v>
      </c>
      <c r="B10" s="628"/>
      <c r="C10" s="628"/>
      <c r="D10" s="628"/>
      <c r="E10" s="85"/>
      <c r="F10" s="85"/>
      <c r="G10" s="85"/>
      <c r="H10" s="85"/>
    </row>
    <row r="11" spans="1:13" ht="15" thickBot="1" x14ac:dyDescent="0.35">
      <c r="A11" s="86"/>
      <c r="B11" s="629">
        <v>2008</v>
      </c>
      <c r="C11" s="629"/>
      <c r="D11" s="629"/>
      <c r="E11" s="630">
        <v>2009</v>
      </c>
      <c r="F11" s="630"/>
      <c r="G11" s="630"/>
      <c r="H11" s="87"/>
    </row>
    <row r="12" spans="1:13" x14ac:dyDescent="0.3">
      <c r="A12" s="86"/>
      <c r="B12" s="87"/>
      <c r="C12" s="87"/>
      <c r="D12" s="87"/>
      <c r="E12" s="87"/>
      <c r="F12" s="87"/>
      <c r="G12" s="87"/>
      <c r="H12" s="87"/>
    </row>
    <row r="13" spans="1:13" x14ac:dyDescent="0.3">
      <c r="A13" s="86" t="s">
        <v>352</v>
      </c>
      <c r="B13" s="86" t="s">
        <v>382</v>
      </c>
      <c r="C13" s="86" t="s">
        <v>383</v>
      </c>
      <c r="D13" s="86" t="s">
        <v>329</v>
      </c>
      <c r="E13" s="86" t="s">
        <v>382</v>
      </c>
      <c r="F13" s="86" t="s">
        <v>383</v>
      </c>
      <c r="G13" s="86" t="s">
        <v>329</v>
      </c>
      <c r="H13" s="86" t="s">
        <v>384</v>
      </c>
      <c r="K13" s="109"/>
      <c r="L13" s="86" t="s">
        <v>329</v>
      </c>
      <c r="M13" s="86" t="s">
        <v>329</v>
      </c>
    </row>
    <row r="14" spans="1:13" ht="20.399999999999999" x14ac:dyDescent="0.3">
      <c r="A14" s="88"/>
      <c r="B14" s="89" t="s">
        <v>409</v>
      </c>
      <c r="C14" s="89"/>
      <c r="D14" s="89">
        <v>2008</v>
      </c>
      <c r="E14" s="89" t="s">
        <v>410</v>
      </c>
      <c r="F14" s="89"/>
      <c r="G14" s="89">
        <v>2009</v>
      </c>
      <c r="H14" s="89" t="s">
        <v>387</v>
      </c>
      <c r="K14" s="109"/>
      <c r="L14" s="86"/>
      <c r="M14" s="86"/>
    </row>
    <row r="15" spans="1:13" x14ac:dyDescent="0.3">
      <c r="A15" s="86"/>
      <c r="B15" s="86"/>
      <c r="C15" s="86"/>
      <c r="D15" s="86"/>
      <c r="E15" s="86"/>
      <c r="F15" s="86"/>
      <c r="G15" s="86"/>
      <c r="H15" s="86"/>
      <c r="K15" s="109"/>
      <c r="L15" s="86">
        <v>2008</v>
      </c>
      <c r="M15" s="86">
        <v>2009</v>
      </c>
    </row>
    <row r="16" spans="1:13" x14ac:dyDescent="0.3">
      <c r="A16" s="90"/>
      <c r="B16" s="90"/>
      <c r="C16" s="90"/>
      <c r="D16" s="90"/>
      <c r="E16" s="90"/>
      <c r="F16" s="90"/>
      <c r="G16" s="90"/>
      <c r="H16" s="90"/>
      <c r="K16" s="109"/>
      <c r="L16" s="90"/>
      <c r="M16" s="90"/>
    </row>
    <row r="17" spans="1:13" x14ac:dyDescent="0.3">
      <c r="A17" s="91" t="s">
        <v>388</v>
      </c>
      <c r="B17" s="92">
        <v>750315667</v>
      </c>
      <c r="C17" s="92">
        <v>635469412</v>
      </c>
      <c r="D17" s="95">
        <f>(C17/B17)*100</f>
        <v>84.693608296999614</v>
      </c>
      <c r="E17" s="94">
        <v>1010181768</v>
      </c>
      <c r="F17" s="92">
        <v>855550273</v>
      </c>
      <c r="G17" s="95">
        <f>(F17/E17)*100</f>
        <v>84.692705818068177</v>
      </c>
      <c r="H17" s="108">
        <f>G17-D17</f>
        <v>-9.0247893143668989E-4</v>
      </c>
      <c r="K17" s="91">
        <v>0</v>
      </c>
      <c r="L17" s="93">
        <f>D17</f>
        <v>84.693608296999614</v>
      </c>
      <c r="M17" s="93">
        <f>G17</f>
        <v>84.692705818068177</v>
      </c>
    </row>
    <row r="18" spans="1:13" x14ac:dyDescent="0.3">
      <c r="A18" s="91" t="s">
        <v>389</v>
      </c>
      <c r="B18" s="92">
        <v>816274000</v>
      </c>
      <c r="C18" s="92">
        <v>643621401</v>
      </c>
      <c r="D18" s="95">
        <f>(C18/B18)*100</f>
        <v>78.848695536057747</v>
      </c>
      <c r="E18" s="94">
        <v>941980682</v>
      </c>
      <c r="F18" s="92">
        <v>702739166</v>
      </c>
      <c r="G18" s="95">
        <f>(F18/E18)*100</f>
        <v>74.6022906231956</v>
      </c>
      <c r="H18" s="95">
        <f t="shared" ref="H18:H29" si="0">G18-D18</f>
        <v>-4.2464049128621468</v>
      </c>
      <c r="K18" s="91">
        <v>1</v>
      </c>
      <c r="L18" s="93">
        <f t="shared" ref="L18:L26" si="1">D18</f>
        <v>78.848695536057747</v>
      </c>
      <c r="M18" s="93">
        <f t="shared" ref="M18:M26" si="2">G18</f>
        <v>74.6022906231956</v>
      </c>
    </row>
    <row r="19" spans="1:13" x14ac:dyDescent="0.3">
      <c r="A19" s="91" t="s">
        <v>390</v>
      </c>
      <c r="B19" s="92">
        <v>85458000</v>
      </c>
      <c r="C19" s="92">
        <v>54731879</v>
      </c>
      <c r="D19" s="95">
        <f>(C19/B19)*100</f>
        <v>64.045354443118256</v>
      </c>
      <c r="E19" s="94">
        <v>84927099</v>
      </c>
      <c r="F19" s="92">
        <v>41046136</v>
      </c>
      <c r="G19" s="95">
        <f>(F19/E19)*100</f>
        <v>48.331023293283572</v>
      </c>
      <c r="H19" s="95">
        <f t="shared" si="0"/>
        <v>-15.714331149834685</v>
      </c>
      <c r="K19" s="91">
        <v>2</v>
      </c>
      <c r="L19" s="93">
        <f t="shared" si="1"/>
        <v>64.045354443118256</v>
      </c>
      <c r="M19" s="93">
        <f t="shared" si="2"/>
        <v>48.331023293283572</v>
      </c>
    </row>
    <row r="20" spans="1:13" x14ac:dyDescent="0.3">
      <c r="A20" s="91" t="s">
        <v>391</v>
      </c>
      <c r="B20" s="96">
        <v>0</v>
      </c>
      <c r="C20" s="96">
        <v>0</v>
      </c>
      <c r="D20" s="108" t="s">
        <v>0</v>
      </c>
      <c r="E20" s="96">
        <v>0</v>
      </c>
      <c r="F20" s="96">
        <v>0</v>
      </c>
      <c r="G20" s="108" t="s">
        <v>0</v>
      </c>
      <c r="H20" s="95" t="s">
        <v>0</v>
      </c>
      <c r="K20" s="91">
        <v>3</v>
      </c>
      <c r="L20" s="93" t="str">
        <f t="shared" si="1"/>
        <v xml:space="preserve"> </v>
      </c>
      <c r="M20" s="93" t="str">
        <f t="shared" si="2"/>
        <v xml:space="preserve"> </v>
      </c>
    </row>
    <row r="21" spans="1:13" x14ac:dyDescent="0.3">
      <c r="A21" s="91" t="s">
        <v>392</v>
      </c>
      <c r="B21" s="96">
        <v>0</v>
      </c>
      <c r="C21" s="96">
        <v>0</v>
      </c>
      <c r="D21" s="95" t="s">
        <v>0</v>
      </c>
      <c r="E21" s="96">
        <v>0</v>
      </c>
      <c r="F21" s="96">
        <v>0</v>
      </c>
      <c r="G21" s="108" t="s">
        <v>0</v>
      </c>
      <c r="H21" s="95" t="s">
        <v>0</v>
      </c>
      <c r="K21" s="91">
        <v>4</v>
      </c>
      <c r="L21" s="93" t="str">
        <f t="shared" si="1"/>
        <v xml:space="preserve"> </v>
      </c>
      <c r="M21" s="93" t="str">
        <f t="shared" si="2"/>
        <v xml:space="preserve"> </v>
      </c>
    </row>
    <row r="22" spans="1:13" x14ac:dyDescent="0.3">
      <c r="A22" s="90" t="s">
        <v>393</v>
      </c>
      <c r="B22" s="92">
        <v>378000000</v>
      </c>
      <c r="C22" s="92">
        <v>340381665</v>
      </c>
      <c r="D22" s="95">
        <f>(C22/B22)*100</f>
        <v>90.048059523809513</v>
      </c>
      <c r="E22" s="94">
        <v>420470927</v>
      </c>
      <c r="F22" s="92">
        <v>228069886</v>
      </c>
      <c r="G22" s="95">
        <f>(F22/E22)*100</f>
        <v>54.241535229854307</v>
      </c>
      <c r="H22" s="95">
        <f t="shared" si="0"/>
        <v>-35.806524293955206</v>
      </c>
      <c r="K22" s="91">
        <v>5</v>
      </c>
      <c r="L22" s="93">
        <f t="shared" si="1"/>
        <v>90.048059523809513</v>
      </c>
      <c r="M22" s="93">
        <f t="shared" si="2"/>
        <v>54.241535229854307</v>
      </c>
    </row>
    <row r="23" spans="1:13" x14ac:dyDescent="0.3">
      <c r="A23" s="90" t="s">
        <v>394</v>
      </c>
      <c r="B23" s="92">
        <v>1982364759</v>
      </c>
      <c r="C23" s="92">
        <v>1974833617</v>
      </c>
      <c r="D23" s="95">
        <f>(C23/B23)*100</f>
        <v>99.620093024464424</v>
      </c>
      <c r="E23" s="94">
        <v>2417619495</v>
      </c>
      <c r="F23" s="92">
        <v>2397733945</v>
      </c>
      <c r="G23" s="95">
        <f>(F23/E23)*100</f>
        <v>99.177473955635847</v>
      </c>
      <c r="H23" s="95">
        <f t="shared" si="0"/>
        <v>-0.44261906882857716</v>
      </c>
      <c r="K23" s="91">
        <v>6</v>
      </c>
      <c r="L23" s="93">
        <f t="shared" si="1"/>
        <v>99.620093024464424</v>
      </c>
      <c r="M23" s="93">
        <f t="shared" si="2"/>
        <v>99.177473955635847</v>
      </c>
    </row>
    <row r="24" spans="1:13" x14ac:dyDescent="0.3">
      <c r="A24" s="90" t="s">
        <v>395</v>
      </c>
      <c r="B24" s="96">
        <v>0</v>
      </c>
      <c r="C24" s="96">
        <v>0</v>
      </c>
      <c r="D24" s="95" t="s">
        <v>0</v>
      </c>
      <c r="E24" s="96">
        <v>0</v>
      </c>
      <c r="F24" s="96">
        <v>0</v>
      </c>
      <c r="G24" s="108" t="s">
        <v>0</v>
      </c>
      <c r="H24" s="95" t="s">
        <v>0</v>
      </c>
      <c r="K24" s="91">
        <v>7</v>
      </c>
      <c r="L24" s="93" t="str">
        <f t="shared" si="1"/>
        <v xml:space="preserve"> </v>
      </c>
      <c r="M24" s="93" t="str">
        <f t="shared" si="2"/>
        <v xml:space="preserve"> </v>
      </c>
    </row>
    <row r="25" spans="1:13" x14ac:dyDescent="0.3">
      <c r="A25" s="90" t="s">
        <v>396</v>
      </c>
      <c r="B25" s="96">
        <v>0</v>
      </c>
      <c r="C25" s="96">
        <v>0</v>
      </c>
      <c r="D25" s="95" t="s">
        <v>0</v>
      </c>
      <c r="E25" s="96">
        <v>0</v>
      </c>
      <c r="F25" s="96">
        <v>0</v>
      </c>
      <c r="G25" s="108" t="s">
        <v>0</v>
      </c>
      <c r="H25" s="95" t="s">
        <v>0</v>
      </c>
      <c r="K25" s="91">
        <v>8</v>
      </c>
      <c r="L25" s="93" t="str">
        <f t="shared" si="1"/>
        <v xml:space="preserve"> </v>
      </c>
      <c r="M25" s="93" t="str">
        <f t="shared" si="2"/>
        <v xml:space="preserve"> </v>
      </c>
    </row>
    <row r="26" spans="1:13" x14ac:dyDescent="0.3">
      <c r="A26" s="90" t="s">
        <v>397</v>
      </c>
      <c r="B26" s="96">
        <v>0</v>
      </c>
      <c r="C26" s="96">
        <v>0</v>
      </c>
      <c r="D26" s="95" t="s">
        <v>0</v>
      </c>
      <c r="E26" s="96">
        <v>0</v>
      </c>
      <c r="F26" s="96">
        <v>0</v>
      </c>
      <c r="G26" s="108" t="s">
        <v>0</v>
      </c>
      <c r="H26" s="95" t="s">
        <v>0</v>
      </c>
      <c r="K26" s="91">
        <v>9</v>
      </c>
      <c r="L26" s="93" t="str">
        <f t="shared" si="1"/>
        <v xml:space="preserve"> </v>
      </c>
      <c r="M26" s="93" t="str">
        <f t="shared" si="2"/>
        <v xml:space="preserve"> </v>
      </c>
    </row>
    <row r="27" spans="1:13" x14ac:dyDescent="0.3">
      <c r="A27" s="90" t="s">
        <v>398</v>
      </c>
      <c r="B27" s="96">
        <v>0</v>
      </c>
      <c r="C27" s="96">
        <v>0</v>
      </c>
      <c r="D27" s="95" t="s">
        <v>0</v>
      </c>
      <c r="E27" s="96">
        <v>0</v>
      </c>
      <c r="F27" s="96">
        <v>0</v>
      </c>
      <c r="G27" s="108" t="s">
        <v>413</v>
      </c>
      <c r="H27" s="95" t="s">
        <v>0</v>
      </c>
      <c r="K27" s="91" t="s">
        <v>414</v>
      </c>
      <c r="L27" s="93">
        <f>E25</f>
        <v>0</v>
      </c>
      <c r="M27" s="93" t="str">
        <f>H25</f>
        <v xml:space="preserve"> </v>
      </c>
    </row>
    <row r="28" spans="1:13" x14ac:dyDescent="0.3">
      <c r="A28" s="90"/>
      <c r="B28" s="97"/>
      <c r="C28" s="97"/>
      <c r="D28" s="95"/>
      <c r="E28" s="97"/>
      <c r="F28" s="97"/>
      <c r="G28" s="108"/>
      <c r="H28" s="111">
        <f t="shared" si="0"/>
        <v>0</v>
      </c>
      <c r="K28" s="109"/>
      <c r="L28" s="93"/>
      <c r="M28" s="109"/>
    </row>
    <row r="29" spans="1:13" x14ac:dyDescent="0.3">
      <c r="A29" s="98" t="s">
        <v>399</v>
      </c>
      <c r="B29" s="99">
        <f>SUM(B17:B27)</f>
        <v>4012412426</v>
      </c>
      <c r="C29" s="99">
        <f>SUM(C17:C27)</f>
        <v>3649037974</v>
      </c>
      <c r="D29" s="95">
        <f>(C29/B29)*100</f>
        <v>90.943741235437997</v>
      </c>
      <c r="E29" s="99">
        <f>SUM(E17:E27)</f>
        <v>4875179971</v>
      </c>
      <c r="F29" s="99">
        <f>SUM(F17:F27)</f>
        <v>4225139406</v>
      </c>
      <c r="G29" s="95">
        <f>(F29/E29)*100</f>
        <v>86.666326805025349</v>
      </c>
      <c r="H29" s="95">
        <f t="shared" si="0"/>
        <v>-4.277414430412648</v>
      </c>
    </row>
    <row r="30" spans="1:13" x14ac:dyDescent="0.3">
      <c r="A30" s="98"/>
      <c r="B30" s="101"/>
      <c r="C30" s="92"/>
      <c r="D30" s="109"/>
      <c r="E30" s="101"/>
      <c r="F30" s="92"/>
      <c r="G30" s="95"/>
      <c r="H30" s="95"/>
    </row>
    <row r="31" spans="1:13" x14ac:dyDescent="0.3">
      <c r="A31" s="90" t="s">
        <v>400</v>
      </c>
      <c r="B31" s="96">
        <v>0</v>
      </c>
      <c r="C31" s="96">
        <v>0</v>
      </c>
      <c r="D31" s="111">
        <v>0</v>
      </c>
      <c r="E31" s="96">
        <v>0</v>
      </c>
      <c r="F31" s="96">
        <v>0</v>
      </c>
      <c r="G31" s="111">
        <v>0</v>
      </c>
      <c r="H31" s="111">
        <v>0</v>
      </c>
    </row>
    <row r="32" spans="1:13" x14ac:dyDescent="0.3">
      <c r="A32" s="90"/>
      <c r="B32" s="103"/>
      <c r="C32" s="103"/>
      <c r="D32" s="110"/>
      <c r="E32" s="103"/>
      <c r="F32" s="103"/>
      <c r="G32" s="111"/>
      <c r="H32" s="95"/>
    </row>
    <row r="33" spans="1:8" ht="15" thickBot="1" x14ac:dyDescent="0.35">
      <c r="A33" s="104" t="s">
        <v>402</v>
      </c>
      <c r="B33" s="105">
        <f>B29+B31</f>
        <v>4012412426</v>
      </c>
      <c r="C33" s="105">
        <f>C29+C31</f>
        <v>3649037974</v>
      </c>
      <c r="D33" s="105">
        <f>D29+D31</f>
        <v>90.943741235437997</v>
      </c>
      <c r="E33" s="105">
        <f>E29+E31</f>
        <v>4875179971</v>
      </c>
      <c r="F33" s="105">
        <f>F29+F31</f>
        <v>4225139406</v>
      </c>
      <c r="G33" s="95">
        <f>(F33/E33)*100</f>
        <v>86.666326805025349</v>
      </c>
      <c r="H33" s="107">
        <f>G33-D33</f>
        <v>-4.277414430412648</v>
      </c>
    </row>
    <row r="34" spans="1:8" x14ac:dyDescent="0.3">
      <c r="A34" s="624" t="s">
        <v>411</v>
      </c>
      <c r="B34" s="624"/>
      <c r="C34" s="624"/>
      <c r="D34" s="624"/>
      <c r="E34" s="624"/>
      <c r="F34" s="624"/>
      <c r="G34" s="624"/>
      <c r="H34" s="624"/>
    </row>
    <row r="35" spans="1:8" x14ac:dyDescent="0.3">
      <c r="A35" s="625"/>
      <c r="B35" s="625"/>
      <c r="C35" s="625"/>
      <c r="D35" s="625"/>
      <c r="E35" s="625"/>
      <c r="F35" s="625"/>
      <c r="G35" s="625"/>
      <c r="H35" s="625"/>
    </row>
    <row r="36" spans="1:8" x14ac:dyDescent="0.3">
      <c r="A36" s="626" t="s">
        <v>412</v>
      </c>
      <c r="B36" s="626"/>
      <c r="C36" s="626"/>
      <c r="D36" s="626"/>
      <c r="E36" s="626"/>
      <c r="F36" s="626"/>
      <c r="G36" s="626"/>
      <c r="H36" s="626"/>
    </row>
  </sheetData>
  <mergeCells count="9">
    <mergeCell ref="A34:H35"/>
    <mergeCell ref="A36:H36"/>
    <mergeCell ref="A6:G6"/>
    <mergeCell ref="A7:G7"/>
    <mergeCell ref="A8:G8"/>
    <mergeCell ref="A9:G9"/>
    <mergeCell ref="A10:D10"/>
    <mergeCell ref="B11:D11"/>
    <mergeCell ref="E11:G11"/>
  </mergeCells>
  <phoneticPr fontId="54"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627" t="s">
        <v>377</v>
      </c>
      <c r="B1" s="627"/>
      <c r="C1" s="627"/>
      <c r="D1" s="627"/>
      <c r="E1" s="627"/>
      <c r="F1" s="627"/>
      <c r="G1" s="627"/>
    </row>
    <row r="2" spans="1:13" x14ac:dyDescent="0.3">
      <c r="A2" s="627" t="s">
        <v>378</v>
      </c>
      <c r="B2" s="627"/>
      <c r="C2" s="627"/>
      <c r="D2" s="627"/>
      <c r="E2" s="627"/>
      <c r="F2" s="627"/>
      <c r="G2" s="627"/>
    </row>
    <row r="3" spans="1:13" x14ac:dyDescent="0.3">
      <c r="A3" s="627" t="s">
        <v>379</v>
      </c>
      <c r="B3" s="627"/>
      <c r="C3" s="627"/>
      <c r="D3" s="627"/>
      <c r="E3" s="627"/>
      <c r="F3" s="627"/>
      <c r="G3" s="627"/>
    </row>
    <row r="4" spans="1:13" x14ac:dyDescent="0.3">
      <c r="A4" s="627" t="s">
        <v>380</v>
      </c>
      <c r="B4" s="627"/>
      <c r="C4" s="627"/>
      <c r="D4" s="627"/>
      <c r="E4" s="627"/>
      <c r="F4" s="627"/>
      <c r="G4" s="627"/>
    </row>
    <row r="5" spans="1:13" x14ac:dyDescent="0.3">
      <c r="A5" s="628" t="s">
        <v>381</v>
      </c>
      <c r="B5" s="628"/>
      <c r="C5" s="628"/>
      <c r="D5" s="628"/>
      <c r="E5" s="85"/>
      <c r="F5" s="85"/>
      <c r="G5" s="85"/>
    </row>
    <row r="6" spans="1:13" x14ac:dyDescent="0.3">
      <c r="A6" s="86"/>
      <c r="B6" s="630">
        <v>2009</v>
      </c>
      <c r="C6" s="630"/>
      <c r="D6" s="630"/>
      <c r="E6" s="630">
        <v>2010</v>
      </c>
      <c r="F6" s="630"/>
      <c r="G6" s="630"/>
    </row>
    <row r="7" spans="1:13" x14ac:dyDescent="0.3">
      <c r="A7" s="86"/>
      <c r="B7" s="87"/>
      <c r="C7" s="87"/>
      <c r="D7" s="87"/>
      <c r="E7" s="87"/>
      <c r="F7" s="87"/>
      <c r="G7" s="87"/>
    </row>
    <row r="8" spans="1:13" x14ac:dyDescent="0.3">
      <c r="A8" s="86" t="s">
        <v>352</v>
      </c>
      <c r="B8" s="86" t="s">
        <v>382</v>
      </c>
      <c r="C8" s="632" t="s">
        <v>383</v>
      </c>
      <c r="D8" s="632" t="s">
        <v>329</v>
      </c>
      <c r="E8" s="86" t="s">
        <v>382</v>
      </c>
      <c r="F8" s="632" t="s">
        <v>383</v>
      </c>
      <c r="G8" s="632" t="s">
        <v>329</v>
      </c>
      <c r="K8" s="109"/>
      <c r="L8" s="86" t="s">
        <v>329</v>
      </c>
      <c r="M8" s="86" t="s">
        <v>329</v>
      </c>
    </row>
    <row r="9" spans="1:13" ht="20.399999999999999" x14ac:dyDescent="0.3">
      <c r="A9" s="88"/>
      <c r="B9" s="89" t="s">
        <v>385</v>
      </c>
      <c r="C9" s="633"/>
      <c r="D9" s="633"/>
      <c r="E9" s="89" t="s">
        <v>386</v>
      </c>
      <c r="F9" s="633"/>
      <c r="G9" s="633"/>
      <c r="K9" s="109"/>
      <c r="L9" s="86"/>
      <c r="M9" s="86"/>
    </row>
    <row r="10" spans="1:13" x14ac:dyDescent="0.3">
      <c r="A10" s="86"/>
      <c r="B10" s="86"/>
      <c r="C10" s="86"/>
      <c r="D10" s="86"/>
      <c r="E10" s="86"/>
      <c r="F10" s="86"/>
      <c r="G10" s="86"/>
      <c r="K10" s="109"/>
      <c r="L10" s="86">
        <v>2009</v>
      </c>
      <c r="M10" s="86">
        <v>2010</v>
      </c>
    </row>
    <row r="11" spans="1:13" x14ac:dyDescent="0.3">
      <c r="A11" s="90"/>
      <c r="B11" s="90"/>
      <c r="C11" s="90"/>
      <c r="D11" s="90"/>
      <c r="E11" s="90"/>
      <c r="F11" s="90"/>
      <c r="G11" s="90"/>
      <c r="K11" s="109"/>
      <c r="L11" s="90"/>
      <c r="M11" s="90"/>
    </row>
    <row r="12" spans="1:13" x14ac:dyDescent="0.3">
      <c r="A12" s="91" t="s">
        <v>388</v>
      </c>
      <c r="B12" s="92">
        <v>1051094130</v>
      </c>
      <c r="C12" s="92">
        <v>890200059</v>
      </c>
      <c r="D12" s="93">
        <f>(C12/B12)*100</f>
        <v>84.69270578078482</v>
      </c>
      <c r="E12" s="94">
        <v>1198143000</v>
      </c>
      <c r="F12" s="92">
        <v>1063897676</v>
      </c>
      <c r="G12" s="93">
        <f>(F12/E12)*100</f>
        <v>88.795550781501049</v>
      </c>
      <c r="K12" s="91">
        <v>0</v>
      </c>
      <c r="L12" s="93">
        <f>D12</f>
        <v>84.69270578078482</v>
      </c>
      <c r="M12" s="93">
        <f>G12</f>
        <v>88.795550781501049</v>
      </c>
    </row>
    <row r="13" spans="1:13" x14ac:dyDescent="0.3">
      <c r="A13" s="91" t="s">
        <v>389</v>
      </c>
      <c r="B13" s="92">
        <v>980130900</v>
      </c>
      <c r="C13" s="92">
        <v>731200102</v>
      </c>
      <c r="D13" s="93">
        <f>(C13/B13)*100</f>
        <v>74.6022905715961</v>
      </c>
      <c r="E13" s="94">
        <v>812789818</v>
      </c>
      <c r="F13" s="92">
        <v>661711496</v>
      </c>
      <c r="G13" s="93">
        <f>(F13/E13)*100</f>
        <v>81.412375173233286</v>
      </c>
      <c r="K13" s="91">
        <v>1</v>
      </c>
      <c r="L13" s="93">
        <f t="shared" ref="L13:L21" si="0">D13</f>
        <v>74.6022905715961</v>
      </c>
      <c r="M13" s="93">
        <f t="shared" ref="M13:M21" si="1">G13</f>
        <v>81.412375173233286</v>
      </c>
    </row>
    <row r="14" spans="1:13" x14ac:dyDescent="0.3">
      <c r="A14" s="91" t="s">
        <v>390</v>
      </c>
      <c r="B14" s="92">
        <v>88366646</v>
      </c>
      <c r="C14" s="92">
        <v>42708506</v>
      </c>
      <c r="D14" s="93">
        <f>(C14/B14)*100</f>
        <v>48.331025260368037</v>
      </c>
      <c r="E14" s="94">
        <v>47844428</v>
      </c>
      <c r="F14" s="92">
        <v>33331030</v>
      </c>
      <c r="G14" s="93">
        <f>(F14/E14)*100</f>
        <v>69.665437321144282</v>
      </c>
      <c r="K14" s="91">
        <v>2</v>
      </c>
      <c r="L14" s="93">
        <f t="shared" si="0"/>
        <v>48.331025260368037</v>
      </c>
      <c r="M14" s="93">
        <f t="shared" si="1"/>
        <v>69.665437321144282</v>
      </c>
    </row>
    <row r="15" spans="1:13" x14ac:dyDescent="0.3">
      <c r="A15" s="91" t="s">
        <v>391</v>
      </c>
      <c r="B15" s="96">
        <v>0</v>
      </c>
      <c r="C15" s="96">
        <v>0</v>
      </c>
      <c r="D15" s="93">
        <v>0</v>
      </c>
      <c r="E15" s="96">
        <v>0</v>
      </c>
      <c r="F15" s="96">
        <v>0</v>
      </c>
      <c r="G15" s="93">
        <v>0</v>
      </c>
      <c r="K15" s="91">
        <v>3</v>
      </c>
      <c r="L15" s="93">
        <f t="shared" si="0"/>
        <v>0</v>
      </c>
      <c r="M15" s="93">
        <f t="shared" si="1"/>
        <v>0</v>
      </c>
    </row>
    <row r="16" spans="1:13" x14ac:dyDescent="0.3">
      <c r="A16" s="91" t="s">
        <v>392</v>
      </c>
      <c r="B16" s="96">
        <v>0</v>
      </c>
      <c r="C16" s="96">
        <v>0</v>
      </c>
      <c r="D16" s="93">
        <v>0</v>
      </c>
      <c r="E16" s="96">
        <v>0</v>
      </c>
      <c r="F16" s="96">
        <v>0</v>
      </c>
      <c r="G16" s="93">
        <v>0</v>
      </c>
      <c r="K16" s="91">
        <v>4</v>
      </c>
      <c r="L16" s="93">
        <f t="shared" si="0"/>
        <v>0</v>
      </c>
      <c r="M16" s="93">
        <f t="shared" si="1"/>
        <v>0</v>
      </c>
    </row>
    <row r="17" spans="1:13" x14ac:dyDescent="0.3">
      <c r="A17" s="90" t="s">
        <v>393</v>
      </c>
      <c r="B17" s="92">
        <v>437500000</v>
      </c>
      <c r="C17" s="92">
        <v>237306716.37</v>
      </c>
      <c r="D17" s="93">
        <f>(C17/B17)*100</f>
        <v>54.241535170285715</v>
      </c>
      <c r="E17" s="94">
        <v>372220754</v>
      </c>
      <c r="F17" s="92">
        <v>251135442</v>
      </c>
      <c r="G17" s="93">
        <f>(F17/E17)*100</f>
        <v>67.469489355770847</v>
      </c>
      <c r="K17" s="91">
        <v>5</v>
      </c>
      <c r="L17" s="93">
        <f t="shared" si="0"/>
        <v>54.241535170285715</v>
      </c>
      <c r="M17" s="93">
        <f t="shared" si="1"/>
        <v>67.469489355770847</v>
      </c>
    </row>
    <row r="18" spans="1:13" x14ac:dyDescent="0.3">
      <c r="A18" s="90" t="s">
        <v>394</v>
      </c>
      <c r="B18" s="92">
        <v>2505633885</v>
      </c>
      <c r="C18" s="92">
        <v>2493942969.8700004</v>
      </c>
      <c r="D18" s="93">
        <f>(C18/B18)*100</f>
        <v>99.533414869587006</v>
      </c>
      <c r="E18" s="94">
        <v>4874472758</v>
      </c>
      <c r="F18" s="92">
        <v>4857369285</v>
      </c>
      <c r="G18" s="93">
        <f>(F18/E18)*100</f>
        <v>99.649121579930267</v>
      </c>
      <c r="K18" s="91">
        <v>6</v>
      </c>
      <c r="L18" s="93">
        <f t="shared" si="0"/>
        <v>99.533414869587006</v>
      </c>
      <c r="M18" s="93">
        <f t="shared" si="1"/>
        <v>99.649121579930267</v>
      </c>
    </row>
    <row r="19" spans="1:13" x14ac:dyDescent="0.3">
      <c r="A19" s="90" t="s">
        <v>395</v>
      </c>
      <c r="B19" s="96">
        <v>0</v>
      </c>
      <c r="C19" s="96">
        <v>0</v>
      </c>
      <c r="D19" s="93">
        <v>0</v>
      </c>
      <c r="E19" s="96">
        <v>0</v>
      </c>
      <c r="F19" s="96">
        <v>0</v>
      </c>
      <c r="G19" s="93">
        <v>0</v>
      </c>
      <c r="K19" s="91">
        <v>7</v>
      </c>
      <c r="L19" s="93">
        <f t="shared" si="0"/>
        <v>0</v>
      </c>
      <c r="M19" s="93">
        <f t="shared" si="1"/>
        <v>0</v>
      </c>
    </row>
    <row r="20" spans="1:13" x14ac:dyDescent="0.3">
      <c r="A20" s="90" t="s">
        <v>396</v>
      </c>
      <c r="B20" s="96">
        <v>0</v>
      </c>
      <c r="C20" s="96">
        <v>0</v>
      </c>
      <c r="D20" s="93">
        <v>0</v>
      </c>
      <c r="E20" s="96">
        <v>0</v>
      </c>
      <c r="F20" s="96">
        <v>0</v>
      </c>
      <c r="G20" s="93">
        <v>0</v>
      </c>
      <c r="K20" s="91">
        <v>8</v>
      </c>
      <c r="L20" s="93">
        <f t="shared" si="0"/>
        <v>0</v>
      </c>
      <c r="M20" s="93">
        <f t="shared" si="1"/>
        <v>0</v>
      </c>
    </row>
    <row r="21" spans="1:13" x14ac:dyDescent="0.3">
      <c r="A21" s="90" t="s">
        <v>397</v>
      </c>
      <c r="B21" s="96">
        <v>0</v>
      </c>
      <c r="C21" s="96">
        <v>0</v>
      </c>
      <c r="D21" s="93">
        <v>0</v>
      </c>
      <c r="E21" s="96">
        <v>0</v>
      </c>
      <c r="F21" s="96">
        <v>0</v>
      </c>
      <c r="G21" s="93">
        <v>0</v>
      </c>
      <c r="K21" s="91">
        <v>9</v>
      </c>
      <c r="L21" s="93">
        <f t="shared" si="0"/>
        <v>0</v>
      </c>
      <c r="M21" s="93">
        <f t="shared" si="1"/>
        <v>0</v>
      </c>
    </row>
    <row r="22" spans="1:13" x14ac:dyDescent="0.3">
      <c r="A22" s="90" t="s">
        <v>398</v>
      </c>
      <c r="B22" s="96">
        <v>0</v>
      </c>
      <c r="C22" s="96">
        <v>0</v>
      </c>
      <c r="D22" s="93">
        <v>0</v>
      </c>
      <c r="E22" s="96">
        <v>0</v>
      </c>
      <c r="F22" s="96">
        <v>0</v>
      </c>
      <c r="G22" s="93">
        <v>0</v>
      </c>
      <c r="K22" s="91" t="s">
        <v>414</v>
      </c>
      <c r="L22" s="93">
        <f>E20</f>
        <v>0</v>
      </c>
      <c r="M22" s="93">
        <f>H20</f>
        <v>0</v>
      </c>
    </row>
    <row r="23" spans="1:13" x14ac:dyDescent="0.3">
      <c r="A23" s="90"/>
      <c r="B23" s="97"/>
      <c r="C23" s="97"/>
      <c r="D23" s="93"/>
      <c r="E23" s="97"/>
      <c r="F23" s="97"/>
      <c r="G23" s="93"/>
      <c r="K23" s="109"/>
      <c r="L23" s="93"/>
      <c r="M23" s="109"/>
    </row>
    <row r="24" spans="1:13" x14ac:dyDescent="0.3">
      <c r="A24" s="98" t="s">
        <v>399</v>
      </c>
      <c r="B24" s="99">
        <f>SUM(B12:B23)</f>
        <v>5062725561</v>
      </c>
      <c r="C24" s="99">
        <f>SUM(C12:C22)</f>
        <v>4395358353.2399998</v>
      </c>
      <c r="D24" s="100">
        <f>(C24/B24)*100</f>
        <v>86.818025197712274</v>
      </c>
      <c r="E24" s="99">
        <f>SUM(E12:E22)</f>
        <v>7305470758</v>
      </c>
      <c r="F24" s="99">
        <f>SUM(F12:F22)</f>
        <v>6867444929</v>
      </c>
      <c r="G24" s="100">
        <f>(F24/E24)*100</f>
        <v>94.004139589220443</v>
      </c>
    </row>
    <row r="25" spans="1:13" x14ac:dyDescent="0.3">
      <c r="A25" s="98"/>
      <c r="B25" s="101"/>
      <c r="C25" s="92"/>
      <c r="D25" s="102"/>
      <c r="E25" s="101"/>
      <c r="F25" s="92"/>
      <c r="G25" s="93"/>
    </row>
    <row r="26" spans="1:13" x14ac:dyDescent="0.3">
      <c r="A26" s="90" t="s">
        <v>400</v>
      </c>
      <c r="B26" s="96">
        <v>0</v>
      </c>
      <c r="C26" s="96">
        <v>0</v>
      </c>
      <c r="D26" s="93">
        <v>0</v>
      </c>
      <c r="E26" s="96">
        <v>0</v>
      </c>
      <c r="F26" s="96">
        <v>0</v>
      </c>
      <c r="G26" s="93">
        <v>0</v>
      </c>
    </row>
    <row r="27" spans="1:13" x14ac:dyDescent="0.3">
      <c r="A27" s="90" t="s">
        <v>401</v>
      </c>
      <c r="B27" s="92">
        <v>9899200</v>
      </c>
      <c r="C27" s="96">
        <v>899200</v>
      </c>
      <c r="D27" s="93">
        <f>(C27/B27)*100</f>
        <v>9.0835623080652983</v>
      </c>
      <c r="E27" s="92">
        <v>1200000</v>
      </c>
      <c r="F27" s="92">
        <v>1200000</v>
      </c>
      <c r="G27" s="93">
        <f>(F27/E27)*100</f>
        <v>100</v>
      </c>
    </row>
    <row r="28" spans="1:13" x14ac:dyDescent="0.3">
      <c r="A28" s="90"/>
      <c r="B28" s="103"/>
      <c r="C28" s="103"/>
      <c r="D28" s="100"/>
      <c r="E28" s="103"/>
      <c r="F28" s="103"/>
      <c r="G28" s="93"/>
    </row>
    <row r="29" spans="1:13" ht="15" thickBot="1" x14ac:dyDescent="0.35">
      <c r="A29" s="104" t="s">
        <v>402</v>
      </c>
      <c r="B29" s="105">
        <f>B24+B26+B27</f>
        <v>5072624761</v>
      </c>
      <c r="C29" s="105">
        <f>C24+C26+C27</f>
        <v>4396257553.2399998</v>
      </c>
      <c r="D29" s="106">
        <f>(C29/B29)*100</f>
        <v>86.666326810527508</v>
      </c>
      <c r="E29" s="105">
        <f>E24+E26+E27</f>
        <v>7306670758</v>
      </c>
      <c r="F29" s="105">
        <f>F24+F26+F27</f>
        <v>6868644929</v>
      </c>
      <c r="G29" s="106">
        <f>(F29/E29)*100</f>
        <v>94.005124310269352</v>
      </c>
    </row>
    <row r="30" spans="1:13" x14ac:dyDescent="0.3">
      <c r="A30" s="624" t="s">
        <v>403</v>
      </c>
      <c r="B30" s="624"/>
      <c r="C30" s="624"/>
      <c r="D30" s="624"/>
      <c r="E30" s="624"/>
      <c r="F30" s="624"/>
      <c r="G30" s="624"/>
    </row>
    <row r="31" spans="1:13" x14ac:dyDescent="0.3">
      <c r="A31" s="625"/>
      <c r="B31" s="625"/>
      <c r="C31" s="625"/>
      <c r="D31" s="625"/>
      <c r="E31" s="625"/>
      <c r="F31" s="625"/>
      <c r="G31" s="625"/>
    </row>
    <row r="32" spans="1:13" x14ac:dyDescent="0.3">
      <c r="A32" s="626" t="s">
        <v>404</v>
      </c>
      <c r="B32" s="626"/>
      <c r="C32" s="626"/>
      <c r="D32" s="626"/>
      <c r="E32" s="626"/>
      <c r="F32" s="626"/>
      <c r="G32" s="626"/>
    </row>
    <row r="33" spans="1:7" x14ac:dyDescent="0.3">
      <c r="A33" s="631" t="s">
        <v>405</v>
      </c>
      <c r="B33" s="631"/>
      <c r="C33" s="631"/>
      <c r="D33" s="631"/>
      <c r="E33" s="631"/>
      <c r="F33" s="631"/>
      <c r="G33" s="631"/>
    </row>
    <row r="34" spans="1:7" x14ac:dyDescent="0.3">
      <c r="A34" s="631" t="s">
        <v>406</v>
      </c>
      <c r="B34" s="631"/>
      <c r="C34" s="631"/>
      <c r="D34" s="631"/>
      <c r="E34" s="631"/>
      <c r="F34" s="631"/>
      <c r="G34" s="631"/>
    </row>
  </sheetData>
  <mergeCells count="15">
    <mergeCell ref="A5:D5"/>
    <mergeCell ref="B6:D6"/>
    <mergeCell ref="E6:G6"/>
    <mergeCell ref="A33:G33"/>
    <mergeCell ref="A1:G1"/>
    <mergeCell ref="A2:G2"/>
    <mergeCell ref="A3:G3"/>
    <mergeCell ref="A4:G4"/>
    <mergeCell ref="A34:G34"/>
    <mergeCell ref="C8:C9"/>
    <mergeCell ref="D8:D9"/>
    <mergeCell ref="F8:F9"/>
    <mergeCell ref="G8:G9"/>
    <mergeCell ref="A30:G31"/>
    <mergeCell ref="A32:G32"/>
  </mergeCells>
  <phoneticPr fontId="54"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65"/>
    </row>
    <row r="2" spans="1:2" ht="16.8" x14ac:dyDescent="0.3">
      <c r="A2" s="66" t="s">
        <v>330</v>
      </c>
    </row>
    <row r="3" spans="1:2" ht="16.8" x14ac:dyDescent="0.3">
      <c r="A3" s="66" t="s">
        <v>331</v>
      </c>
    </row>
    <row r="4" spans="1:2" ht="16.8" x14ac:dyDescent="0.3">
      <c r="A4" s="66" t="s">
        <v>332</v>
      </c>
    </row>
    <row r="5" spans="1:2" x14ac:dyDescent="0.3">
      <c r="A5" s="65"/>
    </row>
    <row r="6" spans="1:2" x14ac:dyDescent="0.3">
      <c r="A6" s="65"/>
    </row>
    <row r="7" spans="1:2" x14ac:dyDescent="0.3">
      <c r="A7" s="65"/>
    </row>
    <row r="8" spans="1:2" x14ac:dyDescent="0.3">
      <c r="A8" s="65"/>
    </row>
    <row r="9" spans="1:2" x14ac:dyDescent="0.3">
      <c r="A9" s="67" t="s">
        <v>333</v>
      </c>
    </row>
    <row r="10" spans="1:2" ht="66.599999999999994" x14ac:dyDescent="0.3">
      <c r="A10" s="68" t="s">
        <v>334</v>
      </c>
    </row>
    <row r="11" spans="1:2" ht="27" x14ac:dyDescent="0.3">
      <c r="A11" s="68" t="s">
        <v>335</v>
      </c>
    </row>
    <row r="12" spans="1:2" ht="119.4" x14ac:dyDescent="0.3">
      <c r="A12" s="68" t="s">
        <v>336</v>
      </c>
    </row>
    <row r="13" spans="1:2" x14ac:dyDescent="0.3">
      <c r="A13" s="68"/>
    </row>
    <row r="14" spans="1:2" x14ac:dyDescent="0.3">
      <c r="A14" s="69" t="s">
        <v>337</v>
      </c>
      <c r="B14" s="69" t="s">
        <v>338</v>
      </c>
    </row>
    <row r="15" spans="1:2" ht="27" x14ac:dyDescent="0.3">
      <c r="A15" s="68" t="s">
        <v>339</v>
      </c>
    </row>
    <row r="16" spans="1:2" x14ac:dyDescent="0.3">
      <c r="A16" s="70" t="s">
        <v>0</v>
      </c>
    </row>
    <row r="18" spans="1:1" x14ac:dyDescent="0.3">
      <c r="A18" s="68"/>
    </row>
    <row r="19" spans="1:1" x14ac:dyDescent="0.3">
      <c r="A19" s="68"/>
    </row>
    <row r="20" spans="1:1" ht="79.8" x14ac:dyDescent="0.3">
      <c r="A20" s="68" t="s">
        <v>340</v>
      </c>
    </row>
    <row r="21" spans="1:1" ht="16.8" x14ac:dyDescent="0.3">
      <c r="A21" s="71"/>
    </row>
    <row r="22" spans="1:1" ht="16.8" x14ac:dyDescent="0.3">
      <c r="A22" s="71"/>
    </row>
    <row r="23" spans="1:1" ht="16.8" x14ac:dyDescent="0.3">
      <c r="A23" s="71"/>
    </row>
    <row r="24" spans="1:1" ht="16.8" x14ac:dyDescent="0.3">
      <c r="A24" s="71"/>
    </row>
    <row r="25" spans="1:1" ht="16.8" x14ac:dyDescent="0.3">
      <c r="A25" s="71"/>
    </row>
    <row r="26" spans="1:1" ht="16.8" x14ac:dyDescent="0.3">
      <c r="A26" s="71"/>
    </row>
    <row r="27" spans="1:1" ht="16.8" x14ac:dyDescent="0.3">
      <c r="A27" s="71"/>
    </row>
    <row r="28" spans="1:1" ht="16.8" x14ac:dyDescent="0.3">
      <c r="A28" s="71"/>
    </row>
    <row r="29" spans="1:1" ht="16.8" x14ac:dyDescent="0.3">
      <c r="A29" s="71"/>
    </row>
    <row r="30" spans="1:1" ht="16.8" x14ac:dyDescent="0.3">
      <c r="A30" s="71"/>
    </row>
    <row r="31" spans="1:1" ht="16.8" x14ac:dyDescent="0.3">
      <c r="A31" s="71"/>
    </row>
    <row r="32" spans="1:1" ht="16.8" x14ac:dyDescent="0.3">
      <c r="A32" s="71"/>
    </row>
    <row r="33" spans="1:1" ht="16.8" x14ac:dyDescent="0.3">
      <c r="A33" s="71"/>
    </row>
    <row r="34" spans="1:1" ht="16.8" x14ac:dyDescent="0.3">
      <c r="A34" s="71"/>
    </row>
    <row r="35" spans="1:1" ht="16.8" x14ac:dyDescent="0.3">
      <c r="A35" s="71"/>
    </row>
    <row r="36" spans="1:1" ht="16.8" x14ac:dyDescent="0.3">
      <c r="A36" s="71"/>
    </row>
    <row r="37" spans="1:1" ht="16.8" x14ac:dyDescent="0.3">
      <c r="A37" s="71"/>
    </row>
    <row r="38" spans="1:1" ht="16.8" x14ac:dyDescent="0.3">
      <c r="A38" s="71"/>
    </row>
    <row r="39" spans="1:1" ht="16.8" x14ac:dyDescent="0.3">
      <c r="A39" s="71"/>
    </row>
    <row r="40" spans="1:1" ht="16.8" x14ac:dyDescent="0.3">
      <c r="A40" s="71"/>
    </row>
    <row r="41" spans="1:1" ht="16.8" x14ac:dyDescent="0.3">
      <c r="A41" s="71"/>
    </row>
    <row r="42" spans="1:1" ht="16.8" x14ac:dyDescent="0.3">
      <c r="A42" s="71"/>
    </row>
    <row r="43" spans="1:1" ht="16.8" x14ac:dyDescent="0.3">
      <c r="A43" s="71"/>
    </row>
    <row r="44" spans="1:1" ht="16.8" x14ac:dyDescent="0.3">
      <c r="A44" s="71"/>
    </row>
    <row r="45" spans="1:1" ht="16.8" x14ac:dyDescent="0.3">
      <c r="A45" s="71"/>
    </row>
    <row r="46" spans="1:1" ht="16.8" x14ac:dyDescent="0.3">
      <c r="A46" s="71"/>
    </row>
    <row r="47" spans="1:1" ht="16.8" x14ac:dyDescent="0.3">
      <c r="A47" s="71"/>
    </row>
    <row r="48" spans="1:1" ht="16.8" x14ac:dyDescent="0.3">
      <c r="A48" s="71"/>
    </row>
    <row r="49" spans="1:1" ht="16.8" x14ac:dyDescent="0.3">
      <c r="A49" s="71"/>
    </row>
    <row r="50" spans="1:1" ht="16.8" x14ac:dyDescent="0.3">
      <c r="A50" s="71"/>
    </row>
    <row r="51" spans="1:1" ht="16.8" x14ac:dyDescent="0.3">
      <c r="A51" s="66" t="s">
        <v>330</v>
      </c>
    </row>
    <row r="52" spans="1:1" ht="16.8" x14ac:dyDescent="0.3">
      <c r="A52" s="66" t="s">
        <v>331</v>
      </c>
    </row>
    <row r="53" spans="1:1" ht="16.8" x14ac:dyDescent="0.3">
      <c r="A53" s="66" t="s">
        <v>341</v>
      </c>
    </row>
    <row r="54" spans="1:1" ht="15.6" x14ac:dyDescent="0.3">
      <c r="A54" s="72"/>
    </row>
    <row r="55" spans="1:1" x14ac:dyDescent="0.3">
      <c r="A55" s="68" t="s">
        <v>342</v>
      </c>
    </row>
    <row r="56" spans="1:1" ht="40.200000000000003" x14ac:dyDescent="0.3">
      <c r="A56" s="68" t="s">
        <v>343</v>
      </c>
    </row>
    <row r="57" spans="1:1" ht="66.599999999999994" x14ac:dyDescent="0.3">
      <c r="A57" s="68" t="s">
        <v>344</v>
      </c>
    </row>
    <row r="58" spans="1:1" x14ac:dyDescent="0.3">
      <c r="A58" s="68"/>
    </row>
    <row r="59" spans="1:1" x14ac:dyDescent="0.3">
      <c r="A59" s="73" t="s">
        <v>345</v>
      </c>
    </row>
    <row r="60" spans="1:1" ht="27" x14ac:dyDescent="0.3">
      <c r="A60" s="68" t="s">
        <v>346</v>
      </c>
    </row>
    <row r="62" spans="1:1" x14ac:dyDescent="0.3">
      <c r="A62" s="68"/>
    </row>
    <row r="63" spans="1:1" x14ac:dyDescent="0.3">
      <c r="A63" s="68" t="s">
        <v>347</v>
      </c>
    </row>
    <row r="64" spans="1:1" x14ac:dyDescent="0.3">
      <c r="A64" s="68" t="s">
        <v>348</v>
      </c>
    </row>
    <row r="65" spans="7:11" x14ac:dyDescent="0.3">
      <c r="G65" s="635" t="s">
        <v>349</v>
      </c>
      <c r="H65" s="635"/>
      <c r="I65" s="635"/>
      <c r="J65" s="635"/>
      <c r="K65" s="635"/>
    </row>
    <row r="66" spans="7:11" x14ac:dyDescent="0.3">
      <c r="G66" s="635" t="s">
        <v>350</v>
      </c>
      <c r="H66" s="635"/>
      <c r="I66" s="635"/>
      <c r="J66" s="635"/>
      <c r="K66" s="635"/>
    </row>
    <row r="67" spans="7:11" x14ac:dyDescent="0.3">
      <c r="G67" s="635" t="s">
        <v>351</v>
      </c>
      <c r="H67" s="635"/>
      <c r="I67" s="635"/>
      <c r="J67" s="635"/>
      <c r="K67" s="635"/>
    </row>
    <row r="68" spans="7:11" x14ac:dyDescent="0.3">
      <c r="G68" s="636" t="s">
        <v>352</v>
      </c>
      <c r="H68" s="636"/>
      <c r="I68" s="636" t="s">
        <v>353</v>
      </c>
      <c r="J68" s="636"/>
      <c r="K68" s="636" t="s">
        <v>354</v>
      </c>
    </row>
    <row r="69" spans="7:11" x14ac:dyDescent="0.3">
      <c r="G69" s="636"/>
      <c r="H69" s="636"/>
      <c r="I69" s="74">
        <v>2008</v>
      </c>
      <c r="J69" s="74">
        <v>2009</v>
      </c>
      <c r="K69" s="636"/>
    </row>
    <row r="70" spans="7:11" x14ac:dyDescent="0.3">
      <c r="G70" s="75">
        <v>0</v>
      </c>
      <c r="H70" s="76" t="s">
        <v>355</v>
      </c>
      <c r="I70" s="77">
        <v>0.84699999999999998</v>
      </c>
      <c r="J70" s="77">
        <v>0.84699999999999998</v>
      </c>
      <c r="K70" s="77">
        <v>0</v>
      </c>
    </row>
    <row r="71" spans="7:11" x14ac:dyDescent="0.3">
      <c r="G71" s="75">
        <v>1</v>
      </c>
      <c r="H71" s="76" t="s">
        <v>318</v>
      </c>
      <c r="I71" s="77">
        <v>0.78800000000000003</v>
      </c>
      <c r="J71" s="77">
        <v>0.746</v>
      </c>
      <c r="K71" s="77">
        <v>-4.2000000000000003E-2</v>
      </c>
    </row>
    <row r="72" spans="7:11" x14ac:dyDescent="0.3">
      <c r="G72" s="75">
        <v>2</v>
      </c>
      <c r="H72" s="76" t="s">
        <v>319</v>
      </c>
      <c r="I72" s="77">
        <v>0.64</v>
      </c>
      <c r="J72" s="77">
        <v>0.48299999999999998</v>
      </c>
      <c r="K72" s="77">
        <v>-0.157</v>
      </c>
    </row>
    <row r="73" spans="7:11" x14ac:dyDescent="0.3">
      <c r="G73" s="75">
        <v>3</v>
      </c>
      <c r="H73" s="76" t="s">
        <v>356</v>
      </c>
      <c r="I73" s="75" t="s">
        <v>357</v>
      </c>
      <c r="J73" s="75" t="s">
        <v>357</v>
      </c>
      <c r="K73" s="75" t="s">
        <v>357</v>
      </c>
    </row>
    <row r="74" spans="7:11" x14ac:dyDescent="0.3">
      <c r="G74" s="75">
        <v>4</v>
      </c>
      <c r="H74" s="76" t="s">
        <v>358</v>
      </c>
      <c r="I74" s="75" t="s">
        <v>357</v>
      </c>
      <c r="J74" s="75" t="s">
        <v>357</v>
      </c>
      <c r="K74" s="75" t="s">
        <v>357</v>
      </c>
    </row>
    <row r="75" spans="7:11" x14ac:dyDescent="0.3">
      <c r="G75" s="75">
        <v>5</v>
      </c>
      <c r="H75" s="76" t="s">
        <v>359</v>
      </c>
      <c r="I75" s="77">
        <v>0.9</v>
      </c>
      <c r="J75" s="77">
        <v>0.54200000000000004</v>
      </c>
      <c r="K75" s="77">
        <v>-0.35799999999999998</v>
      </c>
    </row>
    <row r="76" spans="7:11" x14ac:dyDescent="0.3">
      <c r="G76" s="75">
        <v>6</v>
      </c>
      <c r="H76" s="76" t="s">
        <v>360</v>
      </c>
      <c r="I76" s="77">
        <v>0.996</v>
      </c>
      <c r="J76" s="77">
        <v>0.99199999999999999</v>
      </c>
      <c r="K76" s="77">
        <v>-4.0000000000000001E-3</v>
      </c>
    </row>
    <row r="77" spans="7:11" x14ac:dyDescent="0.3">
      <c r="G77" s="75">
        <v>7</v>
      </c>
      <c r="H77" s="76" t="s">
        <v>361</v>
      </c>
      <c r="I77" s="75" t="s">
        <v>357</v>
      </c>
      <c r="J77" s="75" t="s">
        <v>357</v>
      </c>
      <c r="K77" s="75" t="s">
        <v>357</v>
      </c>
    </row>
    <row r="78" spans="7:11" x14ac:dyDescent="0.3">
      <c r="G78" s="75">
        <v>8</v>
      </c>
      <c r="H78" s="76" t="s">
        <v>362</v>
      </c>
      <c r="I78" s="75" t="s">
        <v>357</v>
      </c>
      <c r="J78" s="75" t="s">
        <v>357</v>
      </c>
      <c r="K78" s="75" t="s">
        <v>357</v>
      </c>
    </row>
    <row r="79" spans="7:11" x14ac:dyDescent="0.3">
      <c r="G79" s="75">
        <v>9</v>
      </c>
      <c r="H79" s="76" t="s">
        <v>363</v>
      </c>
      <c r="I79" s="75" t="s">
        <v>357</v>
      </c>
      <c r="J79" s="75" t="s">
        <v>357</v>
      </c>
      <c r="K79" s="75" t="s">
        <v>357</v>
      </c>
    </row>
    <row r="81" spans="1:11" ht="15" thickBot="1" x14ac:dyDescent="0.35">
      <c r="G81" s="78"/>
      <c r="H81" s="79" t="s">
        <v>364</v>
      </c>
      <c r="I81" s="80">
        <v>0.90900000000000003</v>
      </c>
      <c r="J81" s="80">
        <v>0.86699999999999999</v>
      </c>
      <c r="K81" s="80">
        <v>-4.2000000000000003E-2</v>
      </c>
    </row>
    <row r="82" spans="1:11" x14ac:dyDescent="0.3">
      <c r="G82" s="634" t="s">
        <v>365</v>
      </c>
      <c r="H82" s="634"/>
    </row>
    <row r="83" spans="1:11" x14ac:dyDescent="0.3">
      <c r="A83" s="68"/>
    </row>
    <row r="84" spans="1:11" ht="53.4" x14ac:dyDescent="0.3">
      <c r="A84" s="68" t="s">
        <v>366</v>
      </c>
    </row>
    <row r="85" spans="1:11" ht="27" x14ac:dyDescent="0.3">
      <c r="A85" s="68" t="s">
        <v>367</v>
      </c>
    </row>
    <row r="86" spans="1:11" ht="15.6" x14ac:dyDescent="0.3">
      <c r="A86" s="72"/>
    </row>
    <row r="87" spans="1:11" ht="16.8" x14ac:dyDescent="0.3">
      <c r="A87" s="71"/>
    </row>
    <row r="88" spans="1:11" ht="16.8" x14ac:dyDescent="0.3">
      <c r="A88" s="71"/>
    </row>
    <row r="89" spans="1:11" ht="16.8" x14ac:dyDescent="0.3">
      <c r="A89" s="71"/>
    </row>
    <row r="90" spans="1:11" ht="16.8" x14ac:dyDescent="0.3">
      <c r="A90" s="71"/>
    </row>
    <row r="91" spans="1:11" ht="16.8" x14ac:dyDescent="0.3">
      <c r="A91" s="71"/>
    </row>
    <row r="92" spans="1:11" ht="16.8" x14ac:dyDescent="0.3">
      <c r="A92" s="71"/>
    </row>
    <row r="93" spans="1:11" ht="16.8" x14ac:dyDescent="0.3">
      <c r="A93" s="71"/>
    </row>
    <row r="94" spans="1:11" ht="16.8" x14ac:dyDescent="0.3">
      <c r="A94" s="71"/>
    </row>
    <row r="95" spans="1:11" ht="16.8" x14ac:dyDescent="0.3">
      <c r="A95" s="71"/>
    </row>
    <row r="96" spans="1:11" ht="16.8" x14ac:dyDescent="0.3">
      <c r="A96" s="71"/>
    </row>
    <row r="97" spans="1:1" ht="16.8" x14ac:dyDescent="0.3">
      <c r="A97" s="71"/>
    </row>
    <row r="98" spans="1:1" ht="16.8" x14ac:dyDescent="0.3">
      <c r="A98" s="71"/>
    </row>
    <row r="99" spans="1:1" ht="16.8" x14ac:dyDescent="0.3">
      <c r="A99" s="71"/>
    </row>
    <row r="100" spans="1:1" ht="16.8" x14ac:dyDescent="0.3">
      <c r="A100" s="71"/>
    </row>
    <row r="101" spans="1:1" ht="16.8" x14ac:dyDescent="0.3">
      <c r="A101" s="71"/>
    </row>
    <row r="102" spans="1:1" ht="16.8" x14ac:dyDescent="0.3">
      <c r="A102" s="71"/>
    </row>
    <row r="103" spans="1:1" ht="16.8" x14ac:dyDescent="0.3">
      <c r="A103" s="71"/>
    </row>
    <row r="104" spans="1:1" ht="16.8" x14ac:dyDescent="0.3">
      <c r="A104" s="71"/>
    </row>
    <row r="105" spans="1:1" ht="16.8" x14ac:dyDescent="0.3">
      <c r="A105" s="71"/>
    </row>
    <row r="106" spans="1:1" ht="16.8" x14ac:dyDescent="0.3">
      <c r="A106" s="71"/>
    </row>
    <row r="107" spans="1:1" ht="16.8" x14ac:dyDescent="0.3">
      <c r="A107" s="71"/>
    </row>
    <row r="108" spans="1:1" ht="16.8" x14ac:dyDescent="0.3">
      <c r="A108" s="71"/>
    </row>
    <row r="109" spans="1:1" ht="16.8" x14ac:dyDescent="0.3">
      <c r="A109" s="71"/>
    </row>
    <row r="110" spans="1:1" ht="16.8" x14ac:dyDescent="0.3">
      <c r="A110" s="71"/>
    </row>
    <row r="111" spans="1:1" ht="16.8" x14ac:dyDescent="0.3">
      <c r="A111" s="71"/>
    </row>
    <row r="112" spans="1:1" ht="16.8" x14ac:dyDescent="0.3">
      <c r="A112" s="71"/>
    </row>
    <row r="113" spans="1:1" ht="16.8" x14ac:dyDescent="0.3">
      <c r="A113" s="71"/>
    </row>
    <row r="114" spans="1:1" ht="16.8" x14ac:dyDescent="0.3">
      <c r="A114" s="71"/>
    </row>
    <row r="115" spans="1:1" ht="16.8" x14ac:dyDescent="0.3">
      <c r="A115" s="71"/>
    </row>
    <row r="116" spans="1:1" ht="16.8" x14ac:dyDescent="0.3">
      <c r="A116" s="71"/>
    </row>
    <row r="117" spans="1:1" ht="16.8" x14ac:dyDescent="0.3">
      <c r="A117" s="66" t="s">
        <v>330</v>
      </c>
    </row>
    <row r="118" spans="1:1" ht="16.8" x14ac:dyDescent="0.3">
      <c r="A118" s="66" t="s">
        <v>331</v>
      </c>
    </row>
    <row r="119" spans="1:1" ht="16.8" x14ac:dyDescent="0.3">
      <c r="A119" s="66" t="s">
        <v>368</v>
      </c>
    </row>
    <row r="120" spans="1:1" ht="16.8" x14ac:dyDescent="0.3">
      <c r="A120" s="71"/>
    </row>
    <row r="121" spans="1:1" x14ac:dyDescent="0.3">
      <c r="A121" s="73" t="s">
        <v>369</v>
      </c>
    </row>
    <row r="122" spans="1:1" x14ac:dyDescent="0.3">
      <c r="A122" s="68"/>
    </row>
    <row r="123" spans="1:1" x14ac:dyDescent="0.3">
      <c r="A123" s="68" t="s">
        <v>370</v>
      </c>
    </row>
    <row r="124" spans="1:1" x14ac:dyDescent="0.3">
      <c r="A124" s="67"/>
    </row>
    <row r="126" spans="1:1" x14ac:dyDescent="0.3">
      <c r="A126" s="70"/>
    </row>
    <row r="127" spans="1:1" x14ac:dyDescent="0.3">
      <c r="A127" s="68"/>
    </row>
    <row r="128" spans="1:1" x14ac:dyDescent="0.3">
      <c r="A128" s="68"/>
    </row>
    <row r="129" spans="1:1" x14ac:dyDescent="0.3">
      <c r="A129" s="68"/>
    </row>
    <row r="130" spans="1:1" x14ac:dyDescent="0.3">
      <c r="A130" s="68"/>
    </row>
    <row r="131" spans="1:1" x14ac:dyDescent="0.3">
      <c r="A131" s="68"/>
    </row>
    <row r="132" spans="1:1" x14ac:dyDescent="0.3">
      <c r="A132" s="68"/>
    </row>
    <row r="133" spans="1:1" ht="27" x14ac:dyDescent="0.3">
      <c r="A133" s="68" t="s">
        <v>371</v>
      </c>
    </row>
    <row r="134" spans="1:1" x14ac:dyDescent="0.3">
      <c r="A134" s="68"/>
    </row>
    <row r="135" spans="1:1" x14ac:dyDescent="0.3">
      <c r="A135" s="68"/>
    </row>
    <row r="137" spans="1:1" x14ac:dyDescent="0.3">
      <c r="A137" s="68"/>
    </row>
    <row r="138" spans="1:1" x14ac:dyDescent="0.3">
      <c r="A138" s="68"/>
    </row>
    <row r="140" spans="1:1" x14ac:dyDescent="0.3">
      <c r="A140" s="68"/>
    </row>
    <row r="141" spans="1:1" x14ac:dyDescent="0.3">
      <c r="A141" s="68" t="s">
        <v>372</v>
      </c>
    </row>
    <row r="143" spans="1:1" ht="40.200000000000003" x14ac:dyDescent="0.3">
      <c r="A143" s="68" t="s">
        <v>373</v>
      </c>
    </row>
    <row r="144" spans="1:1" x14ac:dyDescent="0.3">
      <c r="A144" s="68"/>
    </row>
    <row r="145" spans="1:1" ht="27" x14ac:dyDescent="0.3">
      <c r="A145" s="68" t="s">
        <v>374</v>
      </c>
    </row>
    <row r="146" spans="1:1" x14ac:dyDescent="0.3">
      <c r="A146" s="68"/>
    </row>
    <row r="147" spans="1:1" ht="27" x14ac:dyDescent="0.3">
      <c r="A147" s="68" t="s">
        <v>375</v>
      </c>
    </row>
    <row r="148" spans="1:1" ht="16.8" x14ac:dyDescent="0.3">
      <c r="A148" s="71"/>
    </row>
  </sheetData>
  <mergeCells count="7">
    <mergeCell ref="G82:H82"/>
    <mergeCell ref="G65:K65"/>
    <mergeCell ref="G66:K66"/>
    <mergeCell ref="G67:K67"/>
    <mergeCell ref="G68:H69"/>
    <mergeCell ref="I68:J68"/>
    <mergeCell ref="K68:K69"/>
  </mergeCells>
  <phoneticPr fontId="54"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5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PPTO AL 30 ABRIL 2024</vt:lpstr>
      <vt:lpstr>RESUMENxPartida</vt:lpstr>
      <vt:lpstr>ResumenxSubP</vt:lpstr>
      <vt:lpstr>2012% Ejecucion</vt:lpstr>
      <vt:lpstr>07-08</vt:lpstr>
      <vt:lpstr>08-09</vt:lpstr>
      <vt:lpstr>09-10</vt:lpstr>
      <vt:lpstr>Hoja3</vt:lpstr>
      <vt:lpstr>Hoja1</vt:lpstr>
      <vt:lpstr>IEP I Sem-MH</vt:lpstr>
      <vt:lpstr>RESUMEN X MES</vt:lpstr>
      <vt:lpstr>Hoja2</vt:lpstr>
      <vt:lpstr>INFORME H-70</vt:lpstr>
      <vt:lpstr>Base de Datos</vt:lpstr>
      <vt:lpstr>'PPTO AL 30 ABRIL 2024'!Área_de_impresión</vt:lpstr>
      <vt:lpstr>ResumenxSubP!Área_de_impresión</vt:lpstr>
      <vt:lpstr>'PPTO AL 30 ABRIL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2024-06-03T23:04:45Z</cp:lastPrinted>
  <dcterms:created xsi:type="dcterms:W3CDTF">2010-04-30T16:28:29Z</dcterms:created>
  <dcterms:modified xsi:type="dcterms:W3CDTF">2024-06-03T23:06:19Z</dcterms:modified>
</cp:coreProperties>
</file>