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 ContentType="application/vnd.ms-excel"/>
  <Default Extension="xlsm" ContentType="application/vnd.ms-excel.sheet.macroEnabled.12"/>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omments3.xml" ContentType="application/vnd.openxmlformats-officedocument.spreadsheetml.comment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omments5.xml" ContentType="application/vnd.openxmlformats-officedocument.spreadsheetml.comments+xml"/>
  <Override PartName="/xl/charts/chart6.xml" ContentType="application/vnd.openxmlformats-officedocument.drawingml.chart+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G:\Unidades compartidas\Financiero\02 Presupuesto\2024 - 05 Ejecución-Informes\10-octubre 2024\"/>
    </mc:Choice>
  </mc:AlternateContent>
  <xr:revisionPtr revIDLastSave="0" documentId="13_ncr:1_{EF03E932-55F2-4258-AC0A-00599882A9EC}" xr6:coauthVersionLast="47" xr6:coauthVersionMax="47" xr10:uidLastSave="{00000000-0000-0000-0000-000000000000}"/>
  <bookViews>
    <workbookView xWindow="-108" yWindow="-108" windowWidth="23256" windowHeight="12456" tabRatio="746" firstSheet="2" activeTab="11" xr2:uid="{00000000-000D-0000-FFFF-FFFF00000000}"/>
  </bookViews>
  <sheets>
    <sheet name="PPTO AL 31 DE OCTUBRE 2024" sheetId="1" r:id="rId1"/>
    <sheet name="RESUMENxPartida" sheetId="2" r:id="rId2"/>
    <sheet name="ResumenxSubP" sheetId="3" r:id="rId3"/>
    <sheet name="2012% Ejecucion" sheetId="4" state="hidden" r:id="rId4"/>
    <sheet name="07-08" sheetId="9" state="hidden" r:id="rId5"/>
    <sheet name="08-09" sheetId="8" state="hidden" r:id="rId6"/>
    <sheet name="09-10" sheetId="7" state="hidden" r:id="rId7"/>
    <sheet name="Hoja3" sheetId="6" state="hidden" r:id="rId8"/>
    <sheet name="Hoja1" sheetId="10" state="hidden" r:id="rId9"/>
    <sheet name="IEP I Sem-MH" sheetId="11" state="hidden" r:id="rId10"/>
    <sheet name="RESUMEN X MES" sheetId="12" r:id="rId11"/>
    <sheet name="MINISTERIO" sheetId="13" r:id="rId12"/>
    <sheet name="H-70 T218" sheetId="15" state="hidden" r:id="rId13"/>
    <sheet name="SUB-EJEC TRANSF" sheetId="17" r:id="rId14"/>
    <sheet name="Base de Datos" sheetId="16" r:id="rId15"/>
  </sheets>
  <externalReferences>
    <externalReference r:id="rId16"/>
    <externalReference r:id="rId17"/>
    <externalReference r:id="rId18"/>
  </externalReferences>
  <definedNames>
    <definedName name="_xlnm.Print_Area" localSheetId="11">MINISTERIO!$A$1:$Q$71</definedName>
    <definedName name="_xlnm.Print_Area" localSheetId="0">'PPTO AL 31 DE OCTUBRE 2024'!$A$1:$AL$323</definedName>
    <definedName name="_xlnm.Print_Area" localSheetId="2">ResumenxSubP!$A$1:$H$58</definedName>
    <definedName name="_xlnm.Print_Area" localSheetId="13">'SUB-EJEC TRANSF'!$A$1:$G$14</definedName>
    <definedName name="SIGAF">'Base de Datos'!$A$1:$G$84</definedName>
    <definedName name="_xlnm.Print_Titles" localSheetId="0">'PPTO AL 31 DE OCTUBRE 2024'!$1:$9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8" i="13" l="1"/>
  <c r="E13" i="17"/>
  <c r="E12" i="17"/>
  <c r="E10" i="17"/>
  <c r="E9" i="17"/>
  <c r="AK254" i="1"/>
  <c r="AK249" i="1"/>
  <c r="AK316" i="1"/>
  <c r="AK315" i="1"/>
  <c r="AK314" i="1"/>
  <c r="AK313" i="1"/>
  <c r="AK312" i="1"/>
  <c r="AK311" i="1"/>
  <c r="AK310" i="1"/>
  <c r="AK309" i="1"/>
  <c r="AK308" i="1"/>
  <c r="AK307" i="1"/>
  <c r="AK306" i="1"/>
  <c r="AK305" i="1"/>
  <c r="AK248" i="1"/>
  <c r="AK245" i="1"/>
  <c r="AK244" i="1"/>
  <c r="AK243" i="1"/>
  <c r="AK242" i="1"/>
  <c r="AK241" i="1"/>
  <c r="AK240" i="1"/>
  <c r="AK238" i="1"/>
  <c r="AK221" i="1"/>
  <c r="AK203" i="1"/>
  <c r="AK202" i="1"/>
  <c r="AK201" i="1"/>
  <c r="AK200" i="1"/>
  <c r="AK199" i="1"/>
  <c r="AK198" i="1"/>
  <c r="AK197" i="1"/>
  <c r="AK196" i="1"/>
  <c r="AK147" i="1"/>
  <c r="AK146" i="1"/>
  <c r="AK145" i="1"/>
  <c r="AK144" i="1"/>
  <c r="AK143" i="1"/>
  <c r="AK142" i="1"/>
  <c r="AK141" i="1"/>
  <c r="AK140" i="1"/>
  <c r="AK133" i="1"/>
  <c r="AK132" i="1"/>
  <c r="AK129" i="1"/>
  <c r="AK128" i="1"/>
  <c r="AK127" i="1"/>
  <c r="AK116" i="1"/>
  <c r="AK115" i="1"/>
  <c r="AK114" i="1"/>
  <c r="AK113" i="1"/>
  <c r="AK109" i="1"/>
  <c r="AK108" i="1"/>
  <c r="AK107" i="1"/>
  <c r="AK106" i="1"/>
  <c r="AK98" i="1"/>
  <c r="AK97" i="1"/>
  <c r="AK96" i="1"/>
  <c r="AK95" i="1"/>
  <c r="AK94" i="1"/>
  <c r="AK87" i="1"/>
  <c r="AK86" i="1"/>
  <c r="AK82" i="1"/>
  <c r="AK80" i="1"/>
  <c r="AK79" i="1"/>
  <c r="AK78" i="1"/>
  <c r="AK77" i="1"/>
  <c r="AK75" i="1"/>
  <c r="AK74" i="1"/>
  <c r="AK73" i="1"/>
  <c r="AK72" i="1"/>
  <c r="AK71" i="1"/>
  <c r="AK67" i="1"/>
  <c r="AK66" i="1"/>
  <c r="AK65" i="1"/>
  <c r="AK64" i="1"/>
  <c r="AK63" i="1"/>
  <c r="AK62" i="1"/>
  <c r="AK61" i="1"/>
  <c r="AK58" i="1"/>
  <c r="AK57" i="1"/>
  <c r="AK56" i="1"/>
  <c r="AK55" i="1"/>
  <c r="AK51" i="1"/>
  <c r="AK50" i="1"/>
  <c r="AK49" i="1"/>
  <c r="AK43" i="1"/>
  <c r="AK42" i="1"/>
  <c r="AK41" i="1"/>
  <c r="AK40" i="1"/>
  <c r="AK39" i="1"/>
  <c r="AK37" i="1"/>
  <c r="AK36" i="1"/>
  <c r="AK35" i="1"/>
  <c r="AK34" i="1"/>
  <c r="AK33" i="1"/>
  <c r="AK31" i="1"/>
  <c r="AK30" i="1"/>
  <c r="AK29" i="1"/>
  <c r="AK28" i="1"/>
  <c r="AK27" i="1"/>
  <c r="AK21" i="1"/>
  <c r="AK15" i="1"/>
  <c r="AK320" i="1"/>
  <c r="H105" i="16" l="1"/>
  <c r="F105" i="16"/>
  <c r="H104" i="16"/>
  <c r="F104" i="16"/>
  <c r="H103" i="16"/>
  <c r="F103" i="16"/>
  <c r="H102" i="16"/>
  <c r="F102" i="16"/>
  <c r="H101" i="16"/>
  <c r="F101" i="16"/>
  <c r="H100" i="16"/>
  <c r="F100" i="16"/>
  <c r="H99" i="16"/>
  <c r="F99" i="16"/>
  <c r="H98" i="16"/>
  <c r="F98" i="16"/>
  <c r="H97" i="16"/>
  <c r="F97" i="16"/>
  <c r="H96" i="16"/>
  <c r="F96" i="16"/>
  <c r="H95" i="16"/>
  <c r="F95" i="16"/>
  <c r="H94" i="16"/>
  <c r="F94" i="16"/>
  <c r="H93" i="16"/>
  <c r="F93" i="16"/>
  <c r="H92" i="16"/>
  <c r="F92" i="16"/>
  <c r="H91" i="16"/>
  <c r="F91" i="16"/>
  <c r="H90" i="16"/>
  <c r="F90" i="16"/>
  <c r="H89" i="16"/>
  <c r="F89" i="16"/>
  <c r="H88" i="16"/>
  <c r="F88" i="16"/>
  <c r="H87" i="16"/>
  <c r="F87" i="16"/>
  <c r="H86" i="16"/>
  <c r="F86" i="16"/>
  <c r="H85" i="16"/>
  <c r="F85" i="16"/>
  <c r="H84" i="16"/>
  <c r="F84" i="16"/>
  <c r="H83" i="16"/>
  <c r="F83" i="16"/>
  <c r="H82" i="16"/>
  <c r="F82" i="16"/>
  <c r="H81" i="16"/>
  <c r="F81" i="16"/>
  <c r="H80" i="16"/>
  <c r="F80" i="16"/>
  <c r="H79" i="16"/>
  <c r="F79" i="16"/>
  <c r="H78" i="16"/>
  <c r="F78" i="16"/>
  <c r="H77" i="16"/>
  <c r="F77" i="16"/>
  <c r="H76" i="16"/>
  <c r="F76" i="16"/>
  <c r="H75" i="16"/>
  <c r="F75" i="16"/>
  <c r="H74" i="16"/>
  <c r="F74" i="16"/>
  <c r="H73" i="16"/>
  <c r="F73" i="16"/>
  <c r="H72" i="16"/>
  <c r="F72" i="16"/>
  <c r="H71" i="16"/>
  <c r="F71" i="16"/>
  <c r="H70" i="16"/>
  <c r="F70" i="16"/>
  <c r="H69" i="16"/>
  <c r="F69" i="16"/>
  <c r="H68" i="16"/>
  <c r="F68" i="16"/>
  <c r="H67" i="16"/>
  <c r="F67" i="16"/>
  <c r="H66" i="16"/>
  <c r="F66" i="16"/>
  <c r="H65" i="16"/>
  <c r="F65" i="16"/>
  <c r="H64" i="16"/>
  <c r="F64" i="16"/>
  <c r="H63" i="16"/>
  <c r="F63" i="16"/>
  <c r="H62" i="16"/>
  <c r="F62" i="16"/>
  <c r="H61" i="16"/>
  <c r="F61" i="16"/>
  <c r="H60" i="16"/>
  <c r="F60" i="16"/>
  <c r="H59" i="16"/>
  <c r="F59" i="16"/>
  <c r="H58" i="16"/>
  <c r="F58" i="16"/>
  <c r="H57" i="16"/>
  <c r="F57" i="16"/>
  <c r="H56" i="16"/>
  <c r="F56" i="16"/>
  <c r="H55" i="16"/>
  <c r="F55" i="16"/>
  <c r="H54" i="16"/>
  <c r="F54" i="16"/>
  <c r="H53" i="16"/>
  <c r="F53" i="16"/>
  <c r="H52" i="16"/>
  <c r="F52" i="16"/>
  <c r="H51" i="16"/>
  <c r="F51" i="16"/>
  <c r="H50" i="16"/>
  <c r="F50" i="16"/>
  <c r="H49" i="16"/>
  <c r="F49" i="16"/>
  <c r="H48" i="16"/>
  <c r="F48" i="16"/>
  <c r="H47" i="16"/>
  <c r="F47" i="16"/>
  <c r="H46" i="16"/>
  <c r="F46" i="16"/>
  <c r="H45" i="16"/>
  <c r="F45" i="16"/>
  <c r="H44" i="16"/>
  <c r="F44" i="16"/>
  <c r="H43" i="16"/>
  <c r="F43" i="16"/>
  <c r="H42" i="16"/>
  <c r="F42" i="16"/>
  <c r="H41" i="16"/>
  <c r="F41" i="16"/>
  <c r="H40" i="16"/>
  <c r="F40" i="16"/>
  <c r="H39" i="16"/>
  <c r="F39" i="16"/>
  <c r="H38" i="16"/>
  <c r="F38" i="16"/>
  <c r="H37" i="16"/>
  <c r="F37" i="16"/>
  <c r="H36" i="16"/>
  <c r="F36" i="16"/>
  <c r="H35" i="16"/>
  <c r="F35" i="16"/>
  <c r="H34" i="16"/>
  <c r="F34" i="16"/>
  <c r="H33" i="16"/>
  <c r="F33" i="16"/>
  <c r="H32" i="16"/>
  <c r="F32" i="16"/>
  <c r="H31" i="16"/>
  <c r="F31" i="16"/>
  <c r="H30" i="16"/>
  <c r="F30" i="16"/>
  <c r="H29" i="16"/>
  <c r="F29" i="16"/>
  <c r="H28" i="16"/>
  <c r="F28" i="16"/>
  <c r="H27" i="16"/>
  <c r="F27" i="16"/>
  <c r="H26" i="16"/>
  <c r="F26" i="16"/>
  <c r="H25" i="16"/>
  <c r="F25" i="16"/>
  <c r="H24" i="16"/>
  <c r="F24" i="16"/>
  <c r="H23" i="16"/>
  <c r="F23" i="16"/>
  <c r="H22" i="16"/>
  <c r="F22" i="16"/>
  <c r="H21" i="16"/>
  <c r="F21" i="16"/>
  <c r="H20" i="16"/>
  <c r="F20" i="16"/>
  <c r="H19" i="16"/>
  <c r="F19" i="16"/>
  <c r="H18" i="16"/>
  <c r="F18" i="16"/>
  <c r="H17" i="16"/>
  <c r="F17" i="16"/>
  <c r="H16" i="16"/>
  <c r="F16" i="16"/>
  <c r="H15" i="16"/>
  <c r="F15" i="16"/>
  <c r="H14" i="16"/>
  <c r="F14" i="16"/>
  <c r="H13" i="16"/>
  <c r="F13" i="16"/>
  <c r="H12" i="16"/>
  <c r="F12" i="16"/>
  <c r="H11" i="16"/>
  <c r="F11" i="16"/>
  <c r="H10" i="16"/>
  <c r="F10" i="16"/>
  <c r="H9" i="16"/>
  <c r="F9" i="16"/>
  <c r="H8" i="16"/>
  <c r="F8" i="16"/>
  <c r="H7" i="16"/>
  <c r="F7" i="16"/>
  <c r="H6" i="16"/>
  <c r="F6" i="16"/>
  <c r="H5" i="16"/>
  <c r="F5" i="16"/>
  <c r="H4" i="16"/>
  <c r="F4" i="16"/>
  <c r="H3" i="16"/>
  <c r="F3" i="16"/>
  <c r="F2" i="16"/>
  <c r="H2" i="16" l="1"/>
  <c r="AF71" i="1"/>
  <c r="AB323" i="1"/>
  <c r="AC323" i="1"/>
  <c r="AB257" i="1"/>
  <c r="AD257" i="1"/>
  <c r="F13" i="12" l="1"/>
  <c r="F12" i="12"/>
  <c r="F11" i="12"/>
  <c r="F10" i="12"/>
  <c r="P257" i="1" l="1"/>
  <c r="AC257" i="1" l="1"/>
  <c r="AD313" i="1"/>
  <c r="AC321" i="1" l="1"/>
  <c r="AB321" i="1"/>
  <c r="AC320" i="1"/>
  <c r="AB320" i="1"/>
  <c r="AC313" i="1"/>
  <c r="AB313" i="1"/>
  <c r="AC312" i="1"/>
  <c r="AB312" i="1"/>
  <c r="AC311" i="1"/>
  <c r="AB311" i="1"/>
  <c r="AC310" i="1"/>
  <c r="AB310" i="1"/>
  <c r="AD310" i="1" s="1"/>
  <c r="AC309" i="1"/>
  <c r="AB309" i="1"/>
  <c r="AC308" i="1"/>
  <c r="AB308" i="1"/>
  <c r="AC307" i="1"/>
  <c r="AB307" i="1"/>
  <c r="AC306" i="1"/>
  <c r="AB306" i="1"/>
  <c r="AC305" i="1"/>
  <c r="AB305" i="1"/>
  <c r="AC254" i="1"/>
  <c r="AB254" i="1"/>
  <c r="AC245" i="1"/>
  <c r="AB245" i="1"/>
  <c r="AC244" i="1"/>
  <c r="AB244" i="1"/>
  <c r="AC243" i="1"/>
  <c r="AB243" i="1"/>
  <c r="AC242" i="1"/>
  <c r="AB242" i="1"/>
  <c r="AC241" i="1"/>
  <c r="AB241" i="1"/>
  <c r="AC240" i="1"/>
  <c r="AB240" i="1"/>
  <c r="AC238" i="1"/>
  <c r="AB238" i="1"/>
  <c r="AC221" i="1"/>
  <c r="AB221" i="1"/>
  <c r="AC203" i="1"/>
  <c r="AB203" i="1"/>
  <c r="AC202" i="1"/>
  <c r="AB202" i="1"/>
  <c r="AC201" i="1"/>
  <c r="AB201" i="1"/>
  <c r="AC200" i="1"/>
  <c r="AB200" i="1"/>
  <c r="AC199" i="1"/>
  <c r="AB199" i="1"/>
  <c r="AC198" i="1"/>
  <c r="AB198" i="1"/>
  <c r="AC197" i="1"/>
  <c r="AB197" i="1"/>
  <c r="AC196" i="1"/>
  <c r="AB196" i="1"/>
  <c r="AC147" i="1"/>
  <c r="AB147" i="1"/>
  <c r="AC146" i="1"/>
  <c r="AB146" i="1"/>
  <c r="AC145" i="1"/>
  <c r="AB145" i="1"/>
  <c r="AC144" i="1"/>
  <c r="AB144" i="1"/>
  <c r="AC143" i="1"/>
  <c r="AB143" i="1"/>
  <c r="AC142" i="1"/>
  <c r="AB142" i="1"/>
  <c r="AC141" i="1"/>
  <c r="AB141" i="1"/>
  <c r="AC140" i="1"/>
  <c r="AB140" i="1"/>
  <c r="AC133" i="1"/>
  <c r="AB133" i="1"/>
  <c r="AC132" i="1"/>
  <c r="AB132" i="1"/>
  <c r="AC129" i="1"/>
  <c r="AB129" i="1"/>
  <c r="AC128" i="1"/>
  <c r="AB128" i="1"/>
  <c r="AC127" i="1"/>
  <c r="AB127" i="1"/>
  <c r="AC116" i="1"/>
  <c r="AB116" i="1"/>
  <c r="AC115" i="1"/>
  <c r="AB115" i="1"/>
  <c r="AC114" i="1"/>
  <c r="AB114" i="1"/>
  <c r="AC113" i="1"/>
  <c r="AB113" i="1"/>
  <c r="AC109" i="1"/>
  <c r="AB109" i="1"/>
  <c r="AC108" i="1"/>
  <c r="AB108" i="1"/>
  <c r="AC107" i="1"/>
  <c r="AB107" i="1"/>
  <c r="AC106" i="1"/>
  <c r="AB106" i="1"/>
  <c r="AC98" i="1"/>
  <c r="AB98" i="1"/>
  <c r="AC97" i="1"/>
  <c r="AB97" i="1"/>
  <c r="AC96" i="1"/>
  <c r="AB96" i="1"/>
  <c r="AC95" i="1"/>
  <c r="AB95" i="1"/>
  <c r="AC94" i="1"/>
  <c r="AB94" i="1"/>
  <c r="AC86" i="1"/>
  <c r="AB86" i="1"/>
  <c r="AC82" i="1"/>
  <c r="AB82" i="1"/>
  <c r="AC80" i="1"/>
  <c r="AB80" i="1"/>
  <c r="AC79" i="1"/>
  <c r="AB79" i="1"/>
  <c r="AC78" i="1"/>
  <c r="AB78" i="1"/>
  <c r="AC77" i="1"/>
  <c r="AB77" i="1"/>
  <c r="AC75" i="1"/>
  <c r="AB75" i="1"/>
  <c r="AC74" i="1"/>
  <c r="AB74" i="1"/>
  <c r="AC73" i="1"/>
  <c r="AB73" i="1"/>
  <c r="AC72" i="1"/>
  <c r="AB72" i="1"/>
  <c r="AC71" i="1"/>
  <c r="AB71" i="1"/>
  <c r="AC67" i="1"/>
  <c r="AB67" i="1"/>
  <c r="AC66" i="1"/>
  <c r="AB66" i="1"/>
  <c r="AC65" i="1"/>
  <c r="AB65" i="1"/>
  <c r="AC64" i="1"/>
  <c r="AB64" i="1"/>
  <c r="AC63" i="1"/>
  <c r="AB63" i="1"/>
  <c r="AC62" i="1"/>
  <c r="AB62" i="1"/>
  <c r="AC61" i="1"/>
  <c r="AB61" i="1"/>
  <c r="AC58" i="1"/>
  <c r="AB58" i="1"/>
  <c r="AC57" i="1"/>
  <c r="AB57" i="1"/>
  <c r="AC56" i="1"/>
  <c r="AB56" i="1"/>
  <c r="AC55" i="1"/>
  <c r="AB55" i="1"/>
  <c r="AC51" i="1"/>
  <c r="AB51" i="1"/>
  <c r="AC50" i="1"/>
  <c r="AB50" i="1"/>
  <c r="AC49" i="1"/>
  <c r="AB49" i="1"/>
  <c r="AC43" i="1"/>
  <c r="AB43" i="1"/>
  <c r="AC42" i="1"/>
  <c r="AB42" i="1"/>
  <c r="AC41" i="1"/>
  <c r="AB41" i="1"/>
  <c r="AC40" i="1"/>
  <c r="AB40" i="1"/>
  <c r="AC39" i="1"/>
  <c r="AB39" i="1"/>
  <c r="AC37" i="1"/>
  <c r="AB37" i="1"/>
  <c r="AC36" i="1"/>
  <c r="AB36" i="1"/>
  <c r="AC35" i="1"/>
  <c r="AB35" i="1"/>
  <c r="AC34" i="1"/>
  <c r="AB34" i="1"/>
  <c r="AC33" i="1"/>
  <c r="AB33" i="1"/>
  <c r="AC31" i="1"/>
  <c r="AB31" i="1"/>
  <c r="AC30" i="1"/>
  <c r="AB30" i="1"/>
  <c r="AC29" i="1"/>
  <c r="AB29" i="1"/>
  <c r="AC28" i="1"/>
  <c r="AB28" i="1"/>
  <c r="AC27" i="1"/>
  <c r="AB27" i="1"/>
  <c r="AC21" i="1"/>
  <c r="AB21" i="1"/>
  <c r="AC15" i="1"/>
  <c r="AB15" i="1"/>
  <c r="AK321" i="1"/>
  <c r="AK16" i="1"/>
  <c r="AK17" i="1"/>
  <c r="AK18" i="1"/>
  <c r="AK19" i="1"/>
  <c r="AF15" i="1"/>
  <c r="AG15" i="1"/>
  <c r="AF21" i="1"/>
  <c r="AG21" i="1"/>
  <c r="AF27" i="1"/>
  <c r="AG27" i="1"/>
  <c r="AG28" i="1"/>
  <c r="AF29" i="1"/>
  <c r="AG29" i="1"/>
  <c r="AF30" i="1"/>
  <c r="AG30" i="1"/>
  <c r="AF31" i="1"/>
  <c r="AG31" i="1"/>
  <c r="AF33" i="1"/>
  <c r="AG33" i="1"/>
  <c r="AF37" i="1"/>
  <c r="AG37" i="1"/>
  <c r="AF39" i="1"/>
  <c r="AG39" i="1"/>
  <c r="AF40" i="1"/>
  <c r="AG40" i="1"/>
  <c r="AF41" i="1"/>
  <c r="AG41" i="1"/>
  <c r="AF43" i="1"/>
  <c r="AG43" i="1"/>
  <c r="AF49" i="1"/>
  <c r="AG49" i="1"/>
  <c r="AF51" i="1"/>
  <c r="AG51" i="1"/>
  <c r="AF55" i="1"/>
  <c r="AG55" i="1"/>
  <c r="AF56" i="1"/>
  <c r="AG56" i="1"/>
  <c r="AF57" i="1"/>
  <c r="AG57" i="1"/>
  <c r="AF58" i="1"/>
  <c r="AG58" i="1"/>
  <c r="AF61" i="1"/>
  <c r="AG61" i="1"/>
  <c r="AF62" i="1"/>
  <c r="AG62" i="1"/>
  <c r="AF66" i="1"/>
  <c r="AG66" i="1"/>
  <c r="AF67" i="1"/>
  <c r="AG67" i="1"/>
  <c r="AG71" i="1"/>
  <c r="AF72" i="1"/>
  <c r="AG72" i="1"/>
  <c r="AF73" i="1"/>
  <c r="AG73" i="1"/>
  <c r="AF74" i="1"/>
  <c r="AG74" i="1"/>
  <c r="AF75" i="1"/>
  <c r="AG75" i="1"/>
  <c r="AF77" i="1"/>
  <c r="AG77" i="1"/>
  <c r="AF78" i="1"/>
  <c r="AG78" i="1"/>
  <c r="AF79" i="1"/>
  <c r="AG79" i="1"/>
  <c r="AF80" i="1"/>
  <c r="AG80" i="1"/>
  <c r="AF82" i="1"/>
  <c r="AG82" i="1"/>
  <c r="AF86" i="1"/>
  <c r="AG86" i="1"/>
  <c r="AF94" i="1"/>
  <c r="AG94" i="1"/>
  <c r="AF95" i="1"/>
  <c r="AG95" i="1"/>
  <c r="AF97" i="1"/>
  <c r="AG97" i="1"/>
  <c r="AG98" i="1"/>
  <c r="AF106" i="1"/>
  <c r="AG106" i="1"/>
  <c r="AG109" i="1"/>
  <c r="AF113" i="1"/>
  <c r="AG113" i="1"/>
  <c r="AG116" i="1"/>
  <c r="AF127" i="1"/>
  <c r="AG127" i="1"/>
  <c r="AG129" i="1"/>
  <c r="AF132" i="1"/>
  <c r="AG132" i="1"/>
  <c r="AG133" i="1"/>
  <c r="AF140" i="1"/>
  <c r="AG140" i="1"/>
  <c r="AF142" i="1"/>
  <c r="AG142" i="1"/>
  <c r="AF143" i="1"/>
  <c r="AG143" i="1"/>
  <c r="AG144" i="1"/>
  <c r="AG147" i="1"/>
  <c r="AF238" i="1"/>
  <c r="AG238" i="1"/>
  <c r="AF240" i="1"/>
  <c r="AG240" i="1"/>
  <c r="AF245" i="1"/>
  <c r="AG245" i="1"/>
  <c r="AG254" i="1"/>
  <c r="AG196" i="1"/>
  <c r="AG198" i="1"/>
  <c r="AG199" i="1"/>
  <c r="AG200" i="1"/>
  <c r="AG203" i="1"/>
  <c r="AG221" i="1"/>
  <c r="AG253" i="1"/>
  <c r="AG202" i="1"/>
  <c r="AG201" i="1"/>
  <c r="AG197" i="1"/>
  <c r="AG146" i="1"/>
  <c r="AG145" i="1"/>
  <c r="AG141" i="1"/>
  <c r="AG128" i="1"/>
  <c r="AG115" i="1"/>
  <c r="AG114" i="1"/>
  <c r="AG108" i="1"/>
  <c r="AG107" i="1"/>
  <c r="AG96" i="1"/>
  <c r="AG65" i="1"/>
  <c r="AG64" i="1"/>
  <c r="AG63" i="1"/>
  <c r="AG50" i="1"/>
  <c r="AG42" i="1"/>
  <c r="AG36" i="1"/>
  <c r="AG35" i="1"/>
  <c r="AG34" i="1"/>
  <c r="AF202" i="1"/>
  <c r="AF201" i="1"/>
  <c r="AF197" i="1"/>
  <c r="AF146" i="1"/>
  <c r="AF145" i="1"/>
  <c r="AF141" i="1"/>
  <c r="AF128" i="1"/>
  <c r="AF115" i="1"/>
  <c r="AF114" i="1"/>
  <c r="AF108" i="1"/>
  <c r="AF107" i="1"/>
  <c r="AF96" i="1"/>
  <c r="AF65" i="1"/>
  <c r="AF64" i="1"/>
  <c r="AF63" i="1"/>
  <c r="AF50" i="1"/>
  <c r="AF42" i="1"/>
  <c r="AF36" i="1"/>
  <c r="AF35" i="1"/>
  <c r="AF34" i="1"/>
  <c r="AE321" i="1"/>
  <c r="AE320" i="1"/>
  <c r="AE313" i="1"/>
  <c r="AE312" i="1"/>
  <c r="AE311" i="1"/>
  <c r="AE310" i="1"/>
  <c r="AE309" i="1"/>
  <c r="AE308" i="1"/>
  <c r="AE307" i="1"/>
  <c r="AE306" i="1"/>
  <c r="AE305" i="1"/>
  <c r="AE254" i="1"/>
  <c r="AE245" i="1"/>
  <c r="AE240" i="1"/>
  <c r="AE238" i="1"/>
  <c r="AE221" i="1"/>
  <c r="AE203" i="1"/>
  <c r="AE202" i="1"/>
  <c r="AE201" i="1"/>
  <c r="AE200" i="1"/>
  <c r="AE199" i="1"/>
  <c r="AE198" i="1"/>
  <c r="AE197" i="1"/>
  <c r="AE196" i="1"/>
  <c r="AE147" i="1"/>
  <c r="AE146" i="1"/>
  <c r="AE145" i="1"/>
  <c r="AE144" i="1"/>
  <c r="AE143" i="1"/>
  <c r="AE142" i="1"/>
  <c r="AE141" i="1"/>
  <c r="AE140" i="1"/>
  <c r="AE133" i="1"/>
  <c r="AE132" i="1"/>
  <c r="AE129" i="1"/>
  <c r="AE128" i="1"/>
  <c r="AE127" i="1"/>
  <c r="AE116" i="1"/>
  <c r="AE115" i="1"/>
  <c r="AE114" i="1"/>
  <c r="AE113" i="1"/>
  <c r="AE109" i="1"/>
  <c r="AE108" i="1"/>
  <c r="AE107" i="1"/>
  <c r="AE106" i="1"/>
  <c r="AE98" i="1"/>
  <c r="AE97" i="1"/>
  <c r="AE96" i="1"/>
  <c r="AE95" i="1"/>
  <c r="AE94" i="1"/>
  <c r="AE86" i="1"/>
  <c r="AE82" i="1"/>
  <c r="AE80" i="1"/>
  <c r="AE79" i="1"/>
  <c r="AE78" i="1"/>
  <c r="AE77" i="1"/>
  <c r="AE75" i="1"/>
  <c r="AE74" i="1"/>
  <c r="AE73" i="1"/>
  <c r="AE72" i="1"/>
  <c r="AE71" i="1"/>
  <c r="AE67" i="1"/>
  <c r="AE66" i="1"/>
  <c r="AE65" i="1"/>
  <c r="AE64" i="1"/>
  <c r="AE63" i="1"/>
  <c r="AE62" i="1"/>
  <c r="AE61" i="1"/>
  <c r="AE58" i="1"/>
  <c r="AE57" i="1"/>
  <c r="AE56" i="1"/>
  <c r="AE55" i="1"/>
  <c r="AE51" i="1"/>
  <c r="AE50" i="1"/>
  <c r="AE49" i="1"/>
  <c r="AE43" i="1"/>
  <c r="AE42" i="1"/>
  <c r="AE41" i="1"/>
  <c r="AE40" i="1"/>
  <c r="AE39" i="1"/>
  <c r="AE37" i="1"/>
  <c r="AE36" i="1"/>
  <c r="AE35" i="1"/>
  <c r="AE34" i="1"/>
  <c r="AE33" i="1"/>
  <c r="AE31" i="1"/>
  <c r="AE30" i="1"/>
  <c r="AE29" i="1"/>
  <c r="AE28" i="1"/>
  <c r="AE27" i="1"/>
  <c r="AE21" i="1"/>
  <c r="AE15" i="1"/>
  <c r="AF199" i="1" l="1"/>
  <c r="AF221" i="1"/>
  <c r="AF196" i="1"/>
  <c r="AF198" i="1"/>
  <c r="AF200" i="1"/>
  <c r="AF203" i="1"/>
  <c r="H32" i="13" l="1"/>
  <c r="G32" i="13"/>
  <c r="H31" i="13"/>
  <c r="G31" i="13"/>
  <c r="H30" i="13"/>
  <c r="G30" i="13"/>
  <c r="H37" i="13"/>
  <c r="G37" i="13"/>
  <c r="H36" i="13"/>
  <c r="G36" i="13"/>
  <c r="H35" i="13"/>
  <c r="G35" i="13"/>
  <c r="H34" i="13"/>
  <c r="G34" i="13"/>
  <c r="H33" i="13"/>
  <c r="G33" i="13"/>
  <c r="F40" i="13"/>
  <c r="E40" i="13"/>
  <c r="D40" i="13"/>
  <c r="C40" i="13"/>
  <c r="AF254" i="1" l="1"/>
  <c r="AF147" i="1"/>
  <c r="AF144" i="1"/>
  <c r="AF133" i="1"/>
  <c r="AF129" i="1"/>
  <c r="AF116" i="1"/>
  <c r="AF109" i="1"/>
  <c r="AF98" i="1"/>
  <c r="C20" i="12"/>
  <c r="C253" i="1" l="1"/>
  <c r="C239" i="1"/>
  <c r="AE226" i="1"/>
  <c r="W227" i="1"/>
  <c r="V227" i="1"/>
  <c r="U227" i="1"/>
  <c r="T227" i="1"/>
  <c r="AB226" i="1"/>
  <c r="AC226" i="1"/>
  <c r="AF320" i="1" l="1"/>
  <c r="AG309" i="1"/>
  <c r="AG244" i="1"/>
  <c r="AG243" i="1"/>
  <c r="AG242" i="1"/>
  <c r="AG241" i="1"/>
  <c r="AG53" i="1"/>
  <c r="AG52" i="1"/>
  <c r="AG19" i="1"/>
  <c r="AF309" i="1"/>
  <c r="AF244" i="1"/>
  <c r="AF243" i="1"/>
  <c r="AF242" i="1"/>
  <c r="AF241" i="1"/>
  <c r="AF53" i="1"/>
  <c r="AF52" i="1"/>
  <c r="AF19" i="1"/>
  <c r="AE53" i="1"/>
  <c r="AE52" i="1"/>
  <c r="A1" i="17"/>
  <c r="A2" i="17"/>
  <c r="A3" i="17"/>
  <c r="M68" i="1"/>
  <c r="AF321" i="1" l="1"/>
  <c r="AG320" i="1"/>
  <c r="AK258" i="1" l="1"/>
  <c r="AK252" i="1"/>
  <c r="AK251" i="1" s="1"/>
  <c r="AK88" i="1"/>
  <c r="AK53" i="1"/>
  <c r="AK52" i="1"/>
  <c r="AK322" i="1"/>
  <c r="AK299" i="1"/>
  <c r="AK295" i="1"/>
  <c r="AK286" i="1"/>
  <c r="AK281" i="1"/>
  <c r="AK277" i="1"/>
  <c r="AK275" i="1"/>
  <c r="AK270" i="1"/>
  <c r="AK268" i="1"/>
  <c r="AK260" i="1"/>
  <c r="AK255" i="1"/>
  <c r="AK246" i="1"/>
  <c r="AK235" i="1"/>
  <c r="AK222" i="1"/>
  <c r="AK214" i="1"/>
  <c r="AK212" i="1"/>
  <c r="AK205" i="1" s="1"/>
  <c r="AK191" i="1"/>
  <c r="AK182" i="1"/>
  <c r="AK173" i="1"/>
  <c r="AK166" i="1"/>
  <c r="AK163" i="1"/>
  <c r="AK154" i="1"/>
  <c r="AK149" i="1"/>
  <c r="AK121" i="1"/>
  <c r="AK118" i="1" s="1"/>
  <c r="AK117" i="1"/>
  <c r="AK99" i="1"/>
  <c r="AK70" i="1"/>
  <c r="AK44" i="1"/>
  <c r="AK22" i="1"/>
  <c r="I39" i="1"/>
  <c r="AK172" i="1" l="1"/>
  <c r="AK280" i="1"/>
  <c r="AK148" i="1"/>
  <c r="AK259" i="1"/>
  <c r="AK218" i="1"/>
  <c r="AK239" i="1"/>
  <c r="AK323" i="1"/>
  <c r="AK257" i="1" s="1"/>
  <c r="AK253" i="1"/>
  <c r="AK195" i="1"/>
  <c r="AK256" i="1" l="1"/>
  <c r="AK194" i="1"/>
  <c r="AB298" i="1"/>
  <c r="AK14" i="1"/>
  <c r="AK20" i="1"/>
  <c r="AK81" i="1"/>
  <c r="AK85" i="1"/>
  <c r="AK104" i="1"/>
  <c r="AK112" i="1"/>
  <c r="AK123" i="1"/>
  <c r="AK131" i="1"/>
  <c r="AK234" i="1"/>
  <c r="AB300" i="1"/>
  <c r="AD300" i="1" s="1"/>
  <c r="AL300" i="1" s="1"/>
  <c r="D13" i="17"/>
  <c r="D12" i="17"/>
  <c r="D11" i="17"/>
  <c r="D10" i="17"/>
  <c r="D9" i="17"/>
  <c r="AW302" i="1"/>
  <c r="AU323" i="1"/>
  <c r="AK32" i="1" l="1"/>
  <c r="AK60" i="1"/>
  <c r="AK26" i="1"/>
  <c r="AK68" i="1"/>
  <c r="AK54" i="1"/>
  <c r="AK38" i="1"/>
  <c r="AK317" i="1"/>
  <c r="AG226" i="1"/>
  <c r="AK89" i="1"/>
  <c r="AK48" i="1"/>
  <c r="AK76" i="1"/>
  <c r="AF226" i="1"/>
  <c r="AF305" i="1"/>
  <c r="AG305" i="1"/>
  <c r="AG307" i="1"/>
  <c r="AF310" i="1"/>
  <c r="AF311" i="1"/>
  <c r="AF312" i="1"/>
  <c r="AG310" i="1"/>
  <c r="AG311" i="1"/>
  <c r="AG312" i="1"/>
  <c r="AG313" i="1"/>
  <c r="AG308" i="1"/>
  <c r="AG306" i="1"/>
  <c r="AF308" i="1"/>
  <c r="AF306" i="1"/>
  <c r="AF307" i="1"/>
  <c r="AF313" i="1"/>
  <c r="AI300" i="1"/>
  <c r="AI298" i="1" s="1"/>
  <c r="H40" i="13"/>
  <c r="AU317" i="1"/>
  <c r="AK227" i="1" l="1"/>
  <c r="AK224" i="1" s="1"/>
  <c r="AK223" i="1" s="1"/>
  <c r="AK139" i="1"/>
  <c r="AK111" i="1" s="1"/>
  <c r="AK13" i="1"/>
  <c r="AK47" i="1"/>
  <c r="G40" i="13"/>
  <c r="AU227" i="1"/>
  <c r="AV319" i="1"/>
  <c r="AW319" i="1" s="1"/>
  <c r="AV318" i="1"/>
  <c r="AW318" i="1" s="1"/>
  <c r="AV304" i="1"/>
  <c r="AW304" i="1" s="1"/>
  <c r="AV303" i="1"/>
  <c r="AW303" i="1" s="1"/>
  <c r="AV301" i="1"/>
  <c r="AW301" i="1" s="1"/>
  <c r="AV300" i="1"/>
  <c r="AW300" i="1" s="1"/>
  <c r="AV297" i="1"/>
  <c r="AW297" i="1" s="1"/>
  <c r="AV296" i="1"/>
  <c r="AW296" i="1" s="1"/>
  <c r="AV294" i="1"/>
  <c r="AW294" i="1" s="1"/>
  <c r="AV293" i="1"/>
  <c r="AW293" i="1" s="1"/>
  <c r="AV292" i="1"/>
  <c r="AW292" i="1" s="1"/>
  <c r="AV291" i="1"/>
  <c r="AW291" i="1" s="1"/>
  <c r="AV290" i="1"/>
  <c r="AW290" i="1" s="1"/>
  <c r="AV289" i="1"/>
  <c r="AW289" i="1" s="1"/>
  <c r="AV288" i="1"/>
  <c r="AW288" i="1" s="1"/>
  <c r="AV287" i="1"/>
  <c r="AW287" i="1" s="1"/>
  <c r="AV285" i="1"/>
  <c r="AW285" i="1" s="1"/>
  <c r="AV284" i="1"/>
  <c r="AW284" i="1" s="1"/>
  <c r="AV283" i="1"/>
  <c r="AW283" i="1" s="1"/>
  <c r="AV282" i="1"/>
  <c r="AW282" i="1" s="1"/>
  <c r="AV279" i="1"/>
  <c r="AW279" i="1" s="1"/>
  <c r="AV278" i="1"/>
  <c r="AW278" i="1" s="1"/>
  <c r="AV276" i="1"/>
  <c r="AW276" i="1" s="1"/>
  <c r="AV274" i="1"/>
  <c r="AW274" i="1" s="1"/>
  <c r="AV273" i="1"/>
  <c r="AW273" i="1" s="1"/>
  <c r="AV272" i="1"/>
  <c r="AW272" i="1" s="1"/>
  <c r="AV271" i="1"/>
  <c r="AW271" i="1" s="1"/>
  <c r="AV269" i="1"/>
  <c r="AW269" i="1" s="1"/>
  <c r="AV267" i="1"/>
  <c r="AW267" i="1" s="1"/>
  <c r="AV266" i="1"/>
  <c r="AW266" i="1" s="1"/>
  <c r="AV265" i="1"/>
  <c r="AW265" i="1" s="1"/>
  <c r="AV264" i="1"/>
  <c r="AW264" i="1" s="1"/>
  <c r="AV263" i="1"/>
  <c r="AW263" i="1" s="1"/>
  <c r="AV262" i="1"/>
  <c r="AW262" i="1" s="1"/>
  <c r="AV261" i="1"/>
  <c r="AW261" i="1" s="1"/>
  <c r="AV222" i="1"/>
  <c r="AW222" i="1" s="1"/>
  <c r="AV220" i="1"/>
  <c r="AW220" i="1" s="1"/>
  <c r="AV219" i="1"/>
  <c r="AW219" i="1" s="1"/>
  <c r="AV217" i="1"/>
  <c r="AW217" i="1" s="1"/>
  <c r="AV216" i="1"/>
  <c r="AW216" i="1" s="1"/>
  <c r="AV215" i="1"/>
  <c r="AW215" i="1" s="1"/>
  <c r="AV213" i="1"/>
  <c r="AW213" i="1" s="1"/>
  <c r="AV211" i="1"/>
  <c r="AW211" i="1" s="1"/>
  <c r="AV210" i="1"/>
  <c r="AW210" i="1" s="1"/>
  <c r="AV209" i="1"/>
  <c r="AW209" i="1" s="1"/>
  <c r="AV208" i="1"/>
  <c r="AW208" i="1" s="1"/>
  <c r="AV207" i="1"/>
  <c r="AW207" i="1" s="1"/>
  <c r="AV206" i="1"/>
  <c r="AW206" i="1" s="1"/>
  <c r="AV193" i="1"/>
  <c r="AW193" i="1" s="1"/>
  <c r="AV192" i="1"/>
  <c r="AW192" i="1" s="1"/>
  <c r="AV190" i="1"/>
  <c r="AW190" i="1" s="1"/>
  <c r="AV189" i="1"/>
  <c r="AW189" i="1" s="1"/>
  <c r="AV188" i="1"/>
  <c r="AW188" i="1" s="1"/>
  <c r="AV187" i="1"/>
  <c r="AW187" i="1" s="1"/>
  <c r="AV186" i="1"/>
  <c r="AW186" i="1" s="1"/>
  <c r="AV185" i="1"/>
  <c r="AW185" i="1" s="1"/>
  <c r="AV184" i="1"/>
  <c r="AW184" i="1" s="1"/>
  <c r="AV183" i="1"/>
  <c r="AW183" i="1" s="1"/>
  <c r="AV181" i="1"/>
  <c r="AW181" i="1" s="1"/>
  <c r="AV180" i="1"/>
  <c r="AW180" i="1" s="1"/>
  <c r="AV179" i="1"/>
  <c r="AW179" i="1" s="1"/>
  <c r="AV178" i="1"/>
  <c r="AW178" i="1" s="1"/>
  <c r="AV177" i="1"/>
  <c r="AW177" i="1" s="1"/>
  <c r="AV176" i="1"/>
  <c r="AW176" i="1" s="1"/>
  <c r="AV175" i="1"/>
  <c r="AW175" i="1" s="1"/>
  <c r="AV174" i="1"/>
  <c r="AW174" i="1" s="1"/>
  <c r="AV171" i="1"/>
  <c r="AW171" i="1" s="1"/>
  <c r="AV170" i="1"/>
  <c r="AW170" i="1" s="1"/>
  <c r="AV169" i="1"/>
  <c r="AW169" i="1" s="1"/>
  <c r="AV168" i="1"/>
  <c r="AW168" i="1" s="1"/>
  <c r="AV167" i="1"/>
  <c r="AW167" i="1" s="1"/>
  <c r="AV165" i="1"/>
  <c r="AW165" i="1" s="1"/>
  <c r="AV164" i="1"/>
  <c r="AW164" i="1" s="1"/>
  <c r="AV162" i="1"/>
  <c r="AW162" i="1" s="1"/>
  <c r="AV161" i="1"/>
  <c r="AW161" i="1" s="1"/>
  <c r="AV160" i="1"/>
  <c r="AW160" i="1" s="1"/>
  <c r="AV159" i="1"/>
  <c r="AW159" i="1" s="1"/>
  <c r="AV158" i="1"/>
  <c r="AW158" i="1" s="1"/>
  <c r="AV157" i="1"/>
  <c r="AW157" i="1" s="1"/>
  <c r="AV156" i="1"/>
  <c r="AW156" i="1" s="1"/>
  <c r="AV155" i="1"/>
  <c r="AW155" i="1" s="1"/>
  <c r="AV153" i="1"/>
  <c r="AW153" i="1" s="1"/>
  <c r="AV152" i="1"/>
  <c r="AW152" i="1" s="1"/>
  <c r="AV151" i="1"/>
  <c r="AW151" i="1" s="1"/>
  <c r="AV150" i="1"/>
  <c r="AW150" i="1" s="1"/>
  <c r="AV134" i="1"/>
  <c r="AW134" i="1" s="1"/>
  <c r="AV124" i="1"/>
  <c r="AW124" i="1" s="1"/>
  <c r="AV12" i="1"/>
  <c r="AW12" i="1" s="1"/>
  <c r="AK11" i="1" l="1"/>
  <c r="C195" i="1"/>
  <c r="C26" i="1"/>
  <c r="AC121" i="1" l="1"/>
  <c r="AB121" i="1"/>
  <c r="AC88" i="1"/>
  <c r="AB88" i="1"/>
  <c r="AC87" i="1"/>
  <c r="AB87" i="1"/>
  <c r="AC53" i="1"/>
  <c r="AB53" i="1"/>
  <c r="AC52" i="1"/>
  <c r="AB52" i="1"/>
  <c r="AC19" i="1"/>
  <c r="AB19" i="1"/>
  <c r="AC18" i="1"/>
  <c r="AB18" i="1"/>
  <c r="AC17" i="1"/>
  <c r="AB17" i="1"/>
  <c r="AC16" i="1"/>
  <c r="AB16" i="1"/>
  <c r="AA317" i="1"/>
  <c r="AA323" i="1" s="1"/>
  <c r="Z317" i="1"/>
  <c r="Z323" i="1" s="1"/>
  <c r="AA295" i="1"/>
  <c r="Z295" i="1"/>
  <c r="AA286" i="1"/>
  <c r="Z286" i="1"/>
  <c r="AA281" i="1"/>
  <c r="Z281" i="1"/>
  <c r="AA277" i="1"/>
  <c r="Z277" i="1"/>
  <c r="AA275" i="1"/>
  <c r="Z275" i="1"/>
  <c r="AA270" i="1"/>
  <c r="Z270" i="1"/>
  <c r="AA268" i="1"/>
  <c r="Z268" i="1"/>
  <c r="AA260" i="1"/>
  <c r="Z260" i="1"/>
  <c r="AA256" i="1"/>
  <c r="Z256" i="1"/>
  <c r="AA253" i="1"/>
  <c r="Z253" i="1"/>
  <c r="AA251" i="1"/>
  <c r="Z251" i="1"/>
  <c r="AA246" i="1"/>
  <c r="Z246" i="1"/>
  <c r="AA239" i="1"/>
  <c r="Z239" i="1"/>
  <c r="AA234" i="1"/>
  <c r="Z234" i="1"/>
  <c r="AA224" i="1"/>
  <c r="Z224" i="1"/>
  <c r="AA218" i="1"/>
  <c r="Z218" i="1"/>
  <c r="AA214" i="1"/>
  <c r="Z214" i="1"/>
  <c r="AA205" i="1"/>
  <c r="Z205" i="1"/>
  <c r="AA195" i="1"/>
  <c r="Z195" i="1"/>
  <c r="AA191" i="1"/>
  <c r="Z191" i="1"/>
  <c r="AA182" i="1"/>
  <c r="Z182" i="1"/>
  <c r="AA173" i="1"/>
  <c r="Z173" i="1"/>
  <c r="AA166" i="1"/>
  <c r="Z166" i="1"/>
  <c r="AA163" i="1"/>
  <c r="Z163" i="1"/>
  <c r="AA154" i="1"/>
  <c r="Z154" i="1"/>
  <c r="AA149" i="1"/>
  <c r="Z149" i="1"/>
  <c r="AA139" i="1"/>
  <c r="Z139" i="1"/>
  <c r="AA131" i="1"/>
  <c r="Z131" i="1"/>
  <c r="AA123" i="1"/>
  <c r="Z123" i="1"/>
  <c r="AA118" i="1"/>
  <c r="Z118" i="1"/>
  <c r="AA112" i="1"/>
  <c r="Z112" i="1"/>
  <c r="AA104" i="1"/>
  <c r="Z104" i="1"/>
  <c r="AA99" i="1"/>
  <c r="Z99" i="1"/>
  <c r="AA89" i="1"/>
  <c r="Z89" i="1"/>
  <c r="AA85" i="1"/>
  <c r="Z85" i="1"/>
  <c r="AA81" i="1"/>
  <c r="Z81" i="1"/>
  <c r="AA76" i="1"/>
  <c r="Z76" i="1"/>
  <c r="AA68" i="1"/>
  <c r="Z68" i="1"/>
  <c r="AA60" i="1"/>
  <c r="Z60" i="1"/>
  <c r="AA54" i="1"/>
  <c r="Z54" i="1"/>
  <c r="AA48" i="1"/>
  <c r="Z48" i="1"/>
  <c r="AA44" i="1"/>
  <c r="Z44" i="1"/>
  <c r="AA38" i="1"/>
  <c r="Z38" i="1"/>
  <c r="AA32" i="1"/>
  <c r="Z32" i="1"/>
  <c r="AA26" i="1"/>
  <c r="Z26" i="1"/>
  <c r="AA20" i="1"/>
  <c r="Z20" i="1"/>
  <c r="AA14" i="1"/>
  <c r="Z14" i="1"/>
  <c r="Y317" i="1"/>
  <c r="Y323" i="1" s="1"/>
  <c r="X317" i="1"/>
  <c r="X323" i="1" s="1"/>
  <c r="Y295" i="1"/>
  <c r="X295" i="1"/>
  <c r="Y286" i="1"/>
  <c r="X286" i="1"/>
  <c r="Y281" i="1"/>
  <c r="X281" i="1"/>
  <c r="Y277" i="1"/>
  <c r="X277" i="1"/>
  <c r="Y275" i="1"/>
  <c r="X275" i="1"/>
  <c r="Y270" i="1"/>
  <c r="X270" i="1"/>
  <c r="Y268" i="1"/>
  <c r="X268" i="1"/>
  <c r="Y260" i="1"/>
  <c r="X260" i="1"/>
  <c r="Y256" i="1"/>
  <c r="X256" i="1"/>
  <c r="Y253" i="1"/>
  <c r="X253" i="1"/>
  <c r="Y251" i="1"/>
  <c r="X251" i="1"/>
  <c r="Y246" i="1"/>
  <c r="X246" i="1"/>
  <c r="Y239" i="1"/>
  <c r="X239" i="1"/>
  <c r="Y234" i="1"/>
  <c r="X234" i="1"/>
  <c r="Y224" i="1"/>
  <c r="X224" i="1"/>
  <c r="Y218" i="1"/>
  <c r="X218" i="1"/>
  <c r="Y214" i="1"/>
  <c r="X214" i="1"/>
  <c r="Y205" i="1"/>
  <c r="X205" i="1"/>
  <c r="Y195" i="1"/>
  <c r="X195" i="1"/>
  <c r="Y191" i="1"/>
  <c r="X191" i="1"/>
  <c r="Y182" i="1"/>
  <c r="X182" i="1"/>
  <c r="Y173" i="1"/>
  <c r="X173" i="1"/>
  <c r="Y166" i="1"/>
  <c r="X166" i="1"/>
  <c r="Y163" i="1"/>
  <c r="X163" i="1"/>
  <c r="Y154" i="1"/>
  <c r="X154" i="1"/>
  <c r="Y149" i="1"/>
  <c r="X149" i="1"/>
  <c r="Y139" i="1"/>
  <c r="X139" i="1"/>
  <c r="Y131" i="1"/>
  <c r="X131" i="1"/>
  <c r="Y123" i="1"/>
  <c r="X123" i="1"/>
  <c r="Y118" i="1"/>
  <c r="X118" i="1"/>
  <c r="Y112" i="1"/>
  <c r="X112" i="1"/>
  <c r="Y104" i="1"/>
  <c r="X104" i="1"/>
  <c r="Y99" i="1"/>
  <c r="X99" i="1"/>
  <c r="Y89" i="1"/>
  <c r="X89" i="1"/>
  <c r="Y85" i="1"/>
  <c r="X85" i="1"/>
  <c r="Y81" i="1"/>
  <c r="X81" i="1"/>
  <c r="Y76" i="1"/>
  <c r="X76" i="1"/>
  <c r="Y68" i="1"/>
  <c r="X68" i="1"/>
  <c r="Y60" i="1"/>
  <c r="X60" i="1"/>
  <c r="Y54" i="1"/>
  <c r="X54" i="1"/>
  <c r="Y48" i="1"/>
  <c r="X48" i="1"/>
  <c r="Y44" i="1"/>
  <c r="X44" i="1"/>
  <c r="Y38" i="1"/>
  <c r="X38" i="1"/>
  <c r="Y32" i="1"/>
  <c r="X32" i="1"/>
  <c r="Y26" i="1"/>
  <c r="X26" i="1"/>
  <c r="Y20" i="1"/>
  <c r="X20" i="1"/>
  <c r="Y14" i="1"/>
  <c r="X14" i="1"/>
  <c r="X172" i="1" l="1"/>
  <c r="AD27" i="1"/>
  <c r="Z280" i="1"/>
  <c r="Y172" i="1"/>
  <c r="Y280" i="1"/>
  <c r="X13" i="1"/>
  <c r="Y148" i="1"/>
  <c r="Y223" i="1"/>
  <c r="X280" i="1"/>
  <c r="AA280" i="1"/>
  <c r="Y194" i="1"/>
  <c r="X111" i="1"/>
  <c r="Z13" i="1"/>
  <c r="Z111" i="1"/>
  <c r="Z259" i="1"/>
  <c r="AA111" i="1"/>
  <c r="AA194" i="1"/>
  <c r="AA259" i="1"/>
  <c r="Z172" i="1"/>
  <c r="Z223" i="1"/>
  <c r="AA172" i="1"/>
  <c r="X259" i="1"/>
  <c r="Z47" i="1"/>
  <c r="Y259" i="1"/>
  <c r="AA47" i="1"/>
  <c r="AA223" i="1"/>
  <c r="X148" i="1"/>
  <c r="Z148" i="1"/>
  <c r="AA148" i="1"/>
  <c r="Y111" i="1"/>
  <c r="X194" i="1"/>
  <c r="Z194" i="1"/>
  <c r="AA13" i="1"/>
  <c r="X223" i="1"/>
  <c r="X47" i="1"/>
  <c r="Y47" i="1"/>
  <c r="Y13" i="1"/>
  <c r="X11" i="1" l="1"/>
  <c r="Z11" i="1"/>
  <c r="AA11" i="1"/>
  <c r="Y11" i="1"/>
  <c r="U317" i="1" l="1"/>
  <c r="AG299" i="1" l="1"/>
  <c r="AG121" i="1"/>
  <c r="AG88" i="1"/>
  <c r="AG87" i="1"/>
  <c r="AE212" i="1" l="1"/>
  <c r="AC258" i="1"/>
  <c r="AC261" i="1"/>
  <c r="AC262" i="1"/>
  <c r="AC263" i="1"/>
  <c r="AC264" i="1"/>
  <c r="AC265" i="1"/>
  <c r="AC266" i="1"/>
  <c r="AC267" i="1"/>
  <c r="AC269" i="1"/>
  <c r="AC271" i="1"/>
  <c r="AC272" i="1"/>
  <c r="AC273" i="1"/>
  <c r="AC274" i="1"/>
  <c r="AC276" i="1"/>
  <c r="AC278" i="1"/>
  <c r="AC279" i="1"/>
  <c r="AC282" i="1"/>
  <c r="AC283" i="1"/>
  <c r="AC284" i="1"/>
  <c r="AC285" i="1"/>
  <c r="AC287" i="1"/>
  <c r="AC288" i="1"/>
  <c r="AC289" i="1"/>
  <c r="AC290" i="1"/>
  <c r="AC291" i="1"/>
  <c r="AC292" i="1"/>
  <c r="AC293" i="1"/>
  <c r="AC294" i="1"/>
  <c r="AC296" i="1"/>
  <c r="AC297" i="1"/>
  <c r="AC298" i="1"/>
  <c r="AC299" i="1"/>
  <c r="AC212" i="1"/>
  <c r="AC22" i="1"/>
  <c r="AB314" i="1"/>
  <c r="AB315" i="1"/>
  <c r="AB316" i="1"/>
  <c r="AB258" i="1"/>
  <c r="AB261" i="1"/>
  <c r="AB262" i="1"/>
  <c r="AB263" i="1"/>
  <c r="AB264" i="1"/>
  <c r="AB265" i="1"/>
  <c r="AB266" i="1"/>
  <c r="AB267" i="1"/>
  <c r="AB269" i="1"/>
  <c r="AB271" i="1"/>
  <c r="AB272" i="1"/>
  <c r="AB273" i="1"/>
  <c r="AB274" i="1"/>
  <c r="AB276" i="1"/>
  <c r="AB278" i="1"/>
  <c r="AB279" i="1"/>
  <c r="AB282" i="1"/>
  <c r="AB283" i="1"/>
  <c r="AB284" i="1"/>
  <c r="AB285" i="1"/>
  <c r="AB287" i="1"/>
  <c r="AB288" i="1"/>
  <c r="AB289" i="1"/>
  <c r="AB290" i="1"/>
  <c r="AB291" i="1"/>
  <c r="AB292" i="1"/>
  <c r="AB293" i="1"/>
  <c r="AB294" i="1"/>
  <c r="AB296" i="1"/>
  <c r="AB297" i="1"/>
  <c r="AB299" i="1"/>
  <c r="AB212" i="1"/>
  <c r="AB204" i="1"/>
  <c r="AB150" i="1"/>
  <c r="AB151" i="1"/>
  <c r="AB152" i="1"/>
  <c r="AB153" i="1"/>
  <c r="AB155" i="1"/>
  <c r="AB156" i="1"/>
  <c r="AB157" i="1"/>
  <c r="AB158" i="1"/>
  <c r="AB159" i="1"/>
  <c r="AB160" i="1"/>
  <c r="AB161" i="1"/>
  <c r="AB162" i="1"/>
  <c r="AB164" i="1"/>
  <c r="AB165" i="1"/>
  <c r="AB167" i="1"/>
  <c r="AB168" i="1"/>
  <c r="AB169" i="1"/>
  <c r="AB170" i="1"/>
  <c r="AB171" i="1"/>
  <c r="AB174" i="1"/>
  <c r="AB175" i="1"/>
  <c r="AB176" i="1"/>
  <c r="AB177" i="1"/>
  <c r="AB178" i="1"/>
  <c r="AB179" i="1"/>
  <c r="AB180" i="1"/>
  <c r="AB181" i="1"/>
  <c r="AB183" i="1"/>
  <c r="AB184" i="1"/>
  <c r="AB185" i="1"/>
  <c r="AB186" i="1"/>
  <c r="AB187" i="1"/>
  <c r="AB188" i="1"/>
  <c r="AB189" i="1"/>
  <c r="AB190" i="1"/>
  <c r="AB192" i="1"/>
  <c r="AB193" i="1"/>
  <c r="AB100" i="1"/>
  <c r="AB101" i="1"/>
  <c r="AB102" i="1"/>
  <c r="AB103" i="1"/>
  <c r="AD78" i="1" l="1"/>
  <c r="AF212" i="1" l="1"/>
  <c r="D46" i="3" l="1"/>
  <c r="AG212" i="1" l="1"/>
  <c r="I15" i="1" l="1"/>
  <c r="D56" i="3" l="1"/>
  <c r="AG204" i="1" l="1"/>
  <c r="AG321" i="1" l="1"/>
  <c r="AG322" i="1"/>
  <c r="AG323" i="1"/>
  <c r="AG314" i="1"/>
  <c r="AG315" i="1"/>
  <c r="AG316" i="1"/>
  <c r="AG246" i="1"/>
  <c r="AG247" i="1"/>
  <c r="AG248" i="1"/>
  <c r="AG249" i="1"/>
  <c r="AG250" i="1"/>
  <c r="AG251" i="1"/>
  <c r="AG252" i="1"/>
  <c r="AG255" i="1"/>
  <c r="AG123" i="1"/>
  <c r="AG118" i="1"/>
  <c r="AG104" i="1"/>
  <c r="AG81" i="1"/>
  <c r="AG70" i="1"/>
  <c r="AG22" i="1"/>
  <c r="AF322" i="1"/>
  <c r="AG235" i="1"/>
  <c r="AG205" i="1"/>
  <c r="AG214" i="1"/>
  <c r="AG222" i="1"/>
  <c r="AG218" i="1" s="1"/>
  <c r="AG117" i="1"/>
  <c r="AG149" i="1"/>
  <c r="AG154" i="1"/>
  <c r="AG163" i="1"/>
  <c r="AG166" i="1"/>
  <c r="AG173" i="1"/>
  <c r="AG182" i="1"/>
  <c r="AG191" i="1"/>
  <c r="AG44" i="1"/>
  <c r="AG99" i="1"/>
  <c r="AH124" i="1"/>
  <c r="AH134" i="1"/>
  <c r="AF323" i="1" l="1"/>
  <c r="AF257" i="1" s="1"/>
  <c r="AG257" i="1"/>
  <c r="AG256" i="1" s="1"/>
  <c r="AG317" i="1"/>
  <c r="AG227" i="1" s="1"/>
  <c r="AG54" i="1"/>
  <c r="AG32" i="1"/>
  <c r="AG48" i="1"/>
  <c r="AG239" i="1"/>
  <c r="AG89" i="1"/>
  <c r="AG68" i="1"/>
  <c r="AG139" i="1"/>
  <c r="AG112" i="1"/>
  <c r="AG85" i="1"/>
  <c r="AG60" i="1"/>
  <c r="AG148" i="1"/>
  <c r="AG38" i="1"/>
  <c r="AG195" i="1"/>
  <c r="AG194" i="1" s="1"/>
  <c r="AG76" i="1"/>
  <c r="AG172" i="1"/>
  <c r="AG14" i="1"/>
  <c r="AG20" i="1"/>
  <c r="AG234" i="1"/>
  <c r="AG131" i="1"/>
  <c r="AG26" i="1"/>
  <c r="AP240" i="1"/>
  <c r="AP204" i="1"/>
  <c r="E43" i="3"/>
  <c r="E42" i="3"/>
  <c r="AP199" i="1"/>
  <c r="AP147" i="1"/>
  <c r="AP144" i="1"/>
  <c r="AP142" i="1"/>
  <c r="AP140" i="1"/>
  <c r="AP132" i="1"/>
  <c r="AF121" i="1"/>
  <c r="AF118" i="1" s="1"/>
  <c r="AP116" i="1"/>
  <c r="AP109" i="1"/>
  <c r="AP98" i="1"/>
  <c r="AF88" i="1"/>
  <c r="AP88" i="1" s="1"/>
  <c r="AF87" i="1"/>
  <c r="AP87" i="1" s="1"/>
  <c r="AP86" i="1"/>
  <c r="AP82" i="1"/>
  <c r="AP80" i="1"/>
  <c r="AP78" i="1"/>
  <c r="AP77" i="1"/>
  <c r="AP75" i="1"/>
  <c r="AP73" i="1"/>
  <c r="AP63" i="1"/>
  <c r="AP61" i="1"/>
  <c r="AP57" i="1"/>
  <c r="AP56" i="1"/>
  <c r="AP55" i="1"/>
  <c r="AP51" i="1"/>
  <c r="AP43" i="1"/>
  <c r="AP41" i="1"/>
  <c r="AP39" i="1"/>
  <c r="AP33" i="1"/>
  <c r="AP29" i="1"/>
  <c r="AP31" i="1"/>
  <c r="AP28" i="1"/>
  <c r="AF22" i="1"/>
  <c r="AP22" i="1" s="1"/>
  <c r="AP21" i="1"/>
  <c r="AP19" i="1"/>
  <c r="K7" i="15"/>
  <c r="K9" i="15"/>
  <c r="L14" i="15"/>
  <c r="L22" i="15"/>
  <c r="L35" i="15"/>
  <c r="L27" i="15"/>
  <c r="L31" i="15"/>
  <c r="L32" i="15"/>
  <c r="L37" i="15"/>
  <c r="L39" i="15"/>
  <c r="L49" i="15"/>
  <c r="L50" i="15"/>
  <c r="L41" i="15"/>
  <c r="L42" i="15"/>
  <c r="L43" i="15"/>
  <c r="L44" i="15"/>
  <c r="L45" i="15"/>
  <c r="L46" i="15"/>
  <c r="L47" i="15"/>
  <c r="L48" i="15"/>
  <c r="K22" i="15"/>
  <c r="K35" i="15"/>
  <c r="K27" i="15"/>
  <c r="K31" i="15"/>
  <c r="K32" i="15"/>
  <c r="K37" i="15"/>
  <c r="K39" i="15"/>
  <c r="K40" i="15"/>
  <c r="K49" i="15"/>
  <c r="K50" i="15"/>
  <c r="K41" i="15"/>
  <c r="K42" i="15"/>
  <c r="K43" i="15"/>
  <c r="K44" i="15"/>
  <c r="K45" i="15"/>
  <c r="K46" i="15"/>
  <c r="K47" i="15"/>
  <c r="K48" i="15"/>
  <c r="A4" i="15"/>
  <c r="AP145" i="1"/>
  <c r="AP79" i="1"/>
  <c r="AF70" i="1"/>
  <c r="AP49" i="1"/>
  <c r="AP146" i="1"/>
  <c r="AP133" i="1"/>
  <c r="AP113" i="1"/>
  <c r="AP97" i="1"/>
  <c r="AP94" i="1"/>
  <c r="AP72" i="1"/>
  <c r="AP27" i="1"/>
  <c r="AF235" i="1"/>
  <c r="AF234" i="1" s="1"/>
  <c r="E49" i="3" s="1"/>
  <c r="AP254" i="1"/>
  <c r="E39" i="3"/>
  <c r="AF117" i="1"/>
  <c r="AP30" i="1"/>
  <c r="AP15" i="1"/>
  <c r="D38" i="15"/>
  <c r="L38" i="15" s="1"/>
  <c r="AE121" i="1"/>
  <c r="AE117" i="1"/>
  <c r="AO109" i="1"/>
  <c r="AE88" i="1"/>
  <c r="AL78" i="1"/>
  <c r="AE22" i="1"/>
  <c r="AE19" i="1"/>
  <c r="AF299" i="1"/>
  <c r="E56" i="3" s="1"/>
  <c r="AF252" i="1"/>
  <c r="AF251" i="1" s="1"/>
  <c r="AP251" i="1" s="1"/>
  <c r="AD297" i="1"/>
  <c r="AF258" i="1"/>
  <c r="AF255" i="1"/>
  <c r="AP255" i="1" s="1"/>
  <c r="AF222" i="1"/>
  <c r="AP222" i="1" s="1"/>
  <c r="AP114" i="1"/>
  <c r="AP96" i="1"/>
  <c r="AP95" i="1"/>
  <c r="AP74" i="1"/>
  <c r="AP62" i="1"/>
  <c r="AP53" i="1"/>
  <c r="AE322" i="1"/>
  <c r="AE258" i="1"/>
  <c r="AE255" i="1"/>
  <c r="AO255" i="1" s="1"/>
  <c r="AE252" i="1"/>
  <c r="AO252" i="1" s="1"/>
  <c r="AE235" i="1"/>
  <c r="AO235" i="1" s="1"/>
  <c r="AE222" i="1"/>
  <c r="AO222" i="1" s="1"/>
  <c r="AE87" i="1"/>
  <c r="AE70" i="1"/>
  <c r="AE16" i="1"/>
  <c r="AO16" i="1" s="1"/>
  <c r="AE17" i="1"/>
  <c r="AO17" i="1" s="1"/>
  <c r="AE18" i="1"/>
  <c r="C104" i="1"/>
  <c r="S81" i="1"/>
  <c r="R81" i="1"/>
  <c r="I70" i="1"/>
  <c r="I53" i="1"/>
  <c r="I51" i="1"/>
  <c r="AD51" i="1" s="1"/>
  <c r="I52" i="1"/>
  <c r="C227" i="1"/>
  <c r="C323" i="1"/>
  <c r="C257" i="1" s="1"/>
  <c r="AC235" i="1"/>
  <c r="B46" i="3"/>
  <c r="A46" i="3"/>
  <c r="T323" i="1"/>
  <c r="T256" i="1" s="1"/>
  <c r="AC322" i="1"/>
  <c r="AB322" i="1"/>
  <c r="I321" i="1"/>
  <c r="AC314" i="1"/>
  <c r="I314" i="1"/>
  <c r="I312" i="1"/>
  <c r="I311" i="1"/>
  <c r="I310" i="1"/>
  <c r="I308" i="1"/>
  <c r="I306" i="1"/>
  <c r="AC252" i="1"/>
  <c r="AC251" i="1" s="1"/>
  <c r="AB252" i="1"/>
  <c r="AB251" i="1" s="1"/>
  <c r="AB235" i="1"/>
  <c r="AC126" i="1"/>
  <c r="AB126" i="1"/>
  <c r="AC125" i="1"/>
  <c r="AB125" i="1"/>
  <c r="AC117" i="1"/>
  <c r="AB117" i="1"/>
  <c r="AC110" i="1"/>
  <c r="AB110" i="1"/>
  <c r="AC70" i="1"/>
  <c r="AB70" i="1"/>
  <c r="AB22" i="1"/>
  <c r="AD22" i="1" s="1"/>
  <c r="T224" i="1"/>
  <c r="T317" i="1"/>
  <c r="U295" i="1"/>
  <c r="T295" i="1"/>
  <c r="U286" i="1"/>
  <c r="T286" i="1"/>
  <c r="U281" i="1"/>
  <c r="T281" i="1"/>
  <c r="U277" i="1"/>
  <c r="T277" i="1"/>
  <c r="U275" i="1"/>
  <c r="T275" i="1"/>
  <c r="U270" i="1"/>
  <c r="T270" i="1"/>
  <c r="U268" i="1"/>
  <c r="T268" i="1"/>
  <c r="U260" i="1"/>
  <c r="T260" i="1"/>
  <c r="U256" i="1"/>
  <c r="U253" i="1"/>
  <c r="T253" i="1"/>
  <c r="U251" i="1"/>
  <c r="T251" i="1"/>
  <c r="U246" i="1"/>
  <c r="T246" i="1"/>
  <c r="U239" i="1"/>
  <c r="T239" i="1"/>
  <c r="U234" i="1"/>
  <c r="T234" i="1"/>
  <c r="U218" i="1"/>
  <c r="T218" i="1"/>
  <c r="U214" i="1"/>
  <c r="T214" i="1"/>
  <c r="U205" i="1"/>
  <c r="T205" i="1"/>
  <c r="U195" i="1"/>
  <c r="T195" i="1"/>
  <c r="U191" i="1"/>
  <c r="T191" i="1"/>
  <c r="U182" i="1"/>
  <c r="T182" i="1"/>
  <c r="U173" i="1"/>
  <c r="T173" i="1"/>
  <c r="U166" i="1"/>
  <c r="T166" i="1"/>
  <c r="U163" i="1"/>
  <c r="T163" i="1"/>
  <c r="U154" i="1"/>
  <c r="T154" i="1"/>
  <c r="U149" i="1"/>
  <c r="T149" i="1"/>
  <c r="U139" i="1"/>
  <c r="T139" i="1"/>
  <c r="U131" i="1"/>
  <c r="T131" i="1"/>
  <c r="U123" i="1"/>
  <c r="T123" i="1"/>
  <c r="U118" i="1"/>
  <c r="T118" i="1"/>
  <c r="U112" i="1"/>
  <c r="T112" i="1"/>
  <c r="U104" i="1"/>
  <c r="T104" i="1"/>
  <c r="U99" i="1"/>
  <c r="T99" i="1"/>
  <c r="U89" i="1"/>
  <c r="T89" i="1"/>
  <c r="U85" i="1"/>
  <c r="T85" i="1"/>
  <c r="U81" i="1"/>
  <c r="T81" i="1"/>
  <c r="U76" i="1"/>
  <c r="T76" i="1"/>
  <c r="U68" i="1"/>
  <c r="T68" i="1"/>
  <c r="T60" i="1"/>
  <c r="T48" i="1"/>
  <c r="U60" i="1"/>
  <c r="U54" i="1"/>
  <c r="T54" i="1"/>
  <c r="U48" i="1"/>
  <c r="U44" i="1"/>
  <c r="T44" i="1"/>
  <c r="U38" i="1"/>
  <c r="T38" i="1"/>
  <c r="U32" i="1"/>
  <c r="T32" i="1"/>
  <c r="U26" i="1"/>
  <c r="T26" i="1"/>
  <c r="U20" i="1"/>
  <c r="T20" i="1"/>
  <c r="U14" i="1"/>
  <c r="T14" i="1"/>
  <c r="A1" i="15"/>
  <c r="G5" i="15"/>
  <c r="K5" i="15" s="1"/>
  <c r="D15" i="15"/>
  <c r="L15" i="15" s="1"/>
  <c r="D17" i="15"/>
  <c r="L17" i="15" s="1"/>
  <c r="D93" i="13"/>
  <c r="E96" i="13"/>
  <c r="E97" i="13"/>
  <c r="E98" i="13"/>
  <c r="E99" i="13"/>
  <c r="E100" i="13"/>
  <c r="D101" i="13"/>
  <c r="F117" i="13"/>
  <c r="F118" i="13"/>
  <c r="A1" i="12"/>
  <c r="I14" i="12"/>
  <c r="E11" i="11"/>
  <c r="F11" i="11"/>
  <c r="E12" i="11"/>
  <c r="F12" i="11"/>
  <c r="E13" i="11"/>
  <c r="F13" i="11"/>
  <c r="E15" i="11"/>
  <c r="F15" i="11"/>
  <c r="D17" i="11"/>
  <c r="D12" i="7"/>
  <c r="L12" i="7" s="1"/>
  <c r="G12" i="7"/>
  <c r="M12" i="7" s="1"/>
  <c r="D13" i="7"/>
  <c r="L13" i="7" s="1"/>
  <c r="G13" i="7"/>
  <c r="M13" i="7" s="1"/>
  <c r="D14" i="7"/>
  <c r="L14" i="7" s="1"/>
  <c r="G14" i="7"/>
  <c r="M14" i="7" s="1"/>
  <c r="L15" i="7"/>
  <c r="M15" i="7"/>
  <c r="L16" i="7"/>
  <c r="M16" i="7"/>
  <c r="D17" i="7"/>
  <c r="L17" i="7" s="1"/>
  <c r="G17" i="7"/>
  <c r="M17" i="7" s="1"/>
  <c r="D18" i="7"/>
  <c r="L18" i="7" s="1"/>
  <c r="G18" i="7"/>
  <c r="M18" i="7" s="1"/>
  <c r="L19" i="7"/>
  <c r="M19" i="7"/>
  <c r="L20" i="7"/>
  <c r="M20" i="7"/>
  <c r="L21" i="7"/>
  <c r="M21" i="7"/>
  <c r="L22" i="7"/>
  <c r="M22" i="7"/>
  <c r="B24" i="7"/>
  <c r="B29" i="7" s="1"/>
  <c r="C24" i="7"/>
  <c r="C29" i="7" s="1"/>
  <c r="E24" i="7"/>
  <c r="E29" i="7" s="1"/>
  <c r="F24" i="7"/>
  <c r="D27" i="7"/>
  <c r="G27" i="7"/>
  <c r="D17" i="8"/>
  <c r="L17" i="8" s="1"/>
  <c r="G17" i="8"/>
  <c r="M17" i="8" s="1"/>
  <c r="D18" i="8"/>
  <c r="L18" i="8" s="1"/>
  <c r="G18" i="8"/>
  <c r="M18" i="8" s="1"/>
  <c r="D19" i="8"/>
  <c r="L19" i="8" s="1"/>
  <c r="G19" i="8"/>
  <c r="M19" i="8" s="1"/>
  <c r="L20" i="8"/>
  <c r="M20" i="8"/>
  <c r="L21" i="8"/>
  <c r="M21" i="8"/>
  <c r="D22" i="8"/>
  <c r="L22" i="8" s="1"/>
  <c r="G22" i="8"/>
  <c r="D23" i="8"/>
  <c r="L23" i="8" s="1"/>
  <c r="G23" i="8"/>
  <c r="M23" i="8" s="1"/>
  <c r="L24" i="8"/>
  <c r="M24" i="8"/>
  <c r="L25" i="8"/>
  <c r="M25" i="8"/>
  <c r="L26" i="8"/>
  <c r="M26" i="8"/>
  <c r="L27" i="8"/>
  <c r="M27" i="8"/>
  <c r="H28" i="8"/>
  <c r="B29" i="8"/>
  <c r="B33" i="8" s="1"/>
  <c r="C29" i="8"/>
  <c r="C33" i="8" s="1"/>
  <c r="E29" i="8"/>
  <c r="E33" i="8" s="1"/>
  <c r="F29" i="8"/>
  <c r="F33" i="8" s="1"/>
  <c r="D13" i="9"/>
  <c r="L13" i="9" s="1"/>
  <c r="G13" i="9"/>
  <c r="D14" i="9"/>
  <c r="L14" i="9" s="1"/>
  <c r="G14" i="9"/>
  <c r="D15" i="9"/>
  <c r="L15" i="9" s="1"/>
  <c r="G15" i="9"/>
  <c r="M15" i="9" s="1"/>
  <c r="L16" i="9"/>
  <c r="M16" i="9"/>
  <c r="L17" i="9"/>
  <c r="M17" i="9"/>
  <c r="D18" i="9"/>
  <c r="L18" i="9" s="1"/>
  <c r="G18" i="9"/>
  <c r="M18" i="9" s="1"/>
  <c r="D19" i="9"/>
  <c r="L19" i="9" s="1"/>
  <c r="G19" i="9"/>
  <c r="M19" i="9" s="1"/>
  <c r="D20" i="9"/>
  <c r="L20" i="9" s="1"/>
  <c r="G20" i="9"/>
  <c r="L21" i="9"/>
  <c r="M21" i="9"/>
  <c r="L22" i="9"/>
  <c r="M22" i="9"/>
  <c r="L23" i="9"/>
  <c r="M23" i="9"/>
  <c r="H24" i="9"/>
  <c r="B25" i="9"/>
  <c r="C25" i="9"/>
  <c r="C29" i="9" s="1"/>
  <c r="E25" i="9"/>
  <c r="E29" i="9" s="1"/>
  <c r="F25" i="9"/>
  <c r="F29" i="9" s="1"/>
  <c r="A11" i="3"/>
  <c r="B11" i="3"/>
  <c r="A12" i="3"/>
  <c r="B12" i="3"/>
  <c r="A13" i="3"/>
  <c r="B13" i="3"/>
  <c r="A14" i="3"/>
  <c r="B14" i="3"/>
  <c r="A15" i="3"/>
  <c r="B15" i="3"/>
  <c r="A16" i="3"/>
  <c r="B16" i="3"/>
  <c r="A18" i="3"/>
  <c r="B18" i="3"/>
  <c r="A19" i="3"/>
  <c r="B19" i="3"/>
  <c r="A20" i="3"/>
  <c r="B20" i="3"/>
  <c r="A21" i="3"/>
  <c r="B21" i="3"/>
  <c r="A22" i="3"/>
  <c r="B22" i="3"/>
  <c r="A23" i="3"/>
  <c r="B23" i="3"/>
  <c r="A24" i="3"/>
  <c r="B24" i="3"/>
  <c r="A25" i="3"/>
  <c r="B25" i="3"/>
  <c r="A26" i="3"/>
  <c r="B26" i="3"/>
  <c r="A27" i="3"/>
  <c r="B27" i="3"/>
  <c r="A29" i="3"/>
  <c r="B29" i="3"/>
  <c r="A30" i="3"/>
  <c r="B30" i="3"/>
  <c r="A31" i="3"/>
  <c r="B31" i="3"/>
  <c r="A32" i="3"/>
  <c r="B32" i="3"/>
  <c r="A33" i="3"/>
  <c r="B33" i="3"/>
  <c r="C33" i="3"/>
  <c r="D33" i="3"/>
  <c r="E33" i="3"/>
  <c r="F33" i="3"/>
  <c r="A34" i="3"/>
  <c r="B34" i="3"/>
  <c r="A38" i="3"/>
  <c r="B38" i="3"/>
  <c r="G38" i="3"/>
  <c r="H38" i="3"/>
  <c r="A39" i="3"/>
  <c r="B39" i="3"/>
  <c r="G39" i="3"/>
  <c r="H39" i="3"/>
  <c r="A40" i="3"/>
  <c r="B40" i="3"/>
  <c r="A41" i="3"/>
  <c r="B41" i="3"/>
  <c r="A42" i="3"/>
  <c r="B42" i="3"/>
  <c r="A43" i="3"/>
  <c r="B43" i="3"/>
  <c r="A44" i="3"/>
  <c r="B44" i="3"/>
  <c r="D44" i="3"/>
  <c r="E44" i="3"/>
  <c r="A45" i="3"/>
  <c r="B45" i="3"/>
  <c r="A48" i="3"/>
  <c r="B48" i="3"/>
  <c r="A49" i="3"/>
  <c r="B49" i="3"/>
  <c r="A50" i="3"/>
  <c r="B50" i="3"/>
  <c r="A51" i="3"/>
  <c r="B51" i="3"/>
  <c r="F51" i="3"/>
  <c r="A52" i="3"/>
  <c r="B52" i="3"/>
  <c r="A53" i="3"/>
  <c r="B53" i="3"/>
  <c r="A54" i="3"/>
  <c r="B54" i="3"/>
  <c r="A1" i="2"/>
  <c r="A1" i="3" s="1"/>
  <c r="A2" i="2"/>
  <c r="A3" i="12" s="1"/>
  <c r="A3" i="2"/>
  <c r="C14" i="1"/>
  <c r="C20" i="1"/>
  <c r="C32" i="1"/>
  <c r="C38" i="1"/>
  <c r="C48" i="1"/>
  <c r="C54" i="1"/>
  <c r="C60" i="1"/>
  <c r="C68" i="1"/>
  <c r="C76" i="1"/>
  <c r="C81" i="1"/>
  <c r="C85" i="1"/>
  <c r="C89" i="1"/>
  <c r="D48" i="1"/>
  <c r="E48" i="1"/>
  <c r="H48" i="1"/>
  <c r="C112" i="1"/>
  <c r="C118" i="1"/>
  <c r="C123" i="1"/>
  <c r="C131" i="1"/>
  <c r="C139" i="1"/>
  <c r="D131" i="1"/>
  <c r="E131" i="1"/>
  <c r="H131" i="1"/>
  <c r="J131" i="1"/>
  <c r="C218" i="1"/>
  <c r="C234" i="1"/>
  <c r="D224" i="1"/>
  <c r="D17" i="2" s="1"/>
  <c r="AN12" i="1"/>
  <c r="AO12" i="1"/>
  <c r="AP12" i="1"/>
  <c r="AQ12" i="1"/>
  <c r="D14" i="1"/>
  <c r="E14" i="1"/>
  <c r="H14" i="1"/>
  <c r="J14" i="1"/>
  <c r="K14" i="1"/>
  <c r="L14" i="1"/>
  <c r="M14" i="1"/>
  <c r="N14" i="1"/>
  <c r="O14" i="1"/>
  <c r="P14" i="1"/>
  <c r="Q14" i="1"/>
  <c r="R14" i="1"/>
  <c r="S14" i="1"/>
  <c r="V14" i="1"/>
  <c r="W14" i="1"/>
  <c r="I16" i="1"/>
  <c r="AP16" i="1"/>
  <c r="I17" i="1"/>
  <c r="AP17" i="1"/>
  <c r="I18" i="1"/>
  <c r="AP18" i="1"/>
  <c r="I19" i="1"/>
  <c r="D20" i="1"/>
  <c r="E20" i="1"/>
  <c r="H20" i="1"/>
  <c r="J20" i="1"/>
  <c r="K20" i="1"/>
  <c r="L20" i="1"/>
  <c r="M20" i="1"/>
  <c r="N20" i="1"/>
  <c r="O20" i="1"/>
  <c r="P20" i="1"/>
  <c r="Q20" i="1"/>
  <c r="R20" i="1"/>
  <c r="S20" i="1"/>
  <c r="V20" i="1"/>
  <c r="W20" i="1"/>
  <c r="I21" i="1"/>
  <c r="I22" i="1"/>
  <c r="I23" i="1"/>
  <c r="AB23" i="1"/>
  <c r="AC23" i="1"/>
  <c r="AO23" i="1"/>
  <c r="AP23" i="1"/>
  <c r="I24" i="1"/>
  <c r="AB24" i="1"/>
  <c r="AC24" i="1"/>
  <c r="AO24" i="1"/>
  <c r="AP24" i="1"/>
  <c r="I25" i="1"/>
  <c r="AB25" i="1"/>
  <c r="AC25" i="1"/>
  <c r="AO25" i="1"/>
  <c r="AP25" i="1"/>
  <c r="D26" i="1"/>
  <c r="E26" i="1"/>
  <c r="H26" i="1"/>
  <c r="J26" i="1"/>
  <c r="K26" i="1"/>
  <c r="L26" i="1"/>
  <c r="M26" i="1"/>
  <c r="N26" i="1"/>
  <c r="O26" i="1"/>
  <c r="P26" i="1"/>
  <c r="Q26" i="1"/>
  <c r="R26" i="1"/>
  <c r="S26" i="1"/>
  <c r="V26" i="1"/>
  <c r="W26" i="1"/>
  <c r="I27" i="1"/>
  <c r="I28" i="1"/>
  <c r="I29" i="1"/>
  <c r="I30" i="1"/>
  <c r="I31" i="1"/>
  <c r="D32" i="1"/>
  <c r="E32" i="1"/>
  <c r="H32" i="1"/>
  <c r="J32" i="1"/>
  <c r="K32" i="1"/>
  <c r="L32" i="1"/>
  <c r="M32" i="1"/>
  <c r="N32" i="1"/>
  <c r="O32" i="1"/>
  <c r="P32" i="1"/>
  <c r="Q32" i="1"/>
  <c r="R32" i="1"/>
  <c r="S32" i="1"/>
  <c r="V32" i="1"/>
  <c r="W32" i="1"/>
  <c r="I33" i="1"/>
  <c r="I34" i="1"/>
  <c r="AO34" i="1"/>
  <c r="AP34" i="1"/>
  <c r="I35" i="1"/>
  <c r="AO35" i="1"/>
  <c r="AP35" i="1"/>
  <c r="I36" i="1"/>
  <c r="AO36" i="1"/>
  <c r="AP36" i="1"/>
  <c r="I37" i="1"/>
  <c r="D38" i="1"/>
  <c r="E38" i="1"/>
  <c r="H38" i="1"/>
  <c r="J38" i="1"/>
  <c r="K38" i="1"/>
  <c r="L38" i="1"/>
  <c r="M38" i="1"/>
  <c r="N38" i="1"/>
  <c r="O38" i="1"/>
  <c r="P38" i="1"/>
  <c r="Q38" i="1"/>
  <c r="R38" i="1"/>
  <c r="S38" i="1"/>
  <c r="V38" i="1"/>
  <c r="W38" i="1"/>
  <c r="I40" i="1"/>
  <c r="I41" i="1"/>
  <c r="I42" i="1"/>
  <c r="AO42" i="1"/>
  <c r="AP42" i="1"/>
  <c r="I43" i="1"/>
  <c r="C44" i="1"/>
  <c r="D44" i="1"/>
  <c r="E44" i="1"/>
  <c r="H44" i="1"/>
  <c r="J44" i="1"/>
  <c r="K44" i="1"/>
  <c r="L44" i="1"/>
  <c r="M44" i="1"/>
  <c r="N44" i="1"/>
  <c r="O44" i="1"/>
  <c r="P44" i="1"/>
  <c r="Q44" i="1"/>
  <c r="R44" i="1"/>
  <c r="S44" i="1"/>
  <c r="V44" i="1"/>
  <c r="W44" i="1"/>
  <c r="AE44" i="1"/>
  <c r="AF44" i="1"/>
  <c r="AP44" i="1" s="1"/>
  <c r="I45" i="1"/>
  <c r="AB45" i="1"/>
  <c r="AC45" i="1"/>
  <c r="AO45" i="1"/>
  <c r="AP45" i="1"/>
  <c r="AB46" i="1"/>
  <c r="AC46" i="1"/>
  <c r="AO46" i="1"/>
  <c r="AP46" i="1"/>
  <c r="J48" i="1"/>
  <c r="K48" i="1"/>
  <c r="L48" i="1"/>
  <c r="M48" i="1"/>
  <c r="N48" i="1"/>
  <c r="O48" i="1"/>
  <c r="P48" i="1"/>
  <c r="Q48" i="1"/>
  <c r="R48" i="1"/>
  <c r="S48" i="1"/>
  <c r="V48" i="1"/>
  <c r="W48" i="1"/>
  <c r="I49" i="1"/>
  <c r="I50" i="1"/>
  <c r="AO50" i="1"/>
  <c r="AP50" i="1"/>
  <c r="AO52" i="1"/>
  <c r="AP52" i="1"/>
  <c r="D54" i="1"/>
  <c r="E54" i="1"/>
  <c r="H54" i="1"/>
  <c r="J54" i="1"/>
  <c r="K54" i="1"/>
  <c r="L54" i="1"/>
  <c r="M54" i="1"/>
  <c r="N54" i="1"/>
  <c r="O54" i="1"/>
  <c r="P54" i="1"/>
  <c r="Q54" i="1"/>
  <c r="R54" i="1"/>
  <c r="S54" i="1"/>
  <c r="S68" i="1"/>
  <c r="V54" i="1"/>
  <c r="W54" i="1"/>
  <c r="I55" i="1"/>
  <c r="I56" i="1"/>
  <c r="I57" i="1"/>
  <c r="I58" i="1"/>
  <c r="I59" i="1"/>
  <c r="AB59" i="1"/>
  <c r="AC59" i="1"/>
  <c r="AO59" i="1"/>
  <c r="AP59" i="1"/>
  <c r="D60" i="1"/>
  <c r="E60" i="1"/>
  <c r="H60" i="1"/>
  <c r="J60" i="1"/>
  <c r="J89" i="1"/>
  <c r="K60" i="1"/>
  <c r="L60" i="1"/>
  <c r="M60" i="1"/>
  <c r="N60" i="1"/>
  <c r="O60" i="1"/>
  <c r="P60" i="1"/>
  <c r="Q60" i="1"/>
  <c r="R60" i="1"/>
  <c r="S60" i="1"/>
  <c r="V60" i="1"/>
  <c r="W60" i="1"/>
  <c r="I61" i="1"/>
  <c r="I62" i="1"/>
  <c r="I63" i="1"/>
  <c r="I64" i="1"/>
  <c r="I65" i="1"/>
  <c r="AO65" i="1"/>
  <c r="AP65" i="1"/>
  <c r="I66" i="1"/>
  <c r="I67" i="1"/>
  <c r="D68" i="1"/>
  <c r="E68" i="1"/>
  <c r="H68" i="1"/>
  <c r="J68" i="1"/>
  <c r="K68" i="1"/>
  <c r="L68" i="1"/>
  <c r="N68" i="1"/>
  <c r="O68" i="1"/>
  <c r="P68" i="1"/>
  <c r="Q68" i="1"/>
  <c r="R68" i="1"/>
  <c r="V68" i="1"/>
  <c r="W68" i="1"/>
  <c r="I69" i="1"/>
  <c r="AB69" i="1"/>
  <c r="AC69" i="1"/>
  <c r="AO69" i="1"/>
  <c r="AP69" i="1"/>
  <c r="I71" i="1"/>
  <c r="AO71" i="1"/>
  <c r="AP71" i="1"/>
  <c r="I72" i="1"/>
  <c r="I73" i="1"/>
  <c r="I74" i="1"/>
  <c r="I75" i="1"/>
  <c r="D76" i="1"/>
  <c r="E76" i="1"/>
  <c r="H76" i="1"/>
  <c r="J76" i="1"/>
  <c r="K76" i="1"/>
  <c r="L76" i="1"/>
  <c r="M76" i="1"/>
  <c r="N76" i="1"/>
  <c r="O76" i="1"/>
  <c r="P76" i="1"/>
  <c r="Q76" i="1"/>
  <c r="R76" i="1"/>
  <c r="S76" i="1"/>
  <c r="V76" i="1"/>
  <c r="W76" i="1"/>
  <c r="I77" i="1"/>
  <c r="I78" i="1"/>
  <c r="I79" i="1"/>
  <c r="I80" i="1"/>
  <c r="D81" i="1"/>
  <c r="E81" i="1"/>
  <c r="H81" i="1"/>
  <c r="J81" i="1"/>
  <c r="K81" i="1"/>
  <c r="L81" i="1"/>
  <c r="M81" i="1"/>
  <c r="N81" i="1"/>
  <c r="O81" i="1"/>
  <c r="O85" i="1"/>
  <c r="O89" i="1"/>
  <c r="P81" i="1"/>
  <c r="Q81" i="1"/>
  <c r="V81" i="1"/>
  <c r="W81" i="1"/>
  <c r="I82" i="1"/>
  <c r="I83" i="1"/>
  <c r="AB83" i="1"/>
  <c r="AC83" i="1"/>
  <c r="AO83" i="1"/>
  <c r="AP83" i="1"/>
  <c r="I84" i="1"/>
  <c r="AB84" i="1"/>
  <c r="AC84" i="1"/>
  <c r="AO84" i="1"/>
  <c r="AP84" i="1"/>
  <c r="D85" i="1"/>
  <c r="E85" i="1"/>
  <c r="H85" i="1"/>
  <c r="J85" i="1"/>
  <c r="K85" i="1"/>
  <c r="L85" i="1"/>
  <c r="M85" i="1"/>
  <c r="N85" i="1"/>
  <c r="P85" i="1"/>
  <c r="Q85" i="1"/>
  <c r="R85" i="1"/>
  <c r="S85" i="1"/>
  <c r="V85" i="1"/>
  <c r="W85" i="1"/>
  <c r="I86" i="1"/>
  <c r="I87" i="1"/>
  <c r="I88" i="1"/>
  <c r="D89" i="1"/>
  <c r="E89" i="1"/>
  <c r="H89" i="1"/>
  <c r="K89" i="1"/>
  <c r="L89" i="1"/>
  <c r="M89" i="1"/>
  <c r="N89" i="1"/>
  <c r="P89" i="1"/>
  <c r="Q89" i="1"/>
  <c r="R89" i="1"/>
  <c r="S89" i="1"/>
  <c r="V89" i="1"/>
  <c r="W89" i="1"/>
  <c r="I90" i="1"/>
  <c r="AB90" i="1"/>
  <c r="AC90" i="1"/>
  <c r="AO90" i="1"/>
  <c r="AP90" i="1"/>
  <c r="I91" i="1"/>
  <c r="AB91" i="1"/>
  <c r="AC91" i="1"/>
  <c r="AO91" i="1"/>
  <c r="AP91" i="1"/>
  <c r="I92" i="1"/>
  <c r="AB92" i="1"/>
  <c r="AC92" i="1"/>
  <c r="AO92" i="1"/>
  <c r="AP92" i="1"/>
  <c r="I93" i="1"/>
  <c r="AB93" i="1"/>
  <c r="AC93" i="1"/>
  <c r="AO93" i="1"/>
  <c r="AP93" i="1"/>
  <c r="I94" i="1"/>
  <c r="I95" i="1"/>
  <c r="I96" i="1"/>
  <c r="I97" i="1"/>
  <c r="I98" i="1"/>
  <c r="C99" i="1"/>
  <c r="D99" i="1"/>
  <c r="E99" i="1"/>
  <c r="H99" i="1"/>
  <c r="J99" i="1"/>
  <c r="K99" i="1"/>
  <c r="L99" i="1"/>
  <c r="M99" i="1"/>
  <c r="N99" i="1"/>
  <c r="O99" i="1"/>
  <c r="P99" i="1"/>
  <c r="Q99" i="1"/>
  <c r="R99" i="1"/>
  <c r="S99" i="1"/>
  <c r="V99" i="1"/>
  <c r="W99" i="1"/>
  <c r="AE99" i="1"/>
  <c r="AO99" i="1" s="1"/>
  <c r="AF99" i="1"/>
  <c r="AP99" i="1" s="1"/>
  <c r="I100" i="1"/>
  <c r="AC100" i="1"/>
  <c r="AO100" i="1"/>
  <c r="AP100" i="1"/>
  <c r="I101" i="1"/>
  <c r="AC101" i="1"/>
  <c r="AO101" i="1"/>
  <c r="AP101" i="1"/>
  <c r="I102" i="1"/>
  <c r="AC102" i="1"/>
  <c r="AO102" i="1"/>
  <c r="AP102" i="1"/>
  <c r="I103" i="1"/>
  <c r="AC103" i="1"/>
  <c r="AO103" i="1"/>
  <c r="AP103" i="1"/>
  <c r="D104" i="1"/>
  <c r="E104" i="1"/>
  <c r="H104" i="1"/>
  <c r="J104" i="1"/>
  <c r="K104" i="1"/>
  <c r="L104" i="1"/>
  <c r="M104" i="1"/>
  <c r="N104" i="1"/>
  <c r="O104" i="1"/>
  <c r="P104" i="1"/>
  <c r="Q104" i="1"/>
  <c r="R104" i="1"/>
  <c r="S104" i="1"/>
  <c r="V104" i="1"/>
  <c r="W104" i="1"/>
  <c r="I105" i="1"/>
  <c r="AB105" i="1"/>
  <c r="AC105" i="1"/>
  <c r="AO105" i="1"/>
  <c r="AP105" i="1"/>
  <c r="I106" i="1"/>
  <c r="AO106" i="1"/>
  <c r="AP106" i="1"/>
  <c r="I107" i="1"/>
  <c r="AO107" i="1"/>
  <c r="AP107" i="1"/>
  <c r="I108" i="1"/>
  <c r="AO108" i="1"/>
  <c r="AP108" i="1"/>
  <c r="I109" i="1"/>
  <c r="I110" i="1"/>
  <c r="AO110" i="1"/>
  <c r="AP110" i="1"/>
  <c r="D112" i="1"/>
  <c r="E112" i="1"/>
  <c r="H112" i="1"/>
  <c r="J112" i="1"/>
  <c r="K112" i="1"/>
  <c r="L112" i="1"/>
  <c r="L139" i="1"/>
  <c r="L131" i="1"/>
  <c r="M112" i="1"/>
  <c r="N112" i="1"/>
  <c r="N131" i="1"/>
  <c r="O112" i="1"/>
  <c r="P112" i="1"/>
  <c r="P131" i="1"/>
  <c r="Q112" i="1"/>
  <c r="R112" i="1"/>
  <c r="R131" i="1"/>
  <c r="S112" i="1"/>
  <c r="V112" i="1"/>
  <c r="V131" i="1"/>
  <c r="W112" i="1"/>
  <c r="I113" i="1"/>
  <c r="I114" i="1"/>
  <c r="I115" i="1"/>
  <c r="AO115" i="1"/>
  <c r="AP115" i="1"/>
  <c r="I116" i="1"/>
  <c r="I117" i="1"/>
  <c r="D118" i="1"/>
  <c r="E118" i="1"/>
  <c r="H118" i="1"/>
  <c r="J118" i="1"/>
  <c r="K118" i="1"/>
  <c r="L118" i="1"/>
  <c r="M118" i="1"/>
  <c r="M131" i="1"/>
  <c r="M139" i="1"/>
  <c r="N118" i="1"/>
  <c r="O118" i="1"/>
  <c r="P118" i="1"/>
  <c r="Q118" i="1"/>
  <c r="R118" i="1"/>
  <c r="S118" i="1"/>
  <c r="V118" i="1"/>
  <c r="W118" i="1"/>
  <c r="I119" i="1"/>
  <c r="AB119" i="1"/>
  <c r="AC119" i="1"/>
  <c r="AO119" i="1"/>
  <c r="AP119" i="1"/>
  <c r="I120" i="1"/>
  <c r="AB120" i="1"/>
  <c r="AC120" i="1"/>
  <c r="AO120" i="1"/>
  <c r="AP120" i="1"/>
  <c r="I121" i="1"/>
  <c r="I122" i="1"/>
  <c r="AB122" i="1"/>
  <c r="AC122" i="1"/>
  <c r="AO122" i="1"/>
  <c r="AP122" i="1"/>
  <c r="D123" i="1"/>
  <c r="E123" i="1"/>
  <c r="H123" i="1"/>
  <c r="J123" i="1"/>
  <c r="K123" i="1"/>
  <c r="K131" i="1"/>
  <c r="L123" i="1"/>
  <c r="M123" i="1"/>
  <c r="N123" i="1"/>
  <c r="O123" i="1"/>
  <c r="P123" i="1"/>
  <c r="Q123" i="1"/>
  <c r="R123" i="1"/>
  <c r="S123" i="1"/>
  <c r="S131" i="1"/>
  <c r="V123" i="1"/>
  <c r="W123" i="1"/>
  <c r="I125" i="1"/>
  <c r="AO125" i="1"/>
  <c r="AP125" i="1"/>
  <c r="AI126" i="1"/>
  <c r="AN126" i="1"/>
  <c r="AO126" i="1"/>
  <c r="AP126" i="1"/>
  <c r="I127" i="1"/>
  <c r="I128" i="1"/>
  <c r="AO128" i="1"/>
  <c r="AP128" i="1"/>
  <c r="I129" i="1"/>
  <c r="AO129" i="1"/>
  <c r="AP129" i="1"/>
  <c r="I130" i="1"/>
  <c r="AB130" i="1"/>
  <c r="AC130" i="1"/>
  <c r="AO130" i="1"/>
  <c r="AP130" i="1"/>
  <c r="O131" i="1"/>
  <c r="Q131" i="1"/>
  <c r="W131" i="1"/>
  <c r="I132" i="1"/>
  <c r="I133" i="1"/>
  <c r="C134" i="1"/>
  <c r="I134" i="1" s="1"/>
  <c r="E134" i="1"/>
  <c r="H134" i="1"/>
  <c r="AN134" i="1"/>
  <c r="AO134" i="1"/>
  <c r="AP134" i="1"/>
  <c r="AQ134" i="1"/>
  <c r="I135" i="1"/>
  <c r="AB135" i="1"/>
  <c r="AC135" i="1"/>
  <c r="AO135" i="1"/>
  <c r="AP135" i="1"/>
  <c r="I136" i="1"/>
  <c r="AB136" i="1"/>
  <c r="AC136" i="1"/>
  <c r="AO136" i="1"/>
  <c r="AP136" i="1"/>
  <c r="I137" i="1"/>
  <c r="AB137" i="1"/>
  <c r="AC137" i="1"/>
  <c r="AO137" i="1"/>
  <c r="AP137" i="1"/>
  <c r="I138" i="1"/>
  <c r="AB138" i="1"/>
  <c r="AC138" i="1"/>
  <c r="AO138" i="1"/>
  <c r="AP138" i="1"/>
  <c r="D139" i="1"/>
  <c r="E139" i="1"/>
  <c r="H139" i="1"/>
  <c r="J139" i="1"/>
  <c r="K139" i="1"/>
  <c r="N139" i="1"/>
  <c r="O139" i="1"/>
  <c r="P139" i="1"/>
  <c r="Q139" i="1"/>
  <c r="R139" i="1"/>
  <c r="S139" i="1"/>
  <c r="V139" i="1"/>
  <c r="W139" i="1"/>
  <c r="I140" i="1"/>
  <c r="I141" i="1"/>
  <c r="AO141" i="1"/>
  <c r="AP141" i="1"/>
  <c r="I142" i="1"/>
  <c r="I143" i="1"/>
  <c r="I144" i="1"/>
  <c r="I145" i="1"/>
  <c r="I146" i="1"/>
  <c r="I147" i="1"/>
  <c r="C149" i="1"/>
  <c r="D149" i="1"/>
  <c r="E149" i="1"/>
  <c r="H149" i="1"/>
  <c r="J149" i="1"/>
  <c r="K149" i="1"/>
  <c r="L149" i="1"/>
  <c r="M149" i="1"/>
  <c r="N149" i="1"/>
  <c r="O149" i="1"/>
  <c r="P149" i="1"/>
  <c r="Q149" i="1"/>
  <c r="R149" i="1"/>
  <c r="S149" i="1"/>
  <c r="V149" i="1"/>
  <c r="W149" i="1"/>
  <c r="AC149" i="1"/>
  <c r="AE149" i="1"/>
  <c r="AO149" i="1" s="1"/>
  <c r="AF149" i="1"/>
  <c r="AL149" i="1" s="1"/>
  <c r="AI149" i="1"/>
  <c r="I150" i="1"/>
  <c r="AD150" i="1"/>
  <c r="AL150" i="1"/>
  <c r="AO150" i="1"/>
  <c r="AP150" i="1"/>
  <c r="AQ150" i="1"/>
  <c r="I151" i="1"/>
  <c r="AD151" i="1"/>
  <c r="AJ151" i="1" s="1"/>
  <c r="AL151" i="1"/>
  <c r="AO151" i="1"/>
  <c r="AP151" i="1"/>
  <c r="AQ151" i="1"/>
  <c r="I152" i="1"/>
  <c r="AD152" i="1"/>
  <c r="AL152" i="1"/>
  <c r="AO152" i="1"/>
  <c r="AP152" i="1"/>
  <c r="AQ152" i="1"/>
  <c r="I153" i="1"/>
  <c r="AD153" i="1"/>
  <c r="AJ153" i="1" s="1"/>
  <c r="AL153" i="1"/>
  <c r="AO153" i="1"/>
  <c r="AP153" i="1"/>
  <c r="AQ153" i="1"/>
  <c r="C154" i="1"/>
  <c r="D154" i="1"/>
  <c r="E154" i="1"/>
  <c r="H154" i="1"/>
  <c r="J154" i="1"/>
  <c r="K154" i="1"/>
  <c r="L154" i="1"/>
  <c r="M154" i="1"/>
  <c r="N154" i="1"/>
  <c r="O154" i="1"/>
  <c r="P154" i="1"/>
  <c r="Q154" i="1"/>
  <c r="R154" i="1"/>
  <c r="S154" i="1"/>
  <c r="V154" i="1"/>
  <c r="W154" i="1"/>
  <c r="AC154" i="1"/>
  <c r="AE154" i="1"/>
  <c r="AO154" i="1" s="1"/>
  <c r="AF154" i="1"/>
  <c r="AL154" i="1" s="1"/>
  <c r="AI154" i="1"/>
  <c r="I155" i="1"/>
  <c r="AD155" i="1"/>
  <c r="AJ155" i="1" s="1"/>
  <c r="AL155" i="1"/>
  <c r="AO155" i="1"/>
  <c r="AP155" i="1"/>
  <c r="AQ155" i="1"/>
  <c r="I156" i="1"/>
  <c r="AD156" i="1"/>
  <c r="AN156" i="1" s="1"/>
  <c r="AL156" i="1"/>
  <c r="AO156" i="1"/>
  <c r="AP156" i="1"/>
  <c r="AQ156" i="1"/>
  <c r="I157" i="1"/>
  <c r="AD157" i="1"/>
  <c r="AN157" i="1" s="1"/>
  <c r="AL157" i="1"/>
  <c r="AO157" i="1"/>
  <c r="AP157" i="1"/>
  <c r="AQ157" i="1"/>
  <c r="I158" i="1"/>
  <c r="AD158" i="1"/>
  <c r="AN158" i="1" s="1"/>
  <c r="AL158" i="1"/>
  <c r="AO158" i="1"/>
  <c r="AP158" i="1"/>
  <c r="AQ158" i="1"/>
  <c r="I159" i="1"/>
  <c r="AD159" i="1"/>
  <c r="AL159" i="1"/>
  <c r="AO159" i="1"/>
  <c r="AP159" i="1"/>
  <c r="AQ159" i="1"/>
  <c r="I160" i="1"/>
  <c r="AD160" i="1"/>
  <c r="AJ160" i="1" s="1"/>
  <c r="AL160" i="1"/>
  <c r="AO160" i="1"/>
  <c r="AP160" i="1"/>
  <c r="AQ160" i="1"/>
  <c r="I161" i="1"/>
  <c r="AD161" i="1"/>
  <c r="AJ161" i="1" s="1"/>
  <c r="AL161" i="1"/>
  <c r="AO161" i="1"/>
  <c r="AP161" i="1"/>
  <c r="AQ161" i="1"/>
  <c r="I162" i="1"/>
  <c r="AD162" i="1"/>
  <c r="AJ162" i="1" s="1"/>
  <c r="AL162" i="1"/>
  <c r="AO162" i="1"/>
  <c r="AP162" i="1"/>
  <c r="AQ162" i="1"/>
  <c r="C163" i="1"/>
  <c r="D163" i="1"/>
  <c r="E163" i="1"/>
  <c r="H163" i="1"/>
  <c r="J163" i="1"/>
  <c r="K163" i="1"/>
  <c r="L163" i="1"/>
  <c r="M163" i="1"/>
  <c r="N163" i="1"/>
  <c r="O163" i="1"/>
  <c r="P163" i="1"/>
  <c r="Q163" i="1"/>
  <c r="R163" i="1"/>
  <c r="S163" i="1"/>
  <c r="V163" i="1"/>
  <c r="W163" i="1"/>
  <c r="AC163" i="1"/>
  <c r="AE163" i="1"/>
  <c r="AO163" i="1" s="1"/>
  <c r="AF163" i="1"/>
  <c r="AI163" i="1"/>
  <c r="I164" i="1"/>
  <c r="AD164" i="1"/>
  <c r="AJ164" i="1" s="1"/>
  <c r="AL164" i="1"/>
  <c r="AO164" i="1"/>
  <c r="AP164" i="1"/>
  <c r="AQ164" i="1"/>
  <c r="I165" i="1"/>
  <c r="AD165" i="1"/>
  <c r="AN165" i="1" s="1"/>
  <c r="AL165" i="1"/>
  <c r="AO165" i="1"/>
  <c r="AP165" i="1"/>
  <c r="AQ165" i="1"/>
  <c r="C166" i="1"/>
  <c r="D166" i="1"/>
  <c r="E166" i="1"/>
  <c r="H166" i="1"/>
  <c r="J166" i="1"/>
  <c r="K166" i="1"/>
  <c r="L166" i="1"/>
  <c r="M166" i="1"/>
  <c r="N166" i="1"/>
  <c r="O166" i="1"/>
  <c r="P166" i="1"/>
  <c r="Q166" i="1"/>
  <c r="R166" i="1"/>
  <c r="S166" i="1"/>
  <c r="V166" i="1"/>
  <c r="W166" i="1"/>
  <c r="AC166" i="1"/>
  <c r="AE166" i="1"/>
  <c r="AO166" i="1" s="1"/>
  <c r="AF166" i="1"/>
  <c r="AP166" i="1" s="1"/>
  <c r="AI166" i="1"/>
  <c r="I167" i="1"/>
  <c r="AD167" i="1"/>
  <c r="AJ167" i="1" s="1"/>
  <c r="AL167" i="1"/>
  <c r="AO167" i="1"/>
  <c r="AP167" i="1"/>
  <c r="AQ167" i="1"/>
  <c r="I168" i="1"/>
  <c r="AD168" i="1"/>
  <c r="AN168" i="1" s="1"/>
  <c r="AL168" i="1"/>
  <c r="AO168" i="1"/>
  <c r="AP168" i="1"/>
  <c r="AQ168" i="1"/>
  <c r="I169" i="1"/>
  <c r="AD169" i="1"/>
  <c r="AN169" i="1" s="1"/>
  <c r="AL169" i="1"/>
  <c r="AO169" i="1"/>
  <c r="AP169" i="1"/>
  <c r="AQ169" i="1"/>
  <c r="I170" i="1"/>
  <c r="AD170" i="1"/>
  <c r="AL170" i="1"/>
  <c r="AO170" i="1"/>
  <c r="AP170" i="1"/>
  <c r="AQ170" i="1"/>
  <c r="I171" i="1"/>
  <c r="AD171" i="1"/>
  <c r="AN171" i="1" s="1"/>
  <c r="AL171" i="1"/>
  <c r="AO171" i="1"/>
  <c r="AP171" i="1"/>
  <c r="AQ171" i="1"/>
  <c r="C173" i="1"/>
  <c r="D173" i="1"/>
  <c r="E173" i="1"/>
  <c r="H173" i="1"/>
  <c r="J173" i="1"/>
  <c r="K173" i="1"/>
  <c r="L173" i="1"/>
  <c r="M173" i="1"/>
  <c r="N173" i="1"/>
  <c r="O173" i="1"/>
  <c r="P173" i="1"/>
  <c r="Q173" i="1"/>
  <c r="R173" i="1"/>
  <c r="S173" i="1"/>
  <c r="V173" i="1"/>
  <c r="W173" i="1"/>
  <c r="AC173" i="1"/>
  <c r="AE173" i="1"/>
  <c r="AF173" i="1"/>
  <c r="AP173" i="1" s="1"/>
  <c r="AI173" i="1"/>
  <c r="I174" i="1"/>
  <c r="AD174" i="1"/>
  <c r="AN174" i="1" s="1"/>
  <c r="AL174" i="1"/>
  <c r="AO174" i="1"/>
  <c r="AP174" i="1"/>
  <c r="AQ174" i="1"/>
  <c r="I175" i="1"/>
  <c r="AD175" i="1"/>
  <c r="AN175" i="1" s="1"/>
  <c r="AL175" i="1"/>
  <c r="AO175" i="1"/>
  <c r="AP175" i="1"/>
  <c r="AQ175" i="1"/>
  <c r="I176" i="1"/>
  <c r="AD176" i="1"/>
  <c r="AJ176" i="1" s="1"/>
  <c r="AL176" i="1"/>
  <c r="AO176" i="1"/>
  <c r="AP176" i="1"/>
  <c r="AQ176" i="1"/>
  <c r="I177" i="1"/>
  <c r="AD177" i="1"/>
  <c r="AJ177" i="1" s="1"/>
  <c r="AL177" i="1"/>
  <c r="AO177" i="1"/>
  <c r="AP177" i="1"/>
  <c r="AQ177" i="1"/>
  <c r="I178" i="1"/>
  <c r="AD178" i="1"/>
  <c r="AN178" i="1" s="1"/>
  <c r="AL178" i="1"/>
  <c r="AO178" i="1"/>
  <c r="AP178" i="1"/>
  <c r="AQ178" i="1"/>
  <c r="I179" i="1"/>
  <c r="AD179" i="1"/>
  <c r="AJ179" i="1" s="1"/>
  <c r="AL179" i="1"/>
  <c r="AO179" i="1"/>
  <c r="AP179" i="1"/>
  <c r="AQ179" i="1"/>
  <c r="I180" i="1"/>
  <c r="AD180" i="1"/>
  <c r="AJ180" i="1" s="1"/>
  <c r="AL180" i="1"/>
  <c r="AO180" i="1"/>
  <c r="AP180" i="1"/>
  <c r="AQ180" i="1"/>
  <c r="I181" i="1"/>
  <c r="AD181" i="1"/>
  <c r="AN181" i="1" s="1"/>
  <c r="AL181" i="1"/>
  <c r="AO181" i="1"/>
  <c r="AP181" i="1"/>
  <c r="AQ181" i="1"/>
  <c r="C182" i="1"/>
  <c r="D182" i="1"/>
  <c r="E182" i="1"/>
  <c r="H182" i="1"/>
  <c r="J182" i="1"/>
  <c r="K182" i="1"/>
  <c r="L182" i="1"/>
  <c r="M182" i="1"/>
  <c r="N182" i="1"/>
  <c r="O182" i="1"/>
  <c r="P182" i="1"/>
  <c r="Q182" i="1"/>
  <c r="R182" i="1"/>
  <c r="S182" i="1"/>
  <c r="V182" i="1"/>
  <c r="W182" i="1"/>
  <c r="AC182" i="1"/>
  <c r="AE182" i="1"/>
  <c r="AO182" i="1" s="1"/>
  <c r="AF182" i="1"/>
  <c r="AI182" i="1"/>
  <c r="I183" i="1"/>
  <c r="AD183" i="1"/>
  <c r="AL183" i="1"/>
  <c r="AO183" i="1"/>
  <c r="AP183" i="1"/>
  <c r="AQ183" i="1"/>
  <c r="I184" i="1"/>
  <c r="AD184" i="1"/>
  <c r="AJ184" i="1" s="1"/>
  <c r="AL184" i="1"/>
  <c r="AO184" i="1"/>
  <c r="AP184" i="1"/>
  <c r="AQ184" i="1"/>
  <c r="I185" i="1"/>
  <c r="AD185" i="1"/>
  <c r="AL185" i="1"/>
  <c r="AO185" i="1"/>
  <c r="AP185" i="1"/>
  <c r="AQ185" i="1"/>
  <c r="I186" i="1"/>
  <c r="AD186" i="1"/>
  <c r="AN186" i="1" s="1"/>
  <c r="AL186" i="1"/>
  <c r="AO186" i="1"/>
  <c r="AP186" i="1"/>
  <c r="AQ186" i="1"/>
  <c r="I187" i="1"/>
  <c r="AD187" i="1"/>
  <c r="AL187" i="1"/>
  <c r="AO187" i="1"/>
  <c r="AP187" i="1"/>
  <c r="AQ187" i="1"/>
  <c r="I188" i="1"/>
  <c r="AD188" i="1"/>
  <c r="AJ188" i="1" s="1"/>
  <c r="AL188" i="1"/>
  <c r="AO188" i="1"/>
  <c r="AP188" i="1"/>
  <c r="AQ188" i="1"/>
  <c r="I189" i="1"/>
  <c r="AD189" i="1"/>
  <c r="AN189" i="1" s="1"/>
  <c r="AL189" i="1"/>
  <c r="AO189" i="1"/>
  <c r="AP189" i="1"/>
  <c r="AQ189" i="1"/>
  <c r="I190" i="1"/>
  <c r="AD190" i="1"/>
  <c r="AJ190" i="1" s="1"/>
  <c r="AL190" i="1"/>
  <c r="AO190" i="1"/>
  <c r="AP190" i="1"/>
  <c r="AQ190" i="1"/>
  <c r="C191" i="1"/>
  <c r="D191" i="1"/>
  <c r="E191" i="1"/>
  <c r="H191" i="1"/>
  <c r="J191" i="1"/>
  <c r="K191" i="1"/>
  <c r="L191" i="1"/>
  <c r="M191" i="1"/>
  <c r="N191" i="1"/>
  <c r="O191" i="1"/>
  <c r="P191" i="1"/>
  <c r="Q191" i="1"/>
  <c r="R191" i="1"/>
  <c r="S191" i="1"/>
  <c r="V191" i="1"/>
  <c r="W191" i="1"/>
  <c r="AC191" i="1"/>
  <c r="AE191" i="1"/>
  <c r="AO191" i="1" s="1"/>
  <c r="AF191" i="1"/>
  <c r="AL191" i="1" s="1"/>
  <c r="AI191" i="1"/>
  <c r="I192" i="1"/>
  <c r="AD192" i="1"/>
  <c r="AJ192" i="1" s="1"/>
  <c r="AL192" i="1"/>
  <c r="AO192" i="1"/>
  <c r="AP192" i="1"/>
  <c r="AQ192" i="1"/>
  <c r="I193" i="1"/>
  <c r="AD193" i="1"/>
  <c r="AJ193" i="1" s="1"/>
  <c r="AL193" i="1"/>
  <c r="AO193" i="1"/>
  <c r="AP193" i="1"/>
  <c r="AQ193" i="1"/>
  <c r="L195" i="1"/>
  <c r="D195" i="1"/>
  <c r="E195" i="1"/>
  <c r="H195" i="1"/>
  <c r="I196" i="1"/>
  <c r="I198" i="1"/>
  <c r="I199" i="1"/>
  <c r="I200" i="1"/>
  <c r="I201" i="1"/>
  <c r="I203" i="1"/>
  <c r="I197" i="1"/>
  <c r="J195" i="1"/>
  <c r="K195" i="1"/>
  <c r="M195" i="1"/>
  <c r="N195" i="1"/>
  <c r="O195" i="1"/>
  <c r="P195" i="1"/>
  <c r="Q195" i="1"/>
  <c r="R195" i="1"/>
  <c r="S195" i="1"/>
  <c r="V195" i="1"/>
  <c r="W195" i="1"/>
  <c r="I202" i="1"/>
  <c r="AO202" i="1"/>
  <c r="AP202" i="1"/>
  <c r="I204" i="1"/>
  <c r="AC204" i="1"/>
  <c r="C205" i="1"/>
  <c r="D205" i="1"/>
  <c r="E205" i="1"/>
  <c r="H205" i="1"/>
  <c r="J205" i="1"/>
  <c r="K205" i="1"/>
  <c r="L205" i="1"/>
  <c r="M205" i="1"/>
  <c r="N205" i="1"/>
  <c r="O205" i="1"/>
  <c r="P205" i="1"/>
  <c r="Q205" i="1"/>
  <c r="R205" i="1"/>
  <c r="S205" i="1"/>
  <c r="V205" i="1"/>
  <c r="W205" i="1"/>
  <c r="AB205" i="1"/>
  <c r="AC205" i="1"/>
  <c r="AE205" i="1"/>
  <c r="AO205" i="1" s="1"/>
  <c r="AF205" i="1"/>
  <c r="AP205" i="1" s="1"/>
  <c r="AJ205" i="1"/>
  <c r="AL205" i="1"/>
  <c r="I206" i="1"/>
  <c r="AD206" i="1"/>
  <c r="AN206" i="1" s="1"/>
  <c r="AO206" i="1"/>
  <c r="AP206" i="1"/>
  <c r="AQ206" i="1"/>
  <c r="I207" i="1"/>
  <c r="AD207" i="1"/>
  <c r="AN207" i="1" s="1"/>
  <c r="AO207" i="1"/>
  <c r="AP207" i="1"/>
  <c r="AQ207" i="1"/>
  <c r="I208" i="1"/>
  <c r="AD208" i="1"/>
  <c r="AN208" i="1" s="1"/>
  <c r="AO208" i="1"/>
  <c r="AP208" i="1"/>
  <c r="AQ208" i="1"/>
  <c r="I209" i="1"/>
  <c r="AD209" i="1"/>
  <c r="AN209" i="1" s="1"/>
  <c r="AO209" i="1"/>
  <c r="AP209" i="1"/>
  <c r="AQ209" i="1"/>
  <c r="I210" i="1"/>
  <c r="AD210" i="1"/>
  <c r="AN210" i="1" s="1"/>
  <c r="AO210" i="1"/>
  <c r="AP210" i="1"/>
  <c r="AQ210" i="1"/>
  <c r="I211" i="1"/>
  <c r="AD211" i="1"/>
  <c r="AN211" i="1" s="1"/>
  <c r="AO211" i="1"/>
  <c r="AP211" i="1"/>
  <c r="AQ211" i="1"/>
  <c r="I212" i="1"/>
  <c r="AD212" i="1" s="1"/>
  <c r="AI212" i="1" s="1"/>
  <c r="AV212" i="1" s="1"/>
  <c r="AW212" i="1" s="1"/>
  <c r="AO212" i="1"/>
  <c r="AP212" i="1"/>
  <c r="I213" i="1"/>
  <c r="AD213" i="1"/>
  <c r="AN213" i="1" s="1"/>
  <c r="AO213" i="1"/>
  <c r="AP213" i="1"/>
  <c r="AQ213" i="1"/>
  <c r="C214" i="1"/>
  <c r="D214" i="1"/>
  <c r="E214" i="1"/>
  <c r="H214" i="1"/>
  <c r="J214" i="1"/>
  <c r="K214" i="1"/>
  <c r="L214" i="1"/>
  <c r="M214" i="1"/>
  <c r="N214" i="1"/>
  <c r="O214" i="1"/>
  <c r="P214" i="1"/>
  <c r="Q214" i="1"/>
  <c r="R214" i="1"/>
  <c r="S214" i="1"/>
  <c r="V214" i="1"/>
  <c r="W214" i="1"/>
  <c r="AB214" i="1"/>
  <c r="AC214" i="1"/>
  <c r="AE214" i="1"/>
  <c r="AO214" i="1" s="1"/>
  <c r="AF214" i="1"/>
  <c r="AP214" i="1" s="1"/>
  <c r="AI214" i="1"/>
  <c r="AJ214" i="1"/>
  <c r="AL214" i="1"/>
  <c r="I215" i="1"/>
  <c r="AD215" i="1"/>
  <c r="AO215" i="1"/>
  <c r="AP215" i="1"/>
  <c r="AQ215" i="1"/>
  <c r="I216" i="1"/>
  <c r="AD216" i="1"/>
  <c r="AN216" i="1" s="1"/>
  <c r="AO216" i="1"/>
  <c r="AP216" i="1"/>
  <c r="AQ216" i="1"/>
  <c r="I217" i="1"/>
  <c r="AD217" i="1"/>
  <c r="AN217" i="1" s="1"/>
  <c r="AO217" i="1"/>
  <c r="AP217" i="1"/>
  <c r="AQ217" i="1"/>
  <c r="D218" i="1"/>
  <c r="E218" i="1"/>
  <c r="H218" i="1"/>
  <c r="J218" i="1"/>
  <c r="K218" i="1"/>
  <c r="L218" i="1"/>
  <c r="M218" i="1"/>
  <c r="N218" i="1"/>
  <c r="O218" i="1"/>
  <c r="P218" i="1"/>
  <c r="Q218" i="1"/>
  <c r="R218" i="1"/>
  <c r="S218" i="1"/>
  <c r="V218" i="1"/>
  <c r="W218" i="1"/>
  <c r="I219" i="1"/>
  <c r="AB219" i="1"/>
  <c r="AC219" i="1"/>
  <c r="AD219" i="1"/>
  <c r="AO219" i="1"/>
  <c r="AP219" i="1"/>
  <c r="AQ219" i="1"/>
  <c r="I220" i="1"/>
  <c r="AB220" i="1"/>
  <c r="AC220" i="1"/>
  <c r="AD220" i="1"/>
  <c r="AN220" i="1" s="1"/>
  <c r="AO220" i="1"/>
  <c r="AP220" i="1"/>
  <c r="AQ220" i="1"/>
  <c r="I221" i="1"/>
  <c r="I222" i="1"/>
  <c r="AB222" i="1"/>
  <c r="AC222" i="1"/>
  <c r="AD222" i="1"/>
  <c r="AN222" i="1" s="1"/>
  <c r="AQ222" i="1"/>
  <c r="E224" i="1"/>
  <c r="E17" i="2" s="1"/>
  <c r="H224" i="1"/>
  <c r="F17" i="2" s="1"/>
  <c r="L224" i="1"/>
  <c r="J17" i="2" s="1"/>
  <c r="P224" i="1"/>
  <c r="N17" i="2" s="1"/>
  <c r="R224" i="1"/>
  <c r="P17" i="2" s="1"/>
  <c r="V224" i="1"/>
  <c r="R17" i="2" s="1"/>
  <c r="W224" i="1"/>
  <c r="S17" i="2" s="1"/>
  <c r="I225" i="1"/>
  <c r="AB225" i="1"/>
  <c r="AC225" i="1"/>
  <c r="AO225" i="1"/>
  <c r="AP225" i="1"/>
  <c r="I226" i="1"/>
  <c r="AO226" i="1"/>
  <c r="AP226" i="1"/>
  <c r="Q224" i="1"/>
  <c r="O17" i="2" s="1"/>
  <c r="I228" i="1"/>
  <c r="AB228" i="1"/>
  <c r="AC228" i="1"/>
  <c r="AO228" i="1"/>
  <c r="AP228" i="1"/>
  <c r="I229" i="1"/>
  <c r="AB229" i="1"/>
  <c r="AC229" i="1"/>
  <c r="AO229" i="1"/>
  <c r="AP229" i="1"/>
  <c r="I230" i="1"/>
  <c r="AB230" i="1"/>
  <c r="AC230" i="1"/>
  <c r="AO230" i="1"/>
  <c r="AP230" i="1"/>
  <c r="I231" i="1"/>
  <c r="AB231" i="1"/>
  <c r="AC231" i="1"/>
  <c r="AO231" i="1"/>
  <c r="AP231" i="1"/>
  <c r="I232" i="1"/>
  <c r="AB232" i="1"/>
  <c r="AC232" i="1"/>
  <c r="AO232" i="1"/>
  <c r="AP232" i="1"/>
  <c r="I233" i="1"/>
  <c r="AB233" i="1"/>
  <c r="AC233" i="1"/>
  <c r="AO233" i="1"/>
  <c r="AP233" i="1"/>
  <c r="D234" i="1"/>
  <c r="E234" i="1"/>
  <c r="H234" i="1"/>
  <c r="J234" i="1"/>
  <c r="K234" i="1"/>
  <c r="L234" i="1"/>
  <c r="M234" i="1"/>
  <c r="N234" i="1"/>
  <c r="O234" i="1"/>
  <c r="P234" i="1"/>
  <c r="Q234" i="1"/>
  <c r="R234" i="1"/>
  <c r="S234" i="1"/>
  <c r="V234" i="1"/>
  <c r="W234" i="1"/>
  <c r="I235" i="1"/>
  <c r="I236" i="1"/>
  <c r="AB236" i="1"/>
  <c r="AC236" i="1"/>
  <c r="AO236" i="1"/>
  <c r="AP236" i="1"/>
  <c r="I237" i="1"/>
  <c r="AB237" i="1"/>
  <c r="AC237" i="1"/>
  <c r="AO237" i="1"/>
  <c r="AP237" i="1"/>
  <c r="I238" i="1"/>
  <c r="AO238" i="1"/>
  <c r="AP238" i="1"/>
  <c r="D239" i="1"/>
  <c r="E239" i="1"/>
  <c r="H239" i="1"/>
  <c r="J239" i="1"/>
  <c r="K239" i="1"/>
  <c r="L239" i="1"/>
  <c r="M239" i="1"/>
  <c r="N239" i="1"/>
  <c r="O239" i="1"/>
  <c r="P239" i="1"/>
  <c r="Q239" i="1"/>
  <c r="R239" i="1"/>
  <c r="S239" i="1"/>
  <c r="V239" i="1"/>
  <c r="W239" i="1"/>
  <c r="I240" i="1"/>
  <c r="I241" i="1"/>
  <c r="AO241" i="1"/>
  <c r="AP241" i="1"/>
  <c r="I242" i="1"/>
  <c r="AO242" i="1"/>
  <c r="AP242" i="1"/>
  <c r="I243" i="1"/>
  <c r="AO243" i="1"/>
  <c r="AP243" i="1"/>
  <c r="I244" i="1"/>
  <c r="AO244" i="1"/>
  <c r="AP244" i="1"/>
  <c r="I245" i="1"/>
  <c r="C246" i="1"/>
  <c r="D246" i="1"/>
  <c r="D51" i="3" s="1"/>
  <c r="E246" i="1"/>
  <c r="E51" i="3" s="1"/>
  <c r="H246" i="1"/>
  <c r="J246" i="1"/>
  <c r="K246" i="1"/>
  <c r="L246" i="1"/>
  <c r="M246" i="1"/>
  <c r="N246" i="1"/>
  <c r="O246" i="1"/>
  <c r="P246" i="1"/>
  <c r="Q246" i="1"/>
  <c r="R246" i="1"/>
  <c r="S246" i="1"/>
  <c r="V246" i="1"/>
  <c r="W246" i="1"/>
  <c r="AE246" i="1"/>
  <c r="AO246" i="1" s="1"/>
  <c r="AF246" i="1"/>
  <c r="AP246" i="1" s="1"/>
  <c r="I247" i="1"/>
  <c r="AB247" i="1"/>
  <c r="AC247" i="1"/>
  <c r="AO247" i="1"/>
  <c r="AP247" i="1"/>
  <c r="I248" i="1"/>
  <c r="AB248" i="1"/>
  <c r="AC248" i="1"/>
  <c r="AO248" i="1"/>
  <c r="AP248" i="1"/>
  <c r="I249" i="1"/>
  <c r="AC249" i="1"/>
  <c r="AO249" i="1"/>
  <c r="AP249" i="1"/>
  <c r="I250" i="1"/>
  <c r="AB250" i="1"/>
  <c r="AC250" i="1"/>
  <c r="AO250" i="1"/>
  <c r="AP250" i="1"/>
  <c r="C251" i="1"/>
  <c r="D251" i="1"/>
  <c r="E251" i="1"/>
  <c r="H251" i="1"/>
  <c r="J251" i="1"/>
  <c r="K251" i="1"/>
  <c r="L251" i="1"/>
  <c r="M251" i="1"/>
  <c r="N251" i="1"/>
  <c r="O251" i="1"/>
  <c r="P251" i="1"/>
  <c r="Q251" i="1"/>
  <c r="R251" i="1"/>
  <c r="S251" i="1"/>
  <c r="V251" i="1"/>
  <c r="W251" i="1"/>
  <c r="I252" i="1"/>
  <c r="D253" i="1"/>
  <c r="I253" i="1" s="1"/>
  <c r="E253" i="1"/>
  <c r="H253" i="1"/>
  <c r="J253" i="1"/>
  <c r="K253" i="1"/>
  <c r="L253" i="1"/>
  <c r="M253" i="1"/>
  <c r="N253" i="1"/>
  <c r="O253" i="1"/>
  <c r="P253" i="1"/>
  <c r="Q253" i="1"/>
  <c r="R253" i="1"/>
  <c r="S253" i="1"/>
  <c r="V253" i="1"/>
  <c r="W253" i="1"/>
  <c r="I254" i="1"/>
  <c r="I255" i="1"/>
  <c r="AB255" i="1"/>
  <c r="AC255" i="1"/>
  <c r="D256" i="1"/>
  <c r="E256" i="1"/>
  <c r="H256" i="1"/>
  <c r="K256" i="1"/>
  <c r="N256" i="1"/>
  <c r="O256" i="1"/>
  <c r="P256" i="1"/>
  <c r="Q256" i="1"/>
  <c r="R256" i="1"/>
  <c r="S256" i="1"/>
  <c r="V256" i="1"/>
  <c r="W256" i="1"/>
  <c r="I258" i="1"/>
  <c r="C260" i="1"/>
  <c r="D260" i="1"/>
  <c r="E260" i="1"/>
  <c r="H260" i="1"/>
  <c r="J260" i="1"/>
  <c r="K260" i="1"/>
  <c r="L260" i="1"/>
  <c r="M260" i="1"/>
  <c r="N260" i="1"/>
  <c r="O260" i="1"/>
  <c r="P260" i="1"/>
  <c r="Q260" i="1"/>
  <c r="R260" i="1"/>
  <c r="S260" i="1"/>
  <c r="V260" i="1"/>
  <c r="W260" i="1"/>
  <c r="AE260" i="1"/>
  <c r="AF260" i="1"/>
  <c r="AI260" i="1"/>
  <c r="AV260" i="1" s="1"/>
  <c r="AW260" i="1" s="1"/>
  <c r="I261" i="1"/>
  <c r="AD261" i="1"/>
  <c r="I262" i="1"/>
  <c r="AD262" i="1"/>
  <c r="I263" i="1"/>
  <c r="AD263" i="1"/>
  <c r="I264" i="1"/>
  <c r="AD264" i="1"/>
  <c r="I265" i="1"/>
  <c r="AD265" i="1"/>
  <c r="I266" i="1"/>
  <c r="AD266" i="1"/>
  <c r="I267" i="1"/>
  <c r="AD267" i="1"/>
  <c r="C268" i="1"/>
  <c r="D268" i="1"/>
  <c r="E268" i="1"/>
  <c r="H268" i="1"/>
  <c r="J268" i="1"/>
  <c r="K268" i="1"/>
  <c r="L268" i="1"/>
  <c r="M268" i="1"/>
  <c r="N268" i="1"/>
  <c r="O268" i="1"/>
  <c r="P268" i="1"/>
  <c r="Q268" i="1"/>
  <c r="R268" i="1"/>
  <c r="S268" i="1"/>
  <c r="V268" i="1"/>
  <c r="W268" i="1"/>
  <c r="AE268" i="1"/>
  <c r="AF268" i="1"/>
  <c r="AI268" i="1"/>
  <c r="AV268" i="1" s="1"/>
  <c r="AW268" i="1" s="1"/>
  <c r="I269" i="1"/>
  <c r="AD269" i="1"/>
  <c r="C270" i="1"/>
  <c r="D270" i="1"/>
  <c r="E270" i="1"/>
  <c r="H270" i="1"/>
  <c r="J270" i="1"/>
  <c r="K270" i="1"/>
  <c r="L270" i="1"/>
  <c r="M270" i="1"/>
  <c r="N270" i="1"/>
  <c r="O270" i="1"/>
  <c r="P270" i="1"/>
  <c r="Q270" i="1"/>
  <c r="R270" i="1"/>
  <c r="S270" i="1"/>
  <c r="V270" i="1"/>
  <c r="W270" i="1"/>
  <c r="AE270" i="1"/>
  <c r="AF270" i="1"/>
  <c r="AI270" i="1"/>
  <c r="AV270" i="1" s="1"/>
  <c r="AW270" i="1" s="1"/>
  <c r="I271" i="1"/>
  <c r="AD271" i="1"/>
  <c r="I272" i="1"/>
  <c r="AD272" i="1"/>
  <c r="I273" i="1"/>
  <c r="AD273" i="1"/>
  <c r="I274" i="1"/>
  <c r="AD274" i="1"/>
  <c r="C275" i="1"/>
  <c r="D275" i="1"/>
  <c r="E275" i="1"/>
  <c r="H275" i="1"/>
  <c r="J275" i="1"/>
  <c r="K275" i="1"/>
  <c r="L275" i="1"/>
  <c r="M275" i="1"/>
  <c r="N275" i="1"/>
  <c r="O275" i="1"/>
  <c r="P275" i="1"/>
  <c r="Q275" i="1"/>
  <c r="R275" i="1"/>
  <c r="S275" i="1"/>
  <c r="V275" i="1"/>
  <c r="W275" i="1"/>
  <c r="AE275" i="1"/>
  <c r="AF275" i="1"/>
  <c r="AI275" i="1"/>
  <c r="AV275" i="1" s="1"/>
  <c r="AW275" i="1" s="1"/>
  <c r="I276" i="1"/>
  <c r="AD276" i="1"/>
  <c r="C277" i="1"/>
  <c r="D277" i="1"/>
  <c r="E277" i="1"/>
  <c r="H277" i="1"/>
  <c r="J277" i="1"/>
  <c r="K277" i="1"/>
  <c r="L277" i="1"/>
  <c r="M277" i="1"/>
  <c r="N277" i="1"/>
  <c r="O277" i="1"/>
  <c r="P277" i="1"/>
  <c r="Q277" i="1"/>
  <c r="R277" i="1"/>
  <c r="S277" i="1"/>
  <c r="V277" i="1"/>
  <c r="W277" i="1"/>
  <c r="AE277" i="1"/>
  <c r="AF277" i="1"/>
  <c r="AI277" i="1"/>
  <c r="AV277" i="1" s="1"/>
  <c r="AW277" i="1" s="1"/>
  <c r="I278" i="1"/>
  <c r="AD278" i="1"/>
  <c r="I279" i="1"/>
  <c r="AD279" i="1"/>
  <c r="C281" i="1"/>
  <c r="D281" i="1"/>
  <c r="E281" i="1"/>
  <c r="H281" i="1"/>
  <c r="J281" i="1"/>
  <c r="K281" i="1"/>
  <c r="L281" i="1"/>
  <c r="M281" i="1"/>
  <c r="N281" i="1"/>
  <c r="O281" i="1"/>
  <c r="P281" i="1"/>
  <c r="Q281" i="1"/>
  <c r="R281" i="1"/>
  <c r="S281" i="1"/>
  <c r="V281" i="1"/>
  <c r="W281" i="1"/>
  <c r="AE281" i="1"/>
  <c r="AF281" i="1"/>
  <c r="AI281" i="1"/>
  <c r="AV281" i="1" s="1"/>
  <c r="AW281" i="1" s="1"/>
  <c r="I282" i="1"/>
  <c r="AD282" i="1"/>
  <c r="I283" i="1"/>
  <c r="AD283" i="1"/>
  <c r="I284" i="1"/>
  <c r="AD284" i="1"/>
  <c r="I285" i="1"/>
  <c r="AD285" i="1"/>
  <c r="C286" i="1"/>
  <c r="D286" i="1"/>
  <c r="E286" i="1"/>
  <c r="H286" i="1"/>
  <c r="J286" i="1"/>
  <c r="K286" i="1"/>
  <c r="L286" i="1"/>
  <c r="M286" i="1"/>
  <c r="N286" i="1"/>
  <c r="O286" i="1"/>
  <c r="P286" i="1"/>
  <c r="Q286" i="1"/>
  <c r="R286" i="1"/>
  <c r="S286" i="1"/>
  <c r="V286" i="1"/>
  <c r="W286" i="1"/>
  <c r="AE286" i="1"/>
  <c r="AF286" i="1"/>
  <c r="AI286" i="1"/>
  <c r="AV286" i="1" s="1"/>
  <c r="AW286" i="1" s="1"/>
  <c r="I287" i="1"/>
  <c r="AD287" i="1"/>
  <c r="I288" i="1"/>
  <c r="AD288" i="1"/>
  <c r="I289" i="1"/>
  <c r="AD289" i="1"/>
  <c r="I290" i="1"/>
  <c r="AD290" i="1"/>
  <c r="I291" i="1"/>
  <c r="AD291" i="1"/>
  <c r="I292" i="1"/>
  <c r="AD292" i="1"/>
  <c r="I293" i="1"/>
  <c r="AD293" i="1"/>
  <c r="I294" i="1"/>
  <c r="AD294" i="1"/>
  <c r="J295" i="1"/>
  <c r="K295" i="1"/>
  <c r="L295" i="1"/>
  <c r="M295" i="1"/>
  <c r="N295" i="1"/>
  <c r="O295" i="1"/>
  <c r="P295" i="1"/>
  <c r="Q295" i="1"/>
  <c r="R295" i="1"/>
  <c r="S295" i="1"/>
  <c r="V295" i="1"/>
  <c r="W295" i="1"/>
  <c r="AE295" i="1"/>
  <c r="D16" i="13" s="1"/>
  <c r="D57" i="13" s="1"/>
  <c r="AF295" i="1"/>
  <c r="C296" i="1"/>
  <c r="D296" i="1"/>
  <c r="E296" i="1"/>
  <c r="AD296" i="1"/>
  <c r="I297" i="1"/>
  <c r="C298" i="1"/>
  <c r="D298" i="1"/>
  <c r="E298" i="1"/>
  <c r="H298" i="1"/>
  <c r="H295" i="1" s="1"/>
  <c r="I299" i="1"/>
  <c r="AD299" i="1"/>
  <c r="AL299" i="1" s="1"/>
  <c r="I300" i="1"/>
  <c r="I305" i="1"/>
  <c r="I307" i="1"/>
  <c r="I309" i="1"/>
  <c r="I313" i="1"/>
  <c r="I315" i="1"/>
  <c r="AC315" i="1"/>
  <c r="I316" i="1"/>
  <c r="AC316" i="1"/>
  <c r="C317" i="1"/>
  <c r="D317" i="1"/>
  <c r="J317" i="1"/>
  <c r="J323" i="1" s="1"/>
  <c r="J257" i="1" s="1"/>
  <c r="J256" i="1" s="1"/>
  <c r="K317" i="1"/>
  <c r="K323" i="1" s="1"/>
  <c r="L317" i="1"/>
  <c r="M317" i="1"/>
  <c r="N317" i="1"/>
  <c r="N227" i="1" s="1"/>
  <c r="AB227" i="1" s="1"/>
  <c r="O317" i="1"/>
  <c r="O227" i="1" s="1"/>
  <c r="AC227" i="1" s="1"/>
  <c r="P317" i="1"/>
  <c r="Q317" i="1"/>
  <c r="Q323" i="1" s="1"/>
  <c r="R317" i="1"/>
  <c r="R323" i="1" s="1"/>
  <c r="S317" i="1"/>
  <c r="V317" i="1"/>
  <c r="V323" i="1" s="1"/>
  <c r="W317" i="1"/>
  <c r="W323" i="1" s="1"/>
  <c r="I320" i="1"/>
  <c r="D323" i="1"/>
  <c r="L323" i="1"/>
  <c r="L256" i="1" s="1"/>
  <c r="P323" i="1"/>
  <c r="AO221" i="1"/>
  <c r="AP221" i="1"/>
  <c r="E46" i="3"/>
  <c r="AD106" i="1" l="1"/>
  <c r="AI106" i="1" s="1"/>
  <c r="AV106" i="1" s="1"/>
  <c r="AW106" i="1" s="1"/>
  <c r="S323" i="1"/>
  <c r="O47" i="1"/>
  <c r="AQ214" i="1"/>
  <c r="AV214" i="1"/>
  <c r="AW214" i="1" s="1"/>
  <c r="AQ191" i="1"/>
  <c r="AV191" i="1"/>
  <c r="AW191" i="1" s="1"/>
  <c r="AQ182" i="1"/>
  <c r="AV182" i="1"/>
  <c r="AW182" i="1" s="1"/>
  <c r="AQ173" i="1"/>
  <c r="AV173" i="1"/>
  <c r="AW173" i="1" s="1"/>
  <c r="AQ166" i="1"/>
  <c r="AV166" i="1"/>
  <c r="AW166" i="1" s="1"/>
  <c r="AQ163" i="1"/>
  <c r="AV163" i="1"/>
  <c r="AW163" i="1" s="1"/>
  <c r="AQ154" i="1"/>
  <c r="AV154" i="1"/>
  <c r="AW154" i="1" s="1"/>
  <c r="AQ149" i="1"/>
  <c r="AV149" i="1"/>
  <c r="AW149" i="1" s="1"/>
  <c r="AH126" i="1"/>
  <c r="AV126" i="1"/>
  <c r="AW126" i="1" s="1"/>
  <c r="M323" i="1"/>
  <c r="M257" i="1" s="1"/>
  <c r="M256" i="1" s="1"/>
  <c r="N323" i="1"/>
  <c r="AB260" i="1"/>
  <c r="O323" i="1"/>
  <c r="O224" i="1"/>
  <c r="M17" i="2" s="1"/>
  <c r="U323" i="1"/>
  <c r="U224" i="1"/>
  <c r="U223" i="1" s="1"/>
  <c r="I48" i="1"/>
  <c r="D24" i="7"/>
  <c r="AP121" i="1"/>
  <c r="I234" i="1"/>
  <c r="AB275" i="1"/>
  <c r="AB268" i="1"/>
  <c r="AC260" i="1"/>
  <c r="AB191" i="1"/>
  <c r="AB173" i="1"/>
  <c r="AC286" i="1"/>
  <c r="AC295" i="1"/>
  <c r="J224" i="1"/>
  <c r="H17" i="2" s="1"/>
  <c r="AB166" i="1"/>
  <c r="AC281" i="1"/>
  <c r="AB277" i="1"/>
  <c r="AB270" i="1"/>
  <c r="AB99" i="1"/>
  <c r="AB281" i="1"/>
  <c r="AB182" i="1"/>
  <c r="K224" i="1"/>
  <c r="I17" i="2" s="1"/>
  <c r="AB295" i="1"/>
  <c r="AB163" i="1"/>
  <c r="D25" i="9"/>
  <c r="D29" i="9" s="1"/>
  <c r="H29" i="9" s="1"/>
  <c r="AC270" i="1"/>
  <c r="AB149" i="1"/>
  <c r="AB154" i="1"/>
  <c r="AC277" i="1"/>
  <c r="AN190" i="1"/>
  <c r="AR190" i="1" s="1"/>
  <c r="AC275" i="1"/>
  <c r="AC268" i="1"/>
  <c r="AB286" i="1"/>
  <c r="AQ212" i="1"/>
  <c r="AH212" i="1"/>
  <c r="AN162" i="1"/>
  <c r="AR162" i="1" s="1"/>
  <c r="AI205" i="1"/>
  <c r="D280" i="1"/>
  <c r="AD96" i="1"/>
  <c r="AL96" i="1" s="1"/>
  <c r="AG13" i="1"/>
  <c r="AL282" i="1"/>
  <c r="AJ282" i="1"/>
  <c r="D55" i="3"/>
  <c r="W17" i="2"/>
  <c r="AJ283" i="1"/>
  <c r="AL283" i="1"/>
  <c r="AJ293" i="1"/>
  <c r="AL293" i="1"/>
  <c r="AL289" i="1"/>
  <c r="AJ289" i="1"/>
  <c r="AL279" i="1"/>
  <c r="AJ279" i="1"/>
  <c r="AL274" i="1"/>
  <c r="AJ274" i="1"/>
  <c r="AL265" i="1"/>
  <c r="AJ265" i="1"/>
  <c r="AJ261" i="1"/>
  <c r="AL261" i="1"/>
  <c r="G29" i="9"/>
  <c r="AJ292" i="1"/>
  <c r="AL292" i="1"/>
  <c r="AL288" i="1"/>
  <c r="AJ288" i="1"/>
  <c r="AJ278" i="1"/>
  <c r="AL278" i="1"/>
  <c r="AL273" i="1"/>
  <c r="AJ273" i="1"/>
  <c r="AL264" i="1"/>
  <c r="AJ264" i="1"/>
  <c r="H33" i="3"/>
  <c r="AD82" i="1"/>
  <c r="AN82" i="1" s="1"/>
  <c r="AD203" i="1"/>
  <c r="C45" i="3" s="1"/>
  <c r="AD114" i="1"/>
  <c r="AN114" i="1" s="1"/>
  <c r="AJ285" i="1"/>
  <c r="AL285" i="1"/>
  <c r="I166" i="1"/>
  <c r="G33" i="3"/>
  <c r="H20" i="9"/>
  <c r="AD147" i="1"/>
  <c r="AN147" i="1" s="1"/>
  <c r="AD322" i="1"/>
  <c r="AI322" i="1" s="1"/>
  <c r="AL267" i="1"/>
  <c r="AJ267" i="1"/>
  <c r="AL287" i="1"/>
  <c r="AJ287" i="1"/>
  <c r="AL272" i="1"/>
  <c r="AJ272" i="1"/>
  <c r="AL263" i="1"/>
  <c r="AJ263" i="1"/>
  <c r="AJ284" i="1"/>
  <c r="AL284" i="1"/>
  <c r="AL269" i="1"/>
  <c r="AJ269" i="1"/>
  <c r="C111" i="1"/>
  <c r="AJ276" i="1"/>
  <c r="AL276" i="1"/>
  <c r="AJ291" i="1"/>
  <c r="AL291" i="1"/>
  <c r="E55" i="3"/>
  <c r="E16" i="13"/>
  <c r="E57" i="13" s="1"/>
  <c r="X17" i="2"/>
  <c r="AL294" i="1"/>
  <c r="AJ294" i="1"/>
  <c r="AL290" i="1"/>
  <c r="AJ290" i="1"/>
  <c r="AL271" i="1"/>
  <c r="AJ271" i="1"/>
  <c r="AL266" i="1"/>
  <c r="AJ266" i="1"/>
  <c r="AJ262" i="1"/>
  <c r="AL262" i="1"/>
  <c r="AD132" i="1"/>
  <c r="AL132" i="1" s="1"/>
  <c r="AO37" i="1"/>
  <c r="AO29" i="1"/>
  <c r="AO58" i="1"/>
  <c r="D20" i="15"/>
  <c r="L20" i="15" s="1"/>
  <c r="AO28" i="1"/>
  <c r="D8" i="15"/>
  <c r="L8" i="15" s="1"/>
  <c r="AO142" i="1"/>
  <c r="AO245" i="1"/>
  <c r="AO22" i="1"/>
  <c r="AL22" i="1"/>
  <c r="AO98" i="1"/>
  <c r="D10" i="15"/>
  <c r="L10" i="15" s="1"/>
  <c r="AO127" i="1"/>
  <c r="AO43" i="1"/>
  <c r="AO64" i="1"/>
  <c r="AO30" i="1"/>
  <c r="AO57" i="1"/>
  <c r="AO75" i="1"/>
  <c r="AO116" i="1"/>
  <c r="D23" i="15"/>
  <c r="L23" i="15" s="1"/>
  <c r="AO39" i="1"/>
  <c r="AO51" i="1"/>
  <c r="AO78" i="1"/>
  <c r="AO62" i="1"/>
  <c r="AO53" i="1"/>
  <c r="AO95" i="1"/>
  <c r="AO79" i="1"/>
  <c r="D34" i="15"/>
  <c r="L34" i="15" s="1"/>
  <c r="AO97" i="1"/>
  <c r="AO56" i="1"/>
  <c r="AO96" i="1"/>
  <c r="AO27" i="1"/>
  <c r="AO41" i="1"/>
  <c r="D28" i="15"/>
  <c r="L28" i="15" s="1"/>
  <c r="AO133" i="1"/>
  <c r="C47" i="1"/>
  <c r="C11" i="2" s="1"/>
  <c r="I323" i="1"/>
  <c r="I85" i="1"/>
  <c r="C56" i="3"/>
  <c r="H56" i="3" s="1"/>
  <c r="AD141" i="1"/>
  <c r="AL141" i="1" s="1"/>
  <c r="AD121" i="1"/>
  <c r="C34" i="15" s="1"/>
  <c r="K34" i="15" s="1"/>
  <c r="AD40" i="1"/>
  <c r="AN40" i="1" s="1"/>
  <c r="AD34" i="1"/>
  <c r="AI34" i="1" s="1"/>
  <c r="AI27" i="1"/>
  <c r="AD250" i="1"/>
  <c r="AL250" i="1" s="1"/>
  <c r="AO121" i="1"/>
  <c r="J280" i="1"/>
  <c r="AC131" i="1"/>
  <c r="AD95" i="1"/>
  <c r="AN95" i="1" s="1"/>
  <c r="AN192" i="1"/>
  <c r="AR192" i="1" s="1"/>
  <c r="AJ165" i="1"/>
  <c r="AL173" i="1"/>
  <c r="S194" i="1"/>
  <c r="Q15" i="2" s="1"/>
  <c r="AI259" i="1"/>
  <c r="AV259" i="1" s="1"/>
  <c r="AW259" i="1" s="1"/>
  <c r="J259" i="1"/>
  <c r="AD36" i="1"/>
  <c r="AN36" i="1" s="1"/>
  <c r="AD143" i="1"/>
  <c r="AN143" i="1" s="1"/>
  <c r="AN153" i="1"/>
  <c r="AR153" i="1" s="1"/>
  <c r="AE280" i="1"/>
  <c r="AL297" i="1"/>
  <c r="AJ297" i="1"/>
  <c r="I270" i="1"/>
  <c r="AJ171" i="1"/>
  <c r="R111" i="1"/>
  <c r="P12" i="2" s="1"/>
  <c r="AD93" i="1"/>
  <c r="AI93" i="1" s="1"/>
  <c r="AV93" i="1" s="1"/>
  <c r="AW93" i="1" s="1"/>
  <c r="D29" i="7"/>
  <c r="AD146" i="1"/>
  <c r="AN146" i="1" s="1"/>
  <c r="AL296" i="1"/>
  <c r="AJ296" i="1"/>
  <c r="H15" i="9"/>
  <c r="AD298" i="1"/>
  <c r="AJ300" i="1"/>
  <c r="I20" i="1"/>
  <c r="AG224" i="1"/>
  <c r="AG223" i="1" s="1"/>
  <c r="E259" i="1"/>
  <c r="H280" i="1"/>
  <c r="L280" i="1"/>
  <c r="I275" i="1"/>
  <c r="E52" i="3"/>
  <c r="AE48" i="1"/>
  <c r="AO48" i="1" s="1"/>
  <c r="AD80" i="1"/>
  <c r="AI80" i="1" s="1"/>
  <c r="AV80" i="1" s="1"/>
  <c r="AW80" i="1" s="1"/>
  <c r="AJ169" i="1"/>
  <c r="P280" i="1"/>
  <c r="AD142" i="1"/>
  <c r="AN142" i="1" s="1"/>
  <c r="AD74" i="1"/>
  <c r="C20" i="15" s="1"/>
  <c r="K20" i="15" s="1"/>
  <c r="G33" i="8"/>
  <c r="B29" i="9"/>
  <c r="E295" i="1"/>
  <c r="I281" i="1"/>
  <c r="AN176" i="1"/>
  <c r="AR176" i="1" s="1"/>
  <c r="AC148" i="1"/>
  <c r="U13" i="2" s="1"/>
  <c r="AR126" i="1"/>
  <c r="AC44" i="1"/>
  <c r="H18" i="9"/>
  <c r="AD49" i="1"/>
  <c r="AN49" i="1" s="1"/>
  <c r="I60" i="1"/>
  <c r="AD240" i="1"/>
  <c r="AN240" i="1" s="1"/>
  <c r="AD308" i="1"/>
  <c r="AD127" i="1"/>
  <c r="AN127" i="1" s="1"/>
  <c r="D325" i="1"/>
  <c r="D326" i="1" s="1"/>
  <c r="I298" i="1"/>
  <c r="I286" i="1"/>
  <c r="I260" i="1"/>
  <c r="AR211" i="1"/>
  <c r="AQ126" i="1"/>
  <c r="AC118" i="1"/>
  <c r="I239" i="1"/>
  <c r="H18" i="8"/>
  <c r="AD320" i="1"/>
  <c r="AD31" i="1"/>
  <c r="AN31" i="1" s="1"/>
  <c r="AD15" i="1"/>
  <c r="AD254" i="1"/>
  <c r="AN254" i="1" s="1"/>
  <c r="AD128" i="1"/>
  <c r="AN128" i="1" s="1"/>
  <c r="AS128" i="1" s="1"/>
  <c r="AD65" i="1"/>
  <c r="AD94" i="1"/>
  <c r="AL94" i="1" s="1"/>
  <c r="AN167" i="1"/>
  <c r="AS167" i="1" s="1"/>
  <c r="AD237" i="1"/>
  <c r="AN237" i="1" s="1"/>
  <c r="AR237" i="1" s="1"/>
  <c r="I173" i="1"/>
  <c r="AD154" i="1"/>
  <c r="AN154" i="1" s="1"/>
  <c r="AD56" i="1"/>
  <c r="AI56" i="1" s="1"/>
  <c r="AD321" i="1"/>
  <c r="AL321" i="1" s="1"/>
  <c r="AL51" i="1"/>
  <c r="AN160" i="1"/>
  <c r="AR160" i="1" s="1"/>
  <c r="H17" i="8"/>
  <c r="AJ157" i="1"/>
  <c r="AJ174" i="1"/>
  <c r="AN179" i="1"/>
  <c r="AS179" i="1" s="1"/>
  <c r="AN161" i="1"/>
  <c r="AS161" i="1" s="1"/>
  <c r="AD91" i="1"/>
  <c r="AI91" i="1" s="1"/>
  <c r="AQ91" i="1" s="1"/>
  <c r="H13" i="9"/>
  <c r="AD41" i="1"/>
  <c r="AL41" i="1" s="1"/>
  <c r="AD57" i="1"/>
  <c r="AN57" i="1" s="1"/>
  <c r="AD88" i="1"/>
  <c r="AN88" i="1" s="1"/>
  <c r="H259" i="1"/>
  <c r="H19" i="8"/>
  <c r="I277" i="1"/>
  <c r="N259" i="1"/>
  <c r="L172" i="1"/>
  <c r="J14" i="2" s="1"/>
  <c r="J148" i="1"/>
  <c r="AD135" i="1"/>
  <c r="AI135" i="1" s="1"/>
  <c r="AC68" i="1"/>
  <c r="I68" i="1"/>
  <c r="AD25" i="1"/>
  <c r="AI25" i="1" s="1"/>
  <c r="AV25" i="1" s="1"/>
  <c r="AW25" i="1" s="1"/>
  <c r="AC20" i="1"/>
  <c r="J13" i="1"/>
  <c r="H10" i="2" s="1"/>
  <c r="AD17" i="1"/>
  <c r="AN17" i="1" s="1"/>
  <c r="AR17" i="1" s="1"/>
  <c r="H13" i="1"/>
  <c r="F10" i="2" s="1"/>
  <c r="I38" i="1"/>
  <c r="AD53" i="1"/>
  <c r="AN53" i="1" s="1"/>
  <c r="AD72" i="1"/>
  <c r="AL72" i="1" s="1"/>
  <c r="AB85" i="1"/>
  <c r="G25" i="9"/>
  <c r="E280" i="1"/>
  <c r="H194" i="1"/>
  <c r="F15" i="2" s="1"/>
  <c r="I214" i="1"/>
  <c r="J194" i="1"/>
  <c r="H15" i="2" s="1"/>
  <c r="AN193" i="1"/>
  <c r="AS193" i="1" s="1"/>
  <c r="AD191" i="1"/>
  <c r="AN191" i="1" s="1"/>
  <c r="AR191" i="1" s="1"/>
  <c r="AD138" i="1"/>
  <c r="AI138" i="1" s="1"/>
  <c r="AV138" i="1" s="1"/>
  <c r="AW138" i="1" s="1"/>
  <c r="I99" i="1"/>
  <c r="AC89" i="1"/>
  <c r="M20" i="9"/>
  <c r="AC256" i="1"/>
  <c r="AC139" i="1"/>
  <c r="AD58" i="1"/>
  <c r="AN58" i="1" s="1"/>
  <c r="AD50" i="1"/>
  <c r="AD70" i="1"/>
  <c r="AL70" i="1" s="1"/>
  <c r="AD98" i="1"/>
  <c r="AL98" i="1" s="1"/>
  <c r="I104" i="1"/>
  <c r="AB246" i="1"/>
  <c r="H23" i="8"/>
  <c r="M13" i="9"/>
  <c r="S224" i="1"/>
  <c r="D295" i="1"/>
  <c r="V259" i="1"/>
  <c r="L259" i="1"/>
  <c r="D148" i="1"/>
  <c r="D13" i="2" s="1"/>
  <c r="AB81" i="1"/>
  <c r="AD16" i="1"/>
  <c r="AN16" i="1" s="1"/>
  <c r="AD64" i="1"/>
  <c r="AN64" i="1" s="1"/>
  <c r="AD71" i="1"/>
  <c r="AD66" i="1"/>
  <c r="AN66" i="1" s="1"/>
  <c r="G29" i="8"/>
  <c r="AB48" i="1"/>
  <c r="AI280" i="1"/>
  <c r="AV280" i="1" s="1"/>
  <c r="AW280" i="1" s="1"/>
  <c r="V280" i="1"/>
  <c r="W280" i="1"/>
  <c r="C280" i="1"/>
  <c r="C259" i="1"/>
  <c r="S259" i="1"/>
  <c r="AD204" i="1"/>
  <c r="C172" i="1"/>
  <c r="C14" i="2" s="1"/>
  <c r="AJ178" i="1"/>
  <c r="AD21" i="1"/>
  <c r="AI21" i="1" s="1"/>
  <c r="AV21" i="1" s="1"/>
  <c r="AW21" i="1" s="1"/>
  <c r="AD145" i="1"/>
  <c r="AL145" i="1" s="1"/>
  <c r="AD202" i="1"/>
  <c r="AD245" i="1"/>
  <c r="AN245" i="1" s="1"/>
  <c r="AD52" i="1"/>
  <c r="AI52" i="1" s="1"/>
  <c r="AV52" i="1" s="1"/>
  <c r="AW52" i="1" s="1"/>
  <c r="AP197" i="1"/>
  <c r="H19" i="9"/>
  <c r="AJ168" i="1"/>
  <c r="AD286" i="1"/>
  <c r="AJ286" i="1" s="1"/>
  <c r="S280" i="1"/>
  <c r="AN151" i="1"/>
  <c r="AR151" i="1" s="1"/>
  <c r="AD137" i="1"/>
  <c r="AI137" i="1" s="1"/>
  <c r="AD102" i="1"/>
  <c r="AI102" i="1" s="1"/>
  <c r="D13" i="1"/>
  <c r="D10" i="2" s="1"/>
  <c r="AJ181" i="1"/>
  <c r="D29" i="8"/>
  <c r="D33" i="8" s="1"/>
  <c r="AJ175" i="1"/>
  <c r="AD268" i="1"/>
  <c r="AJ268" i="1" s="1"/>
  <c r="AD252" i="1"/>
  <c r="AD251" i="1" s="1"/>
  <c r="AC234" i="1"/>
  <c r="H223" i="1"/>
  <c r="F16" i="2" s="1"/>
  <c r="AD163" i="1"/>
  <c r="AN163" i="1" s="1"/>
  <c r="AJ156" i="1"/>
  <c r="AD109" i="1"/>
  <c r="AN109" i="1" s="1"/>
  <c r="AR109" i="1" s="1"/>
  <c r="AD117" i="1"/>
  <c r="AD73" i="1"/>
  <c r="AL73" i="1" s="1"/>
  <c r="AD63" i="1"/>
  <c r="AN63" i="1" s="1"/>
  <c r="AC317" i="1"/>
  <c r="AB317" i="1"/>
  <c r="AB256" i="1" s="1"/>
  <c r="AO147" i="1"/>
  <c r="AO199" i="1"/>
  <c r="AE218" i="1"/>
  <c r="AO218" i="1" s="1"/>
  <c r="AO144" i="1"/>
  <c r="D42" i="3"/>
  <c r="D43" i="3"/>
  <c r="AO145" i="1"/>
  <c r="AO204" i="1"/>
  <c r="D36" i="15"/>
  <c r="L36" i="15" s="1"/>
  <c r="AR222" i="1"/>
  <c r="AO146" i="1"/>
  <c r="D13" i="15"/>
  <c r="L13" i="15" s="1"/>
  <c r="L40" i="15"/>
  <c r="AP200" i="1"/>
  <c r="AO203" i="1"/>
  <c r="C105" i="13"/>
  <c r="AF104" i="1"/>
  <c r="E27" i="3" s="1"/>
  <c r="AO198" i="1"/>
  <c r="D40" i="3"/>
  <c r="AE251" i="1"/>
  <c r="D52" i="3" s="1"/>
  <c r="D25" i="15"/>
  <c r="L25" i="15" s="1"/>
  <c r="AO82" i="1"/>
  <c r="AF14" i="1"/>
  <c r="AO201" i="1"/>
  <c r="AE118" i="1"/>
  <c r="D30" i="3" s="1"/>
  <c r="AE54" i="1"/>
  <c r="D19" i="3" s="1"/>
  <c r="AO74" i="1"/>
  <c r="AO55" i="1"/>
  <c r="AE20" i="1"/>
  <c r="D12" i="3" s="1"/>
  <c r="AD247" i="1"/>
  <c r="AN247" i="1" s="1"/>
  <c r="AS247" i="1" s="1"/>
  <c r="AC253" i="1"/>
  <c r="AD248" i="1"/>
  <c r="AN248" i="1" s="1"/>
  <c r="AD229" i="1"/>
  <c r="AI229" i="1" s="1"/>
  <c r="AV229" i="1" s="1"/>
  <c r="AW229" i="1" s="1"/>
  <c r="AD226" i="1"/>
  <c r="AN226" i="1" s="1"/>
  <c r="AR226" i="1" s="1"/>
  <c r="AD225" i="1"/>
  <c r="AI225" i="1" s="1"/>
  <c r="AD232" i="1"/>
  <c r="AI232" i="1" s="1"/>
  <c r="AV232" i="1" s="1"/>
  <c r="AW232" i="1" s="1"/>
  <c r="AD235" i="1"/>
  <c r="AN235" i="1" s="1"/>
  <c r="AR235" i="1" s="1"/>
  <c r="AR209" i="1"/>
  <c r="AS207" i="1"/>
  <c r="E194" i="1"/>
  <c r="E15" i="2" s="1"/>
  <c r="Q194" i="1"/>
  <c r="O15" i="2" s="1"/>
  <c r="AD221" i="1"/>
  <c r="P194" i="1"/>
  <c r="N15" i="2" s="1"/>
  <c r="T194" i="1"/>
  <c r="AD196" i="1"/>
  <c r="AI196" i="1" s="1"/>
  <c r="AV196" i="1" s="1"/>
  <c r="AW196" i="1" s="1"/>
  <c r="I163" i="1"/>
  <c r="AP149" i="1"/>
  <c r="M172" i="1"/>
  <c r="K14" i="2" s="1"/>
  <c r="AE148" i="1"/>
  <c r="AO148" i="1" s="1"/>
  <c r="P148" i="1"/>
  <c r="N13" i="2" s="1"/>
  <c r="E148" i="1"/>
  <c r="AI172" i="1"/>
  <c r="AP154" i="1"/>
  <c r="AN184" i="1"/>
  <c r="AR184" i="1" s="1"/>
  <c r="AN155" i="1"/>
  <c r="AR155" i="1" s="1"/>
  <c r="AJ158" i="1"/>
  <c r="AP191" i="1"/>
  <c r="J172" i="1"/>
  <c r="AJ186" i="1"/>
  <c r="AS178" i="1"/>
  <c r="E172" i="1"/>
  <c r="E14" i="2" s="1"/>
  <c r="T172" i="1"/>
  <c r="D111" i="1"/>
  <c r="D12" i="2" s="1"/>
  <c r="AD115" i="1"/>
  <c r="AD119" i="1"/>
  <c r="AI119" i="1" s="1"/>
  <c r="AB118" i="1"/>
  <c r="E111" i="1"/>
  <c r="L111" i="1"/>
  <c r="J12" i="2" s="1"/>
  <c r="N111" i="1"/>
  <c r="L12" i="2" s="1"/>
  <c r="AD107" i="1"/>
  <c r="AN107" i="1" s="1"/>
  <c r="AR107" i="1" s="1"/>
  <c r="E26" i="3"/>
  <c r="AB89" i="1"/>
  <c r="AD84" i="1"/>
  <c r="AI84" i="1" s="1"/>
  <c r="AV84" i="1" s="1"/>
  <c r="AW84" i="1" s="1"/>
  <c r="AD69" i="1"/>
  <c r="AD59" i="1"/>
  <c r="AN59" i="1" s="1"/>
  <c r="AR59" i="1" s="1"/>
  <c r="P47" i="1"/>
  <c r="N11" i="2" s="1"/>
  <c r="E47" i="1"/>
  <c r="E11" i="2" s="1"/>
  <c r="I54" i="1"/>
  <c r="H47" i="1"/>
  <c r="F11" i="2" s="1"/>
  <c r="J47" i="1"/>
  <c r="H11" i="2" s="1"/>
  <c r="I44" i="1"/>
  <c r="AB20" i="1"/>
  <c r="AD18" i="1"/>
  <c r="AN18" i="1" s="1"/>
  <c r="I14" i="1"/>
  <c r="AC14" i="1"/>
  <c r="AC54" i="1"/>
  <c r="AO140" i="1"/>
  <c r="AE139" i="1"/>
  <c r="AO139" i="1" s="1"/>
  <c r="AF148" i="1"/>
  <c r="AP148" i="1" s="1"/>
  <c r="AJ185" i="1"/>
  <c r="AN185" i="1"/>
  <c r="AR185" i="1" s="1"/>
  <c r="AD136" i="1"/>
  <c r="AD122" i="1"/>
  <c r="AD83" i="1"/>
  <c r="AC81" i="1"/>
  <c r="AE234" i="1"/>
  <c r="AO234" i="1" s="1"/>
  <c r="AB68" i="1"/>
  <c r="L194" i="1"/>
  <c r="J15" i="2" s="1"/>
  <c r="U148" i="1"/>
  <c r="AD61" i="1"/>
  <c r="AL61" i="1" s="1"/>
  <c r="D47" i="1"/>
  <c r="D11" i="2" s="1"/>
  <c r="AN180" i="1"/>
  <c r="AS180" i="1" s="1"/>
  <c r="AR208" i="1"/>
  <c r="AC172" i="1"/>
  <c r="U14" i="2" s="1"/>
  <c r="AN177" i="1"/>
  <c r="AR177" i="1" s="1"/>
  <c r="H172" i="1"/>
  <c r="F14" i="2" s="1"/>
  <c r="AP163" i="1"/>
  <c r="AL163" i="1"/>
  <c r="AD45" i="1"/>
  <c r="C194" i="1"/>
  <c r="C15" i="2" s="1"/>
  <c r="I76" i="1"/>
  <c r="AN78" i="1"/>
  <c r="AC76" i="1"/>
  <c r="AD110" i="1"/>
  <c r="AB104" i="1"/>
  <c r="E38" i="3"/>
  <c r="AP196" i="1"/>
  <c r="AG47" i="1"/>
  <c r="AD120" i="1"/>
  <c r="AD243" i="1"/>
  <c r="AC99" i="1"/>
  <c r="AE239" i="1"/>
  <c r="D50" i="3" s="1"/>
  <c r="AO67" i="1"/>
  <c r="AS165" i="1"/>
  <c r="I154" i="1"/>
  <c r="Q111" i="1"/>
  <c r="O12" i="2" s="1"/>
  <c r="AD101" i="1"/>
  <c r="AB60" i="1"/>
  <c r="AD67" i="1"/>
  <c r="AL67" i="1" s="1"/>
  <c r="AE81" i="1"/>
  <c r="AP235" i="1"/>
  <c r="AC48" i="1"/>
  <c r="AN164" i="1"/>
  <c r="AS164" i="1" s="1"/>
  <c r="AN188" i="1"/>
  <c r="AR188" i="1" s="1"/>
  <c r="AD258" i="1"/>
  <c r="AI258" i="1" s="1"/>
  <c r="I182" i="1"/>
  <c r="AO173" i="1"/>
  <c r="AE172" i="1"/>
  <c r="D36" i="3" s="1"/>
  <c r="K148" i="1"/>
  <c r="I13" i="2" s="1"/>
  <c r="AD113" i="1"/>
  <c r="AI113" i="1" s="1"/>
  <c r="AV113" i="1" s="1"/>
  <c r="AW113" i="1" s="1"/>
  <c r="I246" i="1"/>
  <c r="C51" i="3"/>
  <c r="H51" i="3" s="1"/>
  <c r="AD233" i="1"/>
  <c r="AD230" i="1"/>
  <c r="AC218" i="1"/>
  <c r="AD103" i="1"/>
  <c r="AI103" i="1" s="1"/>
  <c r="AV103" i="1" s="1"/>
  <c r="AW103" i="1" s="1"/>
  <c r="AD46" i="1"/>
  <c r="AB44" i="1"/>
  <c r="I89" i="1"/>
  <c r="AO66" i="1"/>
  <c r="AL166" i="1"/>
  <c r="AJ189" i="1"/>
  <c r="AE104" i="1"/>
  <c r="D27" i="3" s="1"/>
  <c r="AD86" i="1"/>
  <c r="AL86" i="1" s="1"/>
  <c r="AJ152" i="1"/>
  <c r="AN152" i="1"/>
  <c r="AR152" i="1" s="1"/>
  <c r="Q47" i="1"/>
  <c r="O11" i="2" s="1"/>
  <c r="T13" i="1"/>
  <c r="T47" i="1"/>
  <c r="AB112" i="1"/>
  <c r="I251" i="1"/>
  <c r="AC239" i="1"/>
  <c r="AD166" i="1"/>
  <c r="AN166" i="1" s="1"/>
  <c r="AR166" i="1" s="1"/>
  <c r="I112" i="1"/>
  <c r="U47" i="1"/>
  <c r="T148" i="1"/>
  <c r="AD116" i="1"/>
  <c r="AI116" i="1" s="1"/>
  <c r="AV116" i="1" s="1"/>
  <c r="AW116" i="1" s="1"/>
  <c r="AB123" i="1"/>
  <c r="AD79" i="1"/>
  <c r="AL79" i="1" s="1"/>
  <c r="AC85" i="1"/>
  <c r="AC32" i="1"/>
  <c r="AB234" i="1"/>
  <c r="AD231" i="1"/>
  <c r="AB218" i="1"/>
  <c r="AD108" i="1"/>
  <c r="AC104" i="1"/>
  <c r="AD90" i="1"/>
  <c r="W47" i="1"/>
  <c r="S11" i="2" s="1"/>
  <c r="T111" i="1"/>
  <c r="U172" i="1"/>
  <c r="U194" i="1"/>
  <c r="AD97" i="1"/>
  <c r="AL97" i="1" s="1"/>
  <c r="U13" i="1"/>
  <c r="AD244" i="1"/>
  <c r="AD236" i="1"/>
  <c r="AN236" i="1" s="1"/>
  <c r="D194" i="1"/>
  <c r="W148" i="1"/>
  <c r="S13" i="2" s="1"/>
  <c r="R148" i="1"/>
  <c r="P13" i="2" s="1"/>
  <c r="E10" i="2"/>
  <c r="I218" i="1"/>
  <c r="AD75" i="1"/>
  <c r="C21" i="15" s="1"/>
  <c r="K21" i="15" s="1"/>
  <c r="AD87" i="1"/>
  <c r="AI87" i="1" s="1"/>
  <c r="AV87" i="1" s="1"/>
  <c r="AW87" i="1" s="1"/>
  <c r="AD125" i="1"/>
  <c r="AN22" i="1"/>
  <c r="AD23" i="1"/>
  <c r="AO19" i="1"/>
  <c r="AB38" i="1"/>
  <c r="AD35" i="1"/>
  <c r="V13" i="1"/>
  <c r="R10" i="2" s="1"/>
  <c r="AD24" i="1"/>
  <c r="AD30" i="1"/>
  <c r="AI30" i="1" s="1"/>
  <c r="AC26" i="1"/>
  <c r="M13" i="1"/>
  <c r="K10" i="2" s="1"/>
  <c r="R13" i="1"/>
  <c r="P10" i="2" s="1"/>
  <c r="AD33" i="1"/>
  <c r="AN33" i="1" s="1"/>
  <c r="AF256" i="1"/>
  <c r="E54" i="3" s="1"/>
  <c r="AP257" i="1"/>
  <c r="AG111" i="1"/>
  <c r="AP118" i="1"/>
  <c r="E30" i="3"/>
  <c r="W194" i="1"/>
  <c r="S15" i="2" s="1"/>
  <c r="AO70" i="1"/>
  <c r="M280" i="1"/>
  <c r="E41" i="3"/>
  <c r="AF218" i="1"/>
  <c r="AP218" i="1" s="1"/>
  <c r="AE123" i="1"/>
  <c r="D31" i="3" s="1"/>
  <c r="AO33" i="1"/>
  <c r="AO143" i="1"/>
  <c r="W259" i="1"/>
  <c r="M259" i="1"/>
  <c r="W223" i="1"/>
  <c r="S16" i="2" s="1"/>
  <c r="AS126" i="1"/>
  <c r="W111" i="1"/>
  <c r="S12" i="2" s="1"/>
  <c r="M47" i="1"/>
  <c r="K11" i="2" s="1"/>
  <c r="Q13" i="1"/>
  <c r="O10" i="2" s="1"/>
  <c r="P13" i="1"/>
  <c r="N10" i="2" s="1"/>
  <c r="T259" i="1"/>
  <c r="AO18" i="1"/>
  <c r="AO87" i="1"/>
  <c r="R280" i="1"/>
  <c r="K259" i="1"/>
  <c r="N172" i="1"/>
  <c r="L14" i="2" s="1"/>
  <c r="AS157" i="1"/>
  <c r="V47" i="1"/>
  <c r="R11" i="2" s="1"/>
  <c r="AO21" i="1"/>
  <c r="AE85" i="1"/>
  <c r="M148" i="1"/>
  <c r="K13" i="2" s="1"/>
  <c r="AF48" i="1"/>
  <c r="AO240" i="1"/>
  <c r="AF26" i="1"/>
  <c r="AP26" i="1" s="1"/>
  <c r="D41" i="3"/>
  <c r="E16" i="3"/>
  <c r="AO49" i="1"/>
  <c r="AR216" i="1"/>
  <c r="Q148" i="1"/>
  <c r="O13" i="2" s="1"/>
  <c r="AR157" i="1"/>
  <c r="V148" i="1"/>
  <c r="R13" i="2" s="1"/>
  <c r="L148" i="1"/>
  <c r="J13" i="2" s="1"/>
  <c r="N148" i="1"/>
  <c r="L13" i="2" s="1"/>
  <c r="AP252" i="1"/>
  <c r="D29" i="15"/>
  <c r="L29" i="15" s="1"/>
  <c r="D21" i="15"/>
  <c r="Q280" i="1"/>
  <c r="W172" i="1"/>
  <c r="S14" i="2" s="1"/>
  <c r="AE323" i="1"/>
  <c r="AE257" i="1" s="1"/>
  <c r="D45" i="3"/>
  <c r="D16" i="15"/>
  <c r="L16" i="15" s="1"/>
  <c r="N280" i="1"/>
  <c r="R259" i="1"/>
  <c r="AS134" i="1"/>
  <c r="D26" i="3"/>
  <c r="AF76" i="1"/>
  <c r="AO61" i="1"/>
  <c r="D12" i="15"/>
  <c r="L12" i="15" s="1"/>
  <c r="K172" i="1"/>
  <c r="I14" i="2" s="1"/>
  <c r="AD173" i="1"/>
  <c r="AO117" i="1"/>
  <c r="AP70" i="1"/>
  <c r="AF20" i="1"/>
  <c r="AF89" i="1"/>
  <c r="AF131" i="1"/>
  <c r="AO15" i="1"/>
  <c r="AO40" i="1"/>
  <c r="O280" i="1"/>
  <c r="O194" i="1"/>
  <c r="M15" i="2" s="1"/>
  <c r="K111" i="1"/>
  <c r="I12" i="2" s="1"/>
  <c r="K47" i="1"/>
  <c r="AO132" i="1"/>
  <c r="AE131" i="1"/>
  <c r="AE38" i="1"/>
  <c r="D24" i="15"/>
  <c r="L24" i="15" s="1"/>
  <c r="O148" i="1"/>
  <c r="M13" i="2" s="1"/>
  <c r="R47" i="1"/>
  <c r="P11" i="2" s="1"/>
  <c r="O13" i="1"/>
  <c r="M10" i="2" s="1"/>
  <c r="AS186" i="1"/>
  <c r="AR186" i="1"/>
  <c r="AO254" i="1"/>
  <c r="AE253" i="1"/>
  <c r="AP66" i="1"/>
  <c r="AO77" i="1"/>
  <c r="AO200" i="1"/>
  <c r="L223" i="1"/>
  <c r="J16" i="2" s="1"/>
  <c r="AS210" i="1"/>
  <c r="AR207" i="1"/>
  <c r="M194" i="1"/>
  <c r="K15" i="2" s="1"/>
  <c r="AD182" i="1"/>
  <c r="E45" i="3"/>
  <c r="AP203" i="1"/>
  <c r="P172" i="1"/>
  <c r="N14" i="2" s="1"/>
  <c r="AS168" i="1"/>
  <c r="AR168" i="1"/>
  <c r="AE89" i="1"/>
  <c r="AO89" i="1" s="1"/>
  <c r="AO94" i="1"/>
  <c r="AP117" i="1"/>
  <c r="AF112" i="1"/>
  <c r="AP40" i="1"/>
  <c r="AF38" i="1"/>
  <c r="AP38" i="1" s="1"/>
  <c r="AE14" i="1"/>
  <c r="AP64" i="1"/>
  <c r="O172" i="1"/>
  <c r="M14" i="2" s="1"/>
  <c r="AE68" i="1"/>
  <c r="AF68" i="1"/>
  <c r="AF85" i="1"/>
  <c r="E24" i="3" s="1"/>
  <c r="AP234" i="1"/>
  <c r="K280" i="1"/>
  <c r="AD281" i="1"/>
  <c r="AJ281" i="1" s="1"/>
  <c r="R223" i="1"/>
  <c r="P16" i="2" s="1"/>
  <c r="AS220" i="1"/>
  <c r="N47" i="1"/>
  <c r="L11" i="2" s="1"/>
  <c r="L13" i="1"/>
  <c r="J10" i="2" s="1"/>
  <c r="S13" i="1"/>
  <c r="Q10" i="2" s="1"/>
  <c r="K13" i="1"/>
  <c r="I10" i="2" s="1"/>
  <c r="AO113" i="1"/>
  <c r="AE112" i="1"/>
  <c r="D29" i="3" s="1"/>
  <c r="AE317" i="1"/>
  <c r="AE227" i="1" s="1"/>
  <c r="AR178" i="1"/>
  <c r="AR165" i="1"/>
  <c r="O111" i="1"/>
  <c r="M12" i="2" s="1"/>
  <c r="AR134" i="1"/>
  <c r="D39" i="3"/>
  <c r="AO197" i="1"/>
  <c r="N194" i="1"/>
  <c r="L15" i="2" s="1"/>
  <c r="Q172" i="1"/>
  <c r="O14" i="2" s="1"/>
  <c r="AO86" i="1"/>
  <c r="AF317" i="1"/>
  <c r="AF227" i="1" s="1"/>
  <c r="AP227" i="1" s="1"/>
  <c r="AD277" i="1"/>
  <c r="AJ277" i="1" s="1"/>
  <c r="Q223" i="1"/>
  <c r="O16" i="2" s="1"/>
  <c r="V194" i="1"/>
  <c r="R15" i="2" s="1"/>
  <c r="AF253" i="1"/>
  <c r="AI22" i="1"/>
  <c r="AV22" i="1" s="1"/>
  <c r="AW22" i="1" s="1"/>
  <c r="AR220" i="1"/>
  <c r="AS211" i="1"/>
  <c r="V172" i="1"/>
  <c r="R14" i="2" s="1"/>
  <c r="AS169" i="1"/>
  <c r="W13" i="1"/>
  <c r="S10" i="2" s="1"/>
  <c r="AE32" i="1"/>
  <c r="L47" i="1"/>
  <c r="J11" i="2" s="1"/>
  <c r="S47" i="1"/>
  <c r="Q11" i="2" s="1"/>
  <c r="AP201" i="1"/>
  <c r="AS181" i="1"/>
  <c r="S172" i="1"/>
  <c r="Q14" i="2" s="1"/>
  <c r="AS189" i="1"/>
  <c r="N13" i="1"/>
  <c r="L10" i="2" s="1"/>
  <c r="AN212" i="1"/>
  <c r="AD205" i="1"/>
  <c r="AN205" i="1" s="1"/>
  <c r="AS206" i="1"/>
  <c r="AR206" i="1"/>
  <c r="AP198" i="1"/>
  <c r="AF195" i="1"/>
  <c r="AD315" i="1"/>
  <c r="AI315" i="1" s="1"/>
  <c r="AO114" i="1"/>
  <c r="D38" i="3"/>
  <c r="AO196" i="1"/>
  <c r="AE195" i="1"/>
  <c r="E40" i="3"/>
  <c r="AS209" i="1"/>
  <c r="AR181" i="1"/>
  <c r="AC246" i="1"/>
  <c r="AF123" i="1"/>
  <c r="AP127" i="1"/>
  <c r="AD29" i="1"/>
  <c r="AL29" i="1" s="1"/>
  <c r="AR175" i="1"/>
  <c r="AS175" i="1"/>
  <c r="AJ150" i="1"/>
  <c r="AN150" i="1"/>
  <c r="AS150" i="1" s="1"/>
  <c r="AP37" i="1"/>
  <c r="AF32" i="1"/>
  <c r="AR189" i="1"/>
  <c r="AR217" i="1"/>
  <c r="AS217" i="1"/>
  <c r="I296" i="1"/>
  <c r="C295" i="1"/>
  <c r="D259" i="1"/>
  <c r="I268" i="1"/>
  <c r="AC38" i="1"/>
  <c r="AD39" i="1"/>
  <c r="AL39" i="1" s="1"/>
  <c r="AP245" i="1"/>
  <c r="AR171" i="1"/>
  <c r="AS171" i="1"/>
  <c r="AD37" i="1"/>
  <c r="AL37" i="1" s="1"/>
  <c r="AB32" i="1"/>
  <c r="AP58" i="1"/>
  <c r="AF54" i="1"/>
  <c r="AN91" i="1"/>
  <c r="AN219" i="1"/>
  <c r="K194" i="1"/>
  <c r="AS213" i="1"/>
  <c r="AR213" i="1"/>
  <c r="AO31" i="1"/>
  <c r="AE26" i="1"/>
  <c r="AP143" i="1"/>
  <c r="AF139" i="1"/>
  <c r="AP67" i="1"/>
  <c r="AF60" i="1"/>
  <c r="AD241" i="1"/>
  <c r="AB239" i="1"/>
  <c r="AP182" i="1"/>
  <c r="AF172" i="1"/>
  <c r="AL182" i="1"/>
  <c r="AD312" i="1"/>
  <c r="AE76" i="1"/>
  <c r="AO80" i="1"/>
  <c r="D26" i="15"/>
  <c r="AR156" i="1"/>
  <c r="AS156" i="1"/>
  <c r="AJ159" i="1"/>
  <c r="AN159" i="1"/>
  <c r="AO63" i="1"/>
  <c r="AE60" i="1"/>
  <c r="AF259" i="1"/>
  <c r="AD238" i="1"/>
  <c r="AI148" i="1"/>
  <c r="AV148" i="1" s="1"/>
  <c r="AW148" i="1" s="1"/>
  <c r="V223" i="1"/>
  <c r="R16" i="2" s="1"/>
  <c r="D172" i="1"/>
  <c r="AD309" i="1"/>
  <c r="AL309" i="1" s="1"/>
  <c r="AI299" i="1"/>
  <c r="Q259" i="1"/>
  <c r="AE259" i="1"/>
  <c r="P259" i="1"/>
  <c r="AD255" i="1"/>
  <c r="P223" i="1"/>
  <c r="N16" i="2" s="1"/>
  <c r="P111" i="1"/>
  <c r="I131" i="1"/>
  <c r="I32" i="1"/>
  <c r="C13" i="1"/>
  <c r="AB54" i="1"/>
  <c r="AD55" i="1"/>
  <c r="AL55" i="1" s="1"/>
  <c r="D19" i="15"/>
  <c r="AO73" i="1"/>
  <c r="AD316" i="1"/>
  <c r="AI316" i="1" s="1"/>
  <c r="AD305" i="1"/>
  <c r="AI305" i="1" s="1"/>
  <c r="I317" i="1"/>
  <c r="AF280" i="1"/>
  <c r="AD228" i="1"/>
  <c r="M111" i="1"/>
  <c r="V111" i="1"/>
  <c r="R12" i="2" s="1"/>
  <c r="H111" i="1"/>
  <c r="AD100" i="1"/>
  <c r="M22" i="8"/>
  <c r="H22" i="8"/>
  <c r="AD249" i="1"/>
  <c r="AD214" i="1"/>
  <c r="AN214" i="1" s="1"/>
  <c r="AR214" i="1" s="1"/>
  <c r="AN215" i="1"/>
  <c r="AS215" i="1" s="1"/>
  <c r="AD62" i="1"/>
  <c r="AL62" i="1" s="1"/>
  <c r="AC60" i="1"/>
  <c r="AD242" i="1"/>
  <c r="C224" i="1"/>
  <c r="C17" i="2" s="1"/>
  <c r="I227" i="1"/>
  <c r="AD133" i="1"/>
  <c r="AB131" i="1"/>
  <c r="E92" i="13"/>
  <c r="E91" i="13"/>
  <c r="AD19" i="1"/>
  <c r="AL19" i="1" s="1"/>
  <c r="AB14" i="1"/>
  <c r="AS222" i="1"/>
  <c r="AR210" i="1"/>
  <c r="I149" i="1"/>
  <c r="C148" i="1"/>
  <c r="AD129" i="1"/>
  <c r="AD105" i="1"/>
  <c r="D30" i="15"/>
  <c r="AO88" i="1"/>
  <c r="AD270" i="1"/>
  <c r="AJ270" i="1" s="1"/>
  <c r="AS216" i="1"/>
  <c r="AJ187" i="1"/>
  <c r="AN187" i="1"/>
  <c r="AR174" i="1"/>
  <c r="AS174" i="1"/>
  <c r="AN170" i="1"/>
  <c r="AR170" i="1" s="1"/>
  <c r="AJ170" i="1"/>
  <c r="U259" i="1"/>
  <c r="AD306" i="1"/>
  <c r="AL306" i="1" s="1"/>
  <c r="C325" i="1"/>
  <c r="C326" i="1" s="1"/>
  <c r="E101" i="13"/>
  <c r="AD200" i="1"/>
  <c r="AL200" i="1" s="1"/>
  <c r="AO72" i="1"/>
  <c r="D18" i="15"/>
  <c r="AF239" i="1"/>
  <c r="AD275" i="1"/>
  <c r="AJ275" i="1" s="1"/>
  <c r="AD260" i="1"/>
  <c r="AJ260" i="1" s="1"/>
  <c r="E223" i="1"/>
  <c r="E16" i="2" s="1"/>
  <c r="I191" i="1"/>
  <c r="AR169" i="1"/>
  <c r="H14" i="9"/>
  <c r="M14" i="9"/>
  <c r="AD77" i="1"/>
  <c r="AL77" i="1" s="1"/>
  <c r="AB76" i="1"/>
  <c r="AC112" i="1"/>
  <c r="AC123" i="1"/>
  <c r="AD201" i="1"/>
  <c r="AL201" i="1" s="1"/>
  <c r="AD198" i="1"/>
  <c r="AL198" i="1" s="1"/>
  <c r="AB195" i="1"/>
  <c r="AD307" i="1"/>
  <c r="AI307" i="1" s="1"/>
  <c r="O259" i="1"/>
  <c r="I205" i="1"/>
  <c r="AJ183" i="1"/>
  <c r="AN183" i="1"/>
  <c r="AD92" i="1"/>
  <c r="I123" i="1"/>
  <c r="I81" i="1"/>
  <c r="I26" i="1"/>
  <c r="T223" i="1"/>
  <c r="AD314" i="1"/>
  <c r="AI314" i="1" s="1"/>
  <c r="AD199" i="1"/>
  <c r="AL199" i="1" s="1"/>
  <c r="AD144" i="1"/>
  <c r="AL144" i="1" s="1"/>
  <c r="AF81" i="1"/>
  <c r="AO44" i="1"/>
  <c r="D16" i="3"/>
  <c r="I118" i="1"/>
  <c r="AD28" i="1"/>
  <c r="AL28" i="1" s="1"/>
  <c r="AB26" i="1"/>
  <c r="AD140" i="1"/>
  <c r="AL140" i="1" s="1"/>
  <c r="AB139" i="1"/>
  <c r="AC195" i="1"/>
  <c r="H148" i="1"/>
  <c r="F13" i="2" s="1"/>
  <c r="AD130" i="1"/>
  <c r="F29" i="7"/>
  <c r="G29" i="7" s="1"/>
  <c r="G24" i="7"/>
  <c r="AD42" i="1"/>
  <c r="AD197" i="1"/>
  <c r="AS208" i="1"/>
  <c r="R194" i="1"/>
  <c r="P15" i="2" s="1"/>
  <c r="I195" i="1"/>
  <c r="R172" i="1"/>
  <c r="S148" i="1"/>
  <c r="Q13" i="2" s="1"/>
  <c r="S111" i="1"/>
  <c r="D223" i="1"/>
  <c r="D16" i="2" s="1"/>
  <c r="T280" i="1"/>
  <c r="AD311" i="1"/>
  <c r="AB253" i="1"/>
  <c r="AS158" i="1"/>
  <c r="AR158" i="1"/>
  <c r="AD149" i="1"/>
  <c r="J111" i="1"/>
  <c r="H12" i="2" s="1"/>
  <c r="I139" i="1"/>
  <c r="U111" i="1"/>
  <c r="U280" i="1"/>
  <c r="AD43" i="1"/>
  <c r="AL43" i="1" s="1"/>
  <c r="AB13" i="1" l="1"/>
  <c r="AI257" i="1"/>
  <c r="AJ106" i="1"/>
  <c r="AQ106" i="1"/>
  <c r="AH106" i="1"/>
  <c r="AN117" i="1"/>
  <c r="AR117" i="1" s="1"/>
  <c r="C15" i="15"/>
  <c r="K15" i="15" s="1"/>
  <c r="AN106" i="1"/>
  <c r="AS106" i="1" s="1"/>
  <c r="AL106" i="1"/>
  <c r="AN15" i="1"/>
  <c r="AR15" i="1" s="1"/>
  <c r="AL15" i="1"/>
  <c r="AI15" i="1"/>
  <c r="O223" i="1"/>
  <c r="M16" i="2" s="1"/>
  <c r="AL308" i="1"/>
  <c r="C9" i="17"/>
  <c r="AL310" i="1"/>
  <c r="C10" i="17"/>
  <c r="AL312" i="1"/>
  <c r="C12" i="17"/>
  <c r="AI313" i="1"/>
  <c r="AV313" i="1" s="1"/>
  <c r="AW313" i="1" s="1"/>
  <c r="C13" i="17"/>
  <c r="AG11" i="1"/>
  <c r="AL311" i="1"/>
  <c r="C11" i="17"/>
  <c r="AL320" i="1"/>
  <c r="AI320" i="1"/>
  <c r="AH320" i="1" s="1"/>
  <c r="AI37" i="1"/>
  <c r="AC224" i="1"/>
  <c r="AC47" i="1"/>
  <c r="AH314" i="1"/>
  <c r="AV314" i="1"/>
  <c r="AW314" i="1" s="1"/>
  <c r="AQ119" i="1"/>
  <c r="AV119" i="1"/>
  <c r="AW119" i="1" s="1"/>
  <c r="AH316" i="1"/>
  <c r="AV316" i="1"/>
  <c r="AW316" i="1" s="1"/>
  <c r="AH315" i="1"/>
  <c r="AV315" i="1"/>
  <c r="AW315" i="1" s="1"/>
  <c r="Y14" i="2"/>
  <c r="F13" i="13" s="1"/>
  <c r="F54" i="13" s="1"/>
  <c r="AV172" i="1"/>
  <c r="AW172" i="1" s="1"/>
  <c r="AH91" i="1"/>
  <c r="AV91" i="1"/>
  <c r="AW91" i="1" s="1"/>
  <c r="AH34" i="1"/>
  <c r="AV34" i="1"/>
  <c r="AW34" i="1" s="1"/>
  <c r="AH225" i="1"/>
  <c r="AV225" i="1"/>
  <c r="AW225" i="1" s="1"/>
  <c r="AH102" i="1"/>
  <c r="AV102" i="1"/>
  <c r="AW102" i="1" s="1"/>
  <c r="AQ135" i="1"/>
  <c r="AV135" i="1"/>
  <c r="AW135" i="1" s="1"/>
  <c r="AQ137" i="1"/>
  <c r="AV137" i="1"/>
  <c r="AW137" i="1" s="1"/>
  <c r="AJ307" i="1"/>
  <c r="AV307" i="1"/>
  <c r="AW307" i="1" s="1"/>
  <c r="AJ299" i="1"/>
  <c r="AV299" i="1"/>
  <c r="AW299" i="1" s="1"/>
  <c r="AJ258" i="1"/>
  <c r="AV258" i="1"/>
  <c r="AW258" i="1" s="1"/>
  <c r="AJ56" i="1"/>
  <c r="AV56" i="1"/>
  <c r="AW56" i="1" s="1"/>
  <c r="AJ305" i="1"/>
  <c r="AV305" i="1"/>
  <c r="AW305" i="1" s="1"/>
  <c r="AJ27" i="1"/>
  <c r="AV27" i="1"/>
  <c r="AW27" i="1" s="1"/>
  <c r="AH322" i="1"/>
  <c r="AV322" i="1"/>
  <c r="AW322" i="1" s="1"/>
  <c r="AQ205" i="1"/>
  <c r="AV205" i="1"/>
  <c r="AW205" i="1" s="1"/>
  <c r="AJ30" i="1"/>
  <c r="AV30" i="1"/>
  <c r="AW30" i="1" s="1"/>
  <c r="AI240" i="1"/>
  <c r="AI311" i="1"/>
  <c r="AV311" i="1" s="1"/>
  <c r="AW311" i="1" s="1"/>
  <c r="N224" i="1"/>
  <c r="L17" i="2" s="1"/>
  <c r="AB224" i="1"/>
  <c r="T17" i="2" s="1"/>
  <c r="M224" i="1"/>
  <c r="AS190" i="1"/>
  <c r="AR180" i="1"/>
  <c r="AS162" i="1"/>
  <c r="AI132" i="1"/>
  <c r="AI141" i="1"/>
  <c r="AN132" i="1"/>
  <c r="AS132" i="1" s="1"/>
  <c r="AN141" i="1"/>
  <c r="AS141" i="1" s="1"/>
  <c r="K223" i="1"/>
  <c r="I16" i="2" s="1"/>
  <c r="AD131" i="1"/>
  <c r="C32" i="3" s="1"/>
  <c r="D35" i="3"/>
  <c r="AI121" i="1"/>
  <c r="J223" i="1"/>
  <c r="H16" i="2" s="1"/>
  <c r="AN229" i="1"/>
  <c r="AR229" i="1" s="1"/>
  <c r="AL245" i="1"/>
  <c r="I280" i="1"/>
  <c r="I259" i="1"/>
  <c r="AC259" i="1"/>
  <c r="AJ191" i="1"/>
  <c r="H14" i="2"/>
  <c r="AB172" i="1"/>
  <c r="T14" i="2" s="1"/>
  <c r="H13" i="2"/>
  <c r="AB148" i="1"/>
  <c r="T13" i="2" s="1"/>
  <c r="AB259" i="1"/>
  <c r="AI117" i="1"/>
  <c r="AJ117" i="1" s="1"/>
  <c r="I325" i="1"/>
  <c r="I326" i="1" s="1"/>
  <c r="AD280" i="1"/>
  <c r="AJ280" i="1" s="1"/>
  <c r="AC280" i="1"/>
  <c r="AB280" i="1"/>
  <c r="AR22" i="1"/>
  <c r="AN121" i="1"/>
  <c r="AS121" i="1" s="1"/>
  <c r="AN203" i="1"/>
  <c r="AR203" i="1" s="1"/>
  <c r="AN96" i="1"/>
  <c r="AR96" i="1" s="1"/>
  <c r="AI96" i="1"/>
  <c r="AN94" i="1"/>
  <c r="AS94" i="1" s="1"/>
  <c r="AD218" i="1"/>
  <c r="AN218" i="1" s="1"/>
  <c r="AS218" i="1" s="1"/>
  <c r="C46" i="3"/>
  <c r="H46" i="3" s="1"/>
  <c r="AI221" i="1"/>
  <c r="AI53" i="1"/>
  <c r="AS184" i="1"/>
  <c r="AL121" i="1"/>
  <c r="AL91" i="1"/>
  <c r="AR40" i="1"/>
  <c r="AR82" i="1"/>
  <c r="AI82" i="1"/>
  <c r="AN138" i="1"/>
  <c r="AR138" i="1" s="1"/>
  <c r="AI94" i="1"/>
  <c r="AS160" i="1"/>
  <c r="AI41" i="1"/>
  <c r="E35" i="3"/>
  <c r="AN137" i="1"/>
  <c r="AR137" i="1" s="1"/>
  <c r="AL260" i="1"/>
  <c r="AS147" i="1"/>
  <c r="AI147" i="1"/>
  <c r="AI114" i="1"/>
  <c r="AL114" i="1"/>
  <c r="AL87" i="1"/>
  <c r="AI40" i="1"/>
  <c r="AI59" i="1"/>
  <c r="AH137" i="1"/>
  <c r="AL93" i="1"/>
  <c r="AL59" i="1"/>
  <c r="AL69" i="1"/>
  <c r="AN93" i="1"/>
  <c r="AS93" i="1" s="1"/>
  <c r="AR167" i="1"/>
  <c r="E34" i="15"/>
  <c r="AR245" i="1"/>
  <c r="AP14" i="1"/>
  <c r="AF13" i="1"/>
  <c r="AR64" i="1"/>
  <c r="AR127" i="1"/>
  <c r="AR78" i="1"/>
  <c r="AI203" i="1"/>
  <c r="AL241" i="1"/>
  <c r="AL42" i="1"/>
  <c r="AN244" i="1"/>
  <c r="AR244" i="1" s="1"/>
  <c r="AL244" i="1"/>
  <c r="AS154" i="1"/>
  <c r="AD259" i="1"/>
  <c r="AJ259" i="1" s="1"/>
  <c r="AL307" i="1"/>
  <c r="AL305" i="1"/>
  <c r="AL40" i="1"/>
  <c r="AL240" i="1"/>
  <c r="AL268" i="1"/>
  <c r="AL143" i="1"/>
  <c r="AL147" i="1"/>
  <c r="AN250" i="1"/>
  <c r="AR53" i="1"/>
  <c r="AS142" i="1"/>
  <c r="AL53" i="1"/>
  <c r="AL116" i="1"/>
  <c r="AL30" i="1"/>
  <c r="AL21" i="1"/>
  <c r="AL142" i="1"/>
  <c r="AL58" i="1"/>
  <c r="AL146" i="1"/>
  <c r="AL203" i="1"/>
  <c r="AN204" i="1"/>
  <c r="AR204" i="1" s="1"/>
  <c r="AL277" i="1"/>
  <c r="AN135" i="1"/>
  <c r="AR135" i="1" s="1"/>
  <c r="AL27" i="1"/>
  <c r="AL75" i="1"/>
  <c r="AL64" i="1"/>
  <c r="AL63" i="1"/>
  <c r="AL66" i="1"/>
  <c r="AL88" i="1"/>
  <c r="AN35" i="1"/>
  <c r="AS35" i="1" s="1"/>
  <c r="AL35" i="1"/>
  <c r="AN115" i="1"/>
  <c r="AR115" i="1" s="1"/>
  <c r="AL115" i="1"/>
  <c r="AN202" i="1"/>
  <c r="AR202" i="1" s="1"/>
  <c r="AL202" i="1"/>
  <c r="AL33" i="1"/>
  <c r="AL204" i="1"/>
  <c r="AL49" i="1"/>
  <c r="AN52" i="1"/>
  <c r="AL52" i="1"/>
  <c r="AJ52" i="1"/>
  <c r="AL242" i="1"/>
  <c r="G51" i="3"/>
  <c r="C17" i="15"/>
  <c r="K17" i="15" s="1"/>
  <c r="AL71" i="1"/>
  <c r="AN50" i="1"/>
  <c r="AR50" i="1" s="1"/>
  <c r="AL50" i="1"/>
  <c r="AN65" i="1"/>
  <c r="AS65" i="1" s="1"/>
  <c r="AL65" i="1"/>
  <c r="AN34" i="1"/>
  <c r="AJ34" i="1"/>
  <c r="AL34" i="1"/>
  <c r="AL133" i="1"/>
  <c r="AI306" i="1"/>
  <c r="AL57" i="1"/>
  <c r="AL286" i="1"/>
  <c r="AL258" i="1"/>
  <c r="AN243" i="1"/>
  <c r="AS243" i="1" s="1"/>
  <c r="AL243" i="1"/>
  <c r="AR58" i="1"/>
  <c r="AL275" i="1"/>
  <c r="AL31" i="1"/>
  <c r="AL82" i="1"/>
  <c r="AL270" i="1"/>
  <c r="AI250" i="1"/>
  <c r="H33" i="8"/>
  <c r="AL36" i="1"/>
  <c r="M34" i="15"/>
  <c r="AL56" i="1"/>
  <c r="AL95" i="1"/>
  <c r="AL127" i="1"/>
  <c r="AL74" i="1"/>
  <c r="AL313" i="1"/>
  <c r="AL281" i="1"/>
  <c r="AL80" i="1"/>
  <c r="AL113" i="1"/>
  <c r="AS95" i="1"/>
  <c r="AR57" i="1"/>
  <c r="M20" i="15"/>
  <c r="AH116" i="1"/>
  <c r="AJ116" i="1"/>
  <c r="H45" i="3"/>
  <c r="AH80" i="1"/>
  <c r="AJ80" i="1"/>
  <c r="AH22" i="1"/>
  <c r="AJ22" i="1"/>
  <c r="AO257" i="1"/>
  <c r="C19" i="4"/>
  <c r="AH113" i="1"/>
  <c r="AJ113" i="1"/>
  <c r="AH21" i="1"/>
  <c r="AJ21" i="1"/>
  <c r="AH87" i="1"/>
  <c r="AJ87" i="1"/>
  <c r="C44" i="3"/>
  <c r="AI98" i="1"/>
  <c r="AV98" i="1" s="1"/>
  <c r="AW98" i="1" s="1"/>
  <c r="C16" i="15"/>
  <c r="K16" i="15" s="1"/>
  <c r="AN27" i="1"/>
  <c r="AR27" i="1" s="1"/>
  <c r="F56" i="3"/>
  <c r="G56" i="3" s="1"/>
  <c r="S223" i="1"/>
  <c r="Q16" i="2" s="1"/>
  <c r="Q17" i="2"/>
  <c r="AN145" i="1"/>
  <c r="AR145" i="1" s="1"/>
  <c r="AI74" i="1"/>
  <c r="AI63" i="1"/>
  <c r="AN51" i="1"/>
  <c r="AS51" i="1" s="1"/>
  <c r="AS163" i="1"/>
  <c r="AS153" i="1"/>
  <c r="AS53" i="1"/>
  <c r="AS109" i="1"/>
  <c r="AL109" i="1"/>
  <c r="AI66" i="1"/>
  <c r="AV66" i="1" s="1"/>
  <c r="AW66" i="1" s="1"/>
  <c r="AR66" i="1"/>
  <c r="AI308" i="1"/>
  <c r="AR95" i="1"/>
  <c r="AI95" i="1"/>
  <c r="D18" i="3"/>
  <c r="AN72" i="1"/>
  <c r="AS72" i="1" s="1"/>
  <c r="AI143" i="1"/>
  <c r="AV143" i="1" s="1"/>
  <c r="AW143" i="1" s="1"/>
  <c r="AR142" i="1"/>
  <c r="AN75" i="1"/>
  <c r="AR75" i="1" s="1"/>
  <c r="AS107" i="1"/>
  <c r="AI245" i="1"/>
  <c r="AV245" i="1" s="1"/>
  <c r="AW245" i="1" s="1"/>
  <c r="AN98" i="1"/>
  <c r="AL117" i="1"/>
  <c r="AR193" i="1"/>
  <c r="C36" i="15"/>
  <c r="K36" i="15" s="1"/>
  <c r="M36" i="15" s="1"/>
  <c r="AI36" i="1"/>
  <c r="AR18" i="1"/>
  <c r="AS176" i="1"/>
  <c r="AS155" i="1"/>
  <c r="AN41" i="1"/>
  <c r="AR41" i="1" s="1"/>
  <c r="AS59" i="1"/>
  <c r="AS235" i="1"/>
  <c r="AN56" i="1"/>
  <c r="AR56" i="1" s="1"/>
  <c r="AS192" i="1"/>
  <c r="AS22" i="1"/>
  <c r="C18" i="15"/>
  <c r="K18" i="15" s="1"/>
  <c r="AI31" i="1"/>
  <c r="AV31" i="1" s="1"/>
  <c r="AW31" i="1" s="1"/>
  <c r="I295" i="1"/>
  <c r="AR179" i="1"/>
  <c r="AL248" i="1"/>
  <c r="AN74" i="1"/>
  <c r="AR74" i="1" s="1"/>
  <c r="AD253" i="1"/>
  <c r="AN253" i="1" s="1"/>
  <c r="AI321" i="1"/>
  <c r="AV321" i="1" s="1"/>
  <c r="AW321" i="1" s="1"/>
  <c r="AI88" i="1"/>
  <c r="AV88" i="1" s="1"/>
  <c r="AW88" i="1" s="1"/>
  <c r="AS245" i="1"/>
  <c r="AS237" i="1"/>
  <c r="AD295" i="1"/>
  <c r="AL295" i="1" s="1"/>
  <c r="AL298" i="1"/>
  <c r="AS57" i="1"/>
  <c r="AI146" i="1"/>
  <c r="AV146" i="1" s="1"/>
  <c r="AW146" i="1" s="1"/>
  <c r="AS127" i="1"/>
  <c r="AI237" i="1"/>
  <c r="AI128" i="1"/>
  <c r="AI109" i="1"/>
  <c r="AV109" i="1" s="1"/>
  <c r="AW109" i="1" s="1"/>
  <c r="AI248" i="1"/>
  <c r="AS151" i="1"/>
  <c r="AI142" i="1"/>
  <c r="AV142" i="1" s="1"/>
  <c r="AW142" i="1" s="1"/>
  <c r="AH135" i="1"/>
  <c r="AH119" i="1"/>
  <c r="AJ154" i="1"/>
  <c r="AI127" i="1"/>
  <c r="AV127" i="1" s="1"/>
  <c r="AW127" i="1" s="1"/>
  <c r="AI57" i="1"/>
  <c r="AV57" i="1" s="1"/>
  <c r="AW57" i="1" s="1"/>
  <c r="AH30" i="1"/>
  <c r="AH56" i="1"/>
  <c r="AH27" i="1"/>
  <c r="C26" i="15"/>
  <c r="K26" i="15" s="1"/>
  <c r="AN80" i="1"/>
  <c r="AS80" i="1" s="1"/>
  <c r="AR147" i="1"/>
  <c r="AI71" i="1"/>
  <c r="AS58" i="1"/>
  <c r="AI61" i="1"/>
  <c r="AV61" i="1" s="1"/>
  <c r="AI16" i="1"/>
  <c r="AV16" i="1" s="1"/>
  <c r="AW16" i="1" s="1"/>
  <c r="AR161" i="1"/>
  <c r="AI145" i="1"/>
  <c r="AV145" i="1" s="1"/>
  <c r="AW145" i="1" s="1"/>
  <c r="AR247" i="1"/>
  <c r="AS78" i="1"/>
  <c r="AI49" i="1"/>
  <c r="AL107" i="1"/>
  <c r="AN71" i="1"/>
  <c r="AS71" i="1" s="1"/>
  <c r="AN21" i="1"/>
  <c r="AS21" i="1" s="1"/>
  <c r="AI247" i="1"/>
  <c r="AI254" i="1"/>
  <c r="AI58" i="1"/>
  <c r="AV58" i="1" s="1"/>
  <c r="AW58" i="1" s="1"/>
  <c r="AI50" i="1"/>
  <c r="AI65" i="1"/>
  <c r="AQ102" i="1"/>
  <c r="AN84" i="1"/>
  <c r="AS84" i="1" s="1"/>
  <c r="AN30" i="1"/>
  <c r="AR30" i="1" s="1"/>
  <c r="AI107" i="1"/>
  <c r="AD112" i="1"/>
  <c r="AN112" i="1" s="1"/>
  <c r="AI51" i="1"/>
  <c r="AV51" i="1" s="1"/>
  <c r="AW51" i="1" s="1"/>
  <c r="AR49" i="1"/>
  <c r="AN102" i="1"/>
  <c r="AS102" i="1" s="1"/>
  <c r="C30" i="15"/>
  <c r="K30" i="15" s="1"/>
  <c r="AS17" i="1"/>
  <c r="AS66" i="1"/>
  <c r="AN25" i="1"/>
  <c r="AS25" i="1" s="1"/>
  <c r="AD48" i="1"/>
  <c r="C18" i="3" s="1"/>
  <c r="AD68" i="1"/>
  <c r="AN68" i="1" s="1"/>
  <c r="AD323" i="1"/>
  <c r="AP256" i="1"/>
  <c r="AO118" i="1"/>
  <c r="AS49" i="1"/>
  <c r="C52" i="3"/>
  <c r="AN251" i="1"/>
  <c r="AS16" i="1"/>
  <c r="AR16" i="1"/>
  <c r="AI64" i="1"/>
  <c r="AV64" i="1" s="1"/>
  <c r="AW64" i="1" s="1"/>
  <c r="AI75" i="1"/>
  <c r="AV75" i="1" s="1"/>
  <c r="AW75" i="1" s="1"/>
  <c r="AD246" i="1"/>
  <c r="AL246" i="1" s="1"/>
  <c r="AR143" i="1"/>
  <c r="AN252" i="1"/>
  <c r="AR252" i="1" s="1"/>
  <c r="AI252" i="1"/>
  <c r="AQ172" i="1"/>
  <c r="AS226" i="1"/>
  <c r="AN73" i="1"/>
  <c r="AS73" i="1" s="1"/>
  <c r="C19" i="15"/>
  <c r="K19" i="15" s="1"/>
  <c r="AD89" i="1"/>
  <c r="AL89" i="1" s="1"/>
  <c r="AI70" i="1"/>
  <c r="AI86" i="1"/>
  <c r="AV86" i="1" s="1"/>
  <c r="AW86" i="1" s="1"/>
  <c r="AI18" i="1"/>
  <c r="AV18" i="1" s="1"/>
  <c r="AW18" i="1" s="1"/>
  <c r="AI226" i="1"/>
  <c r="AI69" i="1"/>
  <c r="AJ69" i="1" s="1"/>
  <c r="AI73" i="1"/>
  <c r="AV73" i="1" s="1"/>
  <c r="AW73" i="1" s="1"/>
  <c r="H29" i="8"/>
  <c r="AR163" i="1"/>
  <c r="AS64" i="1"/>
  <c r="E21" i="15"/>
  <c r="W13" i="2"/>
  <c r="AD20" i="1"/>
  <c r="C12" i="3" s="1"/>
  <c r="E20" i="15"/>
  <c r="AB194" i="1"/>
  <c r="T15" i="2" s="1"/>
  <c r="H25" i="9"/>
  <c r="AI72" i="1"/>
  <c r="AV72" i="1" s="1"/>
  <c r="AW72" i="1" s="1"/>
  <c r="AI17" i="1"/>
  <c r="AV17" i="1" s="1"/>
  <c r="AW17" i="1" s="1"/>
  <c r="C10" i="15"/>
  <c r="K10" i="15" s="1"/>
  <c r="M10" i="15" s="1"/>
  <c r="AN69" i="1"/>
  <c r="AS69" i="1" s="1"/>
  <c r="AS191" i="1"/>
  <c r="AD14" i="1"/>
  <c r="AN14" i="1" s="1"/>
  <c r="AJ163" i="1"/>
  <c r="AQ27" i="1"/>
  <c r="AN70" i="1"/>
  <c r="AR70" i="1" s="1"/>
  <c r="AI202" i="1"/>
  <c r="AI204" i="1"/>
  <c r="AV204" i="1" s="1"/>
  <c r="AW204" i="1" s="1"/>
  <c r="AN116" i="1"/>
  <c r="AR116" i="1" s="1"/>
  <c r="E11" i="3"/>
  <c r="AO54" i="1"/>
  <c r="AP104" i="1"/>
  <c r="AF224" i="1"/>
  <c r="AP224" i="1" s="1"/>
  <c r="AO20" i="1"/>
  <c r="AO251" i="1"/>
  <c r="AO239" i="1"/>
  <c r="D34" i="3"/>
  <c r="AS82" i="1"/>
  <c r="AP85" i="1"/>
  <c r="AE256" i="1"/>
  <c r="AO256" i="1" s="1"/>
  <c r="AO104" i="1"/>
  <c r="AL247" i="1"/>
  <c r="AN232" i="1"/>
  <c r="D49" i="3"/>
  <c r="AN225" i="1"/>
  <c r="AR225" i="1" s="1"/>
  <c r="AI235" i="1"/>
  <c r="AH196" i="1"/>
  <c r="AQ196" i="1"/>
  <c r="F38" i="3"/>
  <c r="AN196" i="1"/>
  <c r="AS196" i="1" s="1"/>
  <c r="C38" i="3"/>
  <c r="AN221" i="1"/>
  <c r="AL221" i="1"/>
  <c r="AL218" i="1" s="1"/>
  <c r="F36" i="3"/>
  <c r="AR164" i="1"/>
  <c r="AS152" i="1"/>
  <c r="X13" i="2"/>
  <c r="AS185" i="1"/>
  <c r="AN119" i="1"/>
  <c r="AR119" i="1" s="1"/>
  <c r="AI115" i="1"/>
  <c r="D25" i="3"/>
  <c r="AH93" i="1"/>
  <c r="AQ93" i="1"/>
  <c r="AI35" i="1"/>
  <c r="AQ103" i="1"/>
  <c r="AH103" i="1"/>
  <c r="I194" i="1"/>
  <c r="G15" i="2" s="1"/>
  <c r="D15" i="2"/>
  <c r="AI83" i="1"/>
  <c r="AV83" i="1" s="1"/>
  <c r="AW83" i="1" s="1"/>
  <c r="AN83" i="1"/>
  <c r="AQ84" i="1"/>
  <c r="AH84" i="1"/>
  <c r="AN97" i="1"/>
  <c r="AI122" i="1"/>
  <c r="AV122" i="1" s="1"/>
  <c r="AW122" i="1" s="1"/>
  <c r="AN122" i="1"/>
  <c r="AQ52" i="1"/>
  <c r="AH52" i="1"/>
  <c r="AI236" i="1"/>
  <c r="AV236" i="1" s="1"/>
  <c r="AW236" i="1" s="1"/>
  <c r="AS166" i="1"/>
  <c r="AI108" i="1"/>
  <c r="AV108" i="1" s="1"/>
  <c r="AW108" i="1" s="1"/>
  <c r="AN108" i="1"/>
  <c r="AL108" i="1"/>
  <c r="AO172" i="1"/>
  <c r="W14" i="2"/>
  <c r="AN67" i="1"/>
  <c r="AR67" i="1" s="1"/>
  <c r="AI67" i="1"/>
  <c r="AV67" i="1" s="1"/>
  <c r="AW67" i="1" s="1"/>
  <c r="AN103" i="1"/>
  <c r="AS103" i="1" s="1"/>
  <c r="AI125" i="1"/>
  <c r="AV125" i="1" s="1"/>
  <c r="AW125" i="1" s="1"/>
  <c r="AN125" i="1"/>
  <c r="AI45" i="1"/>
  <c r="AV45" i="1" s="1"/>
  <c r="AW45" i="1" s="1"/>
  <c r="AD44" i="1"/>
  <c r="AN45" i="1"/>
  <c r="AQ229" i="1"/>
  <c r="AH229" i="1"/>
  <c r="AD81" i="1"/>
  <c r="AL81" i="1" s="1"/>
  <c r="AI244" i="1"/>
  <c r="AS177" i="1"/>
  <c r="AO112" i="1"/>
  <c r="C29" i="15"/>
  <c r="K29" i="15" s="1"/>
  <c r="M29" i="15" s="1"/>
  <c r="AN87" i="1"/>
  <c r="AS87" i="1" s="1"/>
  <c r="AI231" i="1"/>
  <c r="AV231" i="1" s="1"/>
  <c r="AW231" i="1" s="1"/>
  <c r="AN231" i="1"/>
  <c r="AI101" i="1"/>
  <c r="AV101" i="1" s="1"/>
  <c r="AW101" i="1" s="1"/>
  <c r="AN101" i="1"/>
  <c r="AI120" i="1"/>
  <c r="AV120" i="1" s="1"/>
  <c r="AW120" i="1" s="1"/>
  <c r="AN120" i="1"/>
  <c r="C12" i="15"/>
  <c r="AN61" i="1"/>
  <c r="AR61" i="1" s="1"/>
  <c r="C28" i="15"/>
  <c r="K28" i="15" s="1"/>
  <c r="M28" i="15" s="1"/>
  <c r="AN86" i="1"/>
  <c r="AS86" i="1" s="1"/>
  <c r="AI78" i="1"/>
  <c r="AD118" i="1"/>
  <c r="C25" i="15"/>
  <c r="AN79" i="1"/>
  <c r="AN136" i="1"/>
  <c r="AI136" i="1"/>
  <c r="AV136" i="1" s="1"/>
  <c r="AW136" i="1" s="1"/>
  <c r="AS40" i="1"/>
  <c r="AN113" i="1"/>
  <c r="AS113" i="1" s="1"/>
  <c r="I47" i="1"/>
  <c r="G11" i="2" s="1"/>
  <c r="T11" i="1"/>
  <c r="AJ166" i="1"/>
  <c r="AC194" i="1"/>
  <c r="U15" i="2" s="1"/>
  <c r="AD234" i="1"/>
  <c r="AL234" i="1" s="1"/>
  <c r="L21" i="15"/>
  <c r="M21" i="15" s="1"/>
  <c r="AC13" i="1"/>
  <c r="U10" i="2" s="1"/>
  <c r="AI97" i="1"/>
  <c r="D23" i="3"/>
  <c r="AO81" i="1"/>
  <c r="AR128" i="1"/>
  <c r="AQ56" i="1"/>
  <c r="AN230" i="1"/>
  <c r="AI230" i="1"/>
  <c r="AV230" i="1" s="1"/>
  <c r="AW230" i="1" s="1"/>
  <c r="AQ138" i="1"/>
  <c r="AH138" i="1"/>
  <c r="C24" i="15"/>
  <c r="K24" i="15" s="1"/>
  <c r="M24" i="15" s="1"/>
  <c r="AI233" i="1"/>
  <c r="AV233" i="1" s="1"/>
  <c r="AW233" i="1" s="1"/>
  <c r="AN233" i="1"/>
  <c r="AQ116" i="1"/>
  <c r="AI243" i="1"/>
  <c r="AS143" i="1"/>
  <c r="AD85" i="1"/>
  <c r="AN85" i="1" s="1"/>
  <c r="AQ80" i="1"/>
  <c r="AI79" i="1"/>
  <c r="AI90" i="1"/>
  <c r="AV90" i="1" s="1"/>
  <c r="AW90" i="1" s="1"/>
  <c r="AN90" i="1"/>
  <c r="AN46" i="1"/>
  <c r="AI46" i="1"/>
  <c r="AI110" i="1"/>
  <c r="AN110" i="1"/>
  <c r="AS188" i="1"/>
  <c r="AH232" i="1"/>
  <c r="AQ232" i="1"/>
  <c r="AS18" i="1"/>
  <c r="AI33" i="1"/>
  <c r="AV33" i="1" s="1"/>
  <c r="AW33" i="1" s="1"/>
  <c r="AD32" i="1"/>
  <c r="AL32" i="1" s="1"/>
  <c r="AS33" i="1"/>
  <c r="AQ30" i="1"/>
  <c r="AI24" i="1"/>
  <c r="AV24" i="1" s="1"/>
  <c r="AW24" i="1" s="1"/>
  <c r="AN24" i="1"/>
  <c r="AN23" i="1"/>
  <c r="AI23" i="1"/>
  <c r="AV23" i="1" s="1"/>
  <c r="AW23" i="1" s="1"/>
  <c r="AQ25" i="1"/>
  <c r="AH25" i="1"/>
  <c r="AR33" i="1"/>
  <c r="Q11" i="1"/>
  <c r="AO227" i="1"/>
  <c r="AP48" i="1"/>
  <c r="E18" i="3"/>
  <c r="L11" i="1"/>
  <c r="AO123" i="1"/>
  <c r="AO85" i="1"/>
  <c r="D24" i="3"/>
  <c r="E15" i="3"/>
  <c r="AO32" i="1"/>
  <c r="E22" i="3"/>
  <c r="AP76" i="1"/>
  <c r="AS214" i="1"/>
  <c r="W11" i="1"/>
  <c r="AS240" i="1"/>
  <c r="AR240" i="1"/>
  <c r="AR254" i="1"/>
  <c r="AS254" i="1"/>
  <c r="AR215" i="1"/>
  <c r="E53" i="3"/>
  <c r="AP253" i="1"/>
  <c r="D32" i="3"/>
  <c r="AO131" i="1"/>
  <c r="AS170" i="1"/>
  <c r="D14" i="3"/>
  <c r="AO14" i="1"/>
  <c r="D11" i="3"/>
  <c r="AB47" i="1"/>
  <c r="T11" i="2" s="1"/>
  <c r="AE224" i="1"/>
  <c r="D48" i="3" s="1"/>
  <c r="AE111" i="1"/>
  <c r="AP68" i="1"/>
  <c r="E21" i="3"/>
  <c r="AQ87" i="1"/>
  <c r="V11" i="1"/>
  <c r="AQ22" i="1"/>
  <c r="AQ113" i="1"/>
  <c r="AO38" i="1"/>
  <c r="D15" i="3"/>
  <c r="E25" i="3"/>
  <c r="AP89" i="1"/>
  <c r="AD172" i="1"/>
  <c r="AN173" i="1"/>
  <c r="AJ173" i="1"/>
  <c r="AB111" i="1"/>
  <c r="T12" i="2" s="1"/>
  <c r="D21" i="3"/>
  <c r="AO68" i="1"/>
  <c r="AR154" i="1"/>
  <c r="AP112" i="1"/>
  <c r="E29" i="3"/>
  <c r="AP131" i="1"/>
  <c r="E32" i="3"/>
  <c r="AN182" i="1"/>
  <c r="AR182" i="1" s="1"/>
  <c r="AJ182" i="1"/>
  <c r="D53" i="3"/>
  <c r="AO253" i="1"/>
  <c r="AP20" i="1"/>
  <c r="AO60" i="1"/>
  <c r="D20" i="3"/>
  <c r="AI144" i="1"/>
  <c r="AV144" i="1" s="1"/>
  <c r="AW144" i="1" s="1"/>
  <c r="AN144" i="1"/>
  <c r="C256" i="1"/>
  <c r="I257" i="1"/>
  <c r="D22" i="3"/>
  <c r="AO76" i="1"/>
  <c r="AF47" i="1"/>
  <c r="E19" i="3"/>
  <c r="AP54" i="1"/>
  <c r="AD38" i="1"/>
  <c r="AN39" i="1"/>
  <c r="AI39" i="1"/>
  <c r="AV39" i="1" s="1"/>
  <c r="AW39" i="1" s="1"/>
  <c r="AJ149" i="1"/>
  <c r="AN149" i="1"/>
  <c r="AD148" i="1"/>
  <c r="AQ21" i="1"/>
  <c r="AR183" i="1"/>
  <c r="AS183" i="1"/>
  <c r="AN62" i="1"/>
  <c r="C13" i="15"/>
  <c r="AD60" i="1"/>
  <c r="AI62" i="1"/>
  <c r="AV62" i="1" s="1"/>
  <c r="AW62" i="1" s="1"/>
  <c r="AO26" i="1"/>
  <c r="D13" i="3"/>
  <c r="AE13" i="1"/>
  <c r="I15" i="2"/>
  <c r="AN133" i="1"/>
  <c r="AI133" i="1"/>
  <c r="AV133" i="1" s="1"/>
  <c r="AW133" i="1" s="1"/>
  <c r="F35" i="3"/>
  <c r="AQ148" i="1"/>
  <c r="Y13" i="2"/>
  <c r="E11" i="1"/>
  <c r="E23" i="3"/>
  <c r="AP81" i="1"/>
  <c r="AP239" i="1"/>
  <c r="E50" i="3"/>
  <c r="C104" i="13"/>
  <c r="D104" i="13"/>
  <c r="F100" i="13"/>
  <c r="F97" i="13"/>
  <c r="F96" i="13"/>
  <c r="F98" i="13"/>
  <c r="F12" i="2"/>
  <c r="H11" i="1"/>
  <c r="AD317" i="1"/>
  <c r="AH305" i="1"/>
  <c r="C10" i="2"/>
  <c r="I13" i="1"/>
  <c r="F99" i="13"/>
  <c r="AI238" i="1"/>
  <c r="AV238" i="1" s="1"/>
  <c r="AW238" i="1" s="1"/>
  <c r="AN238" i="1"/>
  <c r="E20" i="3"/>
  <c r="AP60" i="1"/>
  <c r="AR31" i="1"/>
  <c r="AS31" i="1"/>
  <c r="AN28" i="1"/>
  <c r="AD26" i="1"/>
  <c r="AL26" i="1" s="1"/>
  <c r="AI28" i="1"/>
  <c r="AV28" i="1" s="1"/>
  <c r="AW28" i="1" s="1"/>
  <c r="AI310" i="1"/>
  <c r="AR187" i="1"/>
  <c r="AS187" i="1"/>
  <c r="C8" i="15"/>
  <c r="AN19" i="1"/>
  <c r="AI19" i="1"/>
  <c r="AV19" i="1" s="1"/>
  <c r="AW19" i="1" s="1"/>
  <c r="AN249" i="1"/>
  <c r="AI249" i="1"/>
  <c r="AV249" i="1" s="1"/>
  <c r="AW249" i="1" s="1"/>
  <c r="AL249" i="1"/>
  <c r="AV298" i="1"/>
  <c r="AW298" i="1" s="1"/>
  <c r="AQ225" i="1"/>
  <c r="AI197" i="1"/>
  <c r="AV197" i="1" s="1"/>
  <c r="AW197" i="1" s="1"/>
  <c r="C39" i="3"/>
  <c r="C38" i="15"/>
  <c r="K38" i="15" s="1"/>
  <c r="AD195" i="1"/>
  <c r="AL195" i="1" s="1"/>
  <c r="AN197" i="1"/>
  <c r="AD76" i="1"/>
  <c r="AL76" i="1" s="1"/>
  <c r="AN77" i="1"/>
  <c r="AI77" i="1"/>
  <c r="AV77" i="1" s="1"/>
  <c r="AW77" i="1" s="1"/>
  <c r="C23" i="15"/>
  <c r="AN43" i="1"/>
  <c r="AI43" i="1"/>
  <c r="P14" i="2"/>
  <c r="R11" i="1"/>
  <c r="AR150" i="1"/>
  <c r="AN255" i="1"/>
  <c r="AI255" i="1"/>
  <c r="AV255" i="1" s="1"/>
  <c r="AW255" i="1" s="1"/>
  <c r="AN241" i="1"/>
  <c r="AI241" i="1"/>
  <c r="AD239" i="1"/>
  <c r="U11" i="1"/>
  <c r="AN130" i="1"/>
  <c r="AI130" i="1"/>
  <c r="AV130" i="1" s="1"/>
  <c r="AW130" i="1" s="1"/>
  <c r="AN140" i="1"/>
  <c r="AI140" i="1"/>
  <c r="AV140" i="1" s="1"/>
  <c r="AW140" i="1" s="1"/>
  <c r="AD139" i="1"/>
  <c r="AN198" i="1"/>
  <c r="C40" i="3"/>
  <c r="AI198" i="1"/>
  <c r="AV198" i="1" s="1"/>
  <c r="AW198" i="1" s="1"/>
  <c r="L18" i="15"/>
  <c r="AR88" i="1"/>
  <c r="AS88" i="1"/>
  <c r="I224" i="1"/>
  <c r="G17" i="2" s="1"/>
  <c r="L19" i="15"/>
  <c r="L26" i="15"/>
  <c r="AP172" i="1"/>
  <c r="E36" i="3"/>
  <c r="X14" i="2"/>
  <c r="AS219" i="1"/>
  <c r="AR219" i="1"/>
  <c r="AN37" i="1"/>
  <c r="AR37" i="1" s="1"/>
  <c r="AS248" i="1"/>
  <c r="AR248" i="1"/>
  <c r="L30" i="15"/>
  <c r="K12" i="2"/>
  <c r="AN201" i="1"/>
  <c r="C43" i="3"/>
  <c r="AI201" i="1"/>
  <c r="AV201" i="1" s="1"/>
  <c r="AW201" i="1" s="1"/>
  <c r="M11" i="2"/>
  <c r="AR114" i="1"/>
  <c r="AS114" i="1"/>
  <c r="AI92" i="1"/>
  <c r="AN92" i="1"/>
  <c r="AL92" i="1"/>
  <c r="AN105" i="1"/>
  <c r="AI105" i="1"/>
  <c r="AD104" i="1"/>
  <c r="AN228" i="1"/>
  <c r="AI228" i="1"/>
  <c r="AV228" i="1" s="1"/>
  <c r="AW228" i="1" s="1"/>
  <c r="C12" i="2"/>
  <c r="I111" i="1"/>
  <c r="G12" i="2" s="1"/>
  <c r="D14" i="2"/>
  <c r="I172" i="1"/>
  <c r="G14" i="2" s="1"/>
  <c r="D11" i="1"/>
  <c r="E34" i="3"/>
  <c r="AP139" i="1"/>
  <c r="AN29" i="1"/>
  <c r="AI29" i="1"/>
  <c r="C41" i="3"/>
  <c r="AN199" i="1"/>
  <c r="AI199" i="1"/>
  <c r="AV199" i="1" s="1"/>
  <c r="AW199" i="1" s="1"/>
  <c r="AH307" i="1"/>
  <c r="AC111" i="1"/>
  <c r="U12" i="2" s="1"/>
  <c r="C42" i="3"/>
  <c r="AN200" i="1"/>
  <c r="AI200" i="1"/>
  <c r="AD123" i="1"/>
  <c r="AL129" i="1"/>
  <c r="AN129" i="1"/>
  <c r="AI129" i="1"/>
  <c r="AV129" i="1" s="1"/>
  <c r="AW129" i="1" s="1"/>
  <c r="AI242" i="1"/>
  <c r="AN242" i="1"/>
  <c r="AN100" i="1"/>
  <c r="AD99" i="1"/>
  <c r="AI100" i="1"/>
  <c r="AR146" i="1"/>
  <c r="AS146" i="1"/>
  <c r="N12" i="2"/>
  <c r="P11" i="1"/>
  <c r="AI309" i="1"/>
  <c r="AV309" i="1" s="1"/>
  <c r="AW309" i="1" s="1"/>
  <c r="AR63" i="1"/>
  <c r="AS63" i="1"/>
  <c r="AS36" i="1"/>
  <c r="AR36" i="1"/>
  <c r="AR91" i="1"/>
  <c r="AS91" i="1"/>
  <c r="AQ34" i="1"/>
  <c r="AP32" i="1"/>
  <c r="E14" i="3"/>
  <c r="E31" i="3"/>
  <c r="AF111" i="1"/>
  <c r="AP123" i="1"/>
  <c r="AF194" i="1"/>
  <c r="AP195" i="1"/>
  <c r="AR205" i="1"/>
  <c r="AS205" i="1"/>
  <c r="Q12" i="2"/>
  <c r="AI42" i="1"/>
  <c r="AN42" i="1"/>
  <c r="I148" i="1"/>
  <c r="G13" i="2" s="1"/>
  <c r="C13" i="2"/>
  <c r="AN55" i="1"/>
  <c r="AD54" i="1"/>
  <c r="AI55" i="1"/>
  <c r="AV55" i="1" s="1"/>
  <c r="AW55" i="1" s="1"/>
  <c r="AR159" i="1"/>
  <c r="AS159" i="1"/>
  <c r="AI312" i="1"/>
  <c r="AS236" i="1"/>
  <c r="AR236" i="1"/>
  <c r="AE47" i="1"/>
  <c r="AE194" i="1"/>
  <c r="AO195" i="1"/>
  <c r="AS212" i="1"/>
  <c r="AR212" i="1"/>
  <c r="AL118" i="1" l="1"/>
  <c r="AS117" i="1"/>
  <c r="AR106" i="1"/>
  <c r="AS15" i="1"/>
  <c r="U11" i="2"/>
  <c r="AV312" i="1"/>
  <c r="AW312" i="1" s="1"/>
  <c r="AV310" i="1"/>
  <c r="AW310" i="1" s="1"/>
  <c r="AV308" i="1"/>
  <c r="AW308" i="1" s="1"/>
  <c r="AV257" i="1"/>
  <c r="AW257" i="1" s="1"/>
  <c r="AI256" i="1"/>
  <c r="O11" i="1"/>
  <c r="AJ313" i="1"/>
  <c r="AH313" i="1"/>
  <c r="AV320" i="1"/>
  <c r="AW320" i="1" s="1"/>
  <c r="C53" i="3"/>
  <c r="H53" i="3" s="1"/>
  <c r="AN131" i="1"/>
  <c r="AS131" i="1" s="1"/>
  <c r="AL131" i="1"/>
  <c r="AV29" i="1"/>
  <c r="AW29" i="1" s="1"/>
  <c r="AI26" i="1"/>
  <c r="AQ46" i="1"/>
  <c r="AV46" i="1"/>
  <c r="AW46" i="1" s="1"/>
  <c r="AV69" i="1"/>
  <c r="AW69" i="1" s="1"/>
  <c r="AQ248" i="1"/>
  <c r="AV248" i="1"/>
  <c r="AW248" i="1" s="1"/>
  <c r="AH100" i="1"/>
  <c r="AV100" i="1"/>
  <c r="AW100" i="1" s="1"/>
  <c r="AJ242" i="1"/>
  <c r="AV242" i="1"/>
  <c r="AW242" i="1" s="1"/>
  <c r="AH241" i="1"/>
  <c r="AV241" i="1"/>
  <c r="AW241" i="1" s="1"/>
  <c r="AQ115" i="1"/>
  <c r="AV115" i="1"/>
  <c r="AW115" i="1" s="1"/>
  <c r="AH226" i="1"/>
  <c r="AV226" i="1"/>
  <c r="AW226" i="1" s="1"/>
  <c r="AJ36" i="1"/>
  <c r="AV36" i="1"/>
  <c r="AW36" i="1" s="1"/>
  <c r="AJ244" i="1"/>
  <c r="AV244" i="1"/>
  <c r="AW244" i="1" s="1"/>
  <c r="AH35" i="1"/>
  <c r="AV35" i="1"/>
  <c r="AW35" i="1" s="1"/>
  <c r="AJ202" i="1"/>
  <c r="AV202" i="1"/>
  <c r="AW202" i="1" s="1"/>
  <c r="AQ59" i="1"/>
  <c r="AV59" i="1"/>
  <c r="AW59" i="1" s="1"/>
  <c r="AJ42" i="1"/>
  <c r="AV42" i="1"/>
  <c r="AW42" i="1" s="1"/>
  <c r="AH105" i="1"/>
  <c r="AV105" i="1"/>
  <c r="AW105" i="1" s="1"/>
  <c r="AH92" i="1"/>
  <c r="AV92" i="1"/>
  <c r="AW92" i="1" s="1"/>
  <c r="AQ107" i="1"/>
  <c r="AV107" i="1"/>
  <c r="AW107" i="1" s="1"/>
  <c r="AH65" i="1"/>
  <c r="AV65" i="1"/>
  <c r="AW65" i="1" s="1"/>
  <c r="AH247" i="1"/>
  <c r="AV247" i="1"/>
  <c r="AW247" i="1" s="1"/>
  <c r="AH71" i="1"/>
  <c r="AV71" i="1"/>
  <c r="AW71" i="1" s="1"/>
  <c r="AJ243" i="1"/>
  <c r="AV243" i="1"/>
  <c r="AW243" i="1" s="1"/>
  <c r="AQ110" i="1"/>
  <c r="AV110" i="1"/>
  <c r="AW110" i="1" s="1"/>
  <c r="AQ50" i="1"/>
  <c r="AV50" i="1"/>
  <c r="AW50" i="1" s="1"/>
  <c r="AH237" i="1"/>
  <c r="AV237" i="1"/>
  <c r="AW237" i="1" s="1"/>
  <c r="AJ250" i="1"/>
  <c r="AV250" i="1"/>
  <c r="AW250" i="1" s="1"/>
  <c r="AH128" i="1"/>
  <c r="AV128" i="1"/>
  <c r="AW128" i="1" s="1"/>
  <c r="AJ200" i="1"/>
  <c r="AV200" i="1"/>
  <c r="AW200" i="1" s="1"/>
  <c r="AQ252" i="1"/>
  <c r="AV252" i="1"/>
  <c r="AW252" i="1" s="1"/>
  <c r="AJ49" i="1"/>
  <c r="AV49" i="1"/>
  <c r="AW49" i="1" s="1"/>
  <c r="AQ63" i="1"/>
  <c r="AV63" i="1"/>
  <c r="AW63" i="1" s="1"/>
  <c r="AJ306" i="1"/>
  <c r="AV306" i="1"/>
  <c r="AW306" i="1" s="1"/>
  <c r="AH41" i="1"/>
  <c r="AV41" i="1"/>
  <c r="AW41" i="1" s="1"/>
  <c r="AH82" i="1"/>
  <c r="AV82" i="1"/>
  <c r="AW82" i="1" s="1"/>
  <c r="AH117" i="1"/>
  <c r="AV117" i="1"/>
  <c r="AW117" i="1" s="1"/>
  <c r="AQ132" i="1"/>
  <c r="AV132" i="1"/>
  <c r="AW132" i="1" s="1"/>
  <c r="AJ37" i="1"/>
  <c r="AV37" i="1"/>
  <c r="AQ235" i="1"/>
  <c r="AV235" i="1"/>
  <c r="AW235" i="1" s="1"/>
  <c r="AH15" i="1"/>
  <c r="AV15" i="1"/>
  <c r="AW15" i="1" s="1"/>
  <c r="AJ74" i="1"/>
  <c r="AV74" i="1"/>
  <c r="AW74" i="1" s="1"/>
  <c r="AJ121" i="1"/>
  <c r="AV121" i="1"/>
  <c r="AW121" i="1" s="1"/>
  <c r="AJ240" i="1"/>
  <c r="AV240" i="1"/>
  <c r="AW240" i="1" s="1"/>
  <c r="AJ43" i="1"/>
  <c r="AV43" i="1"/>
  <c r="AW43" i="1" s="1"/>
  <c r="AJ79" i="1"/>
  <c r="AV79" i="1"/>
  <c r="AW79" i="1" s="1"/>
  <c r="AJ78" i="1"/>
  <c r="AV78" i="1"/>
  <c r="AW78" i="1" s="1"/>
  <c r="AJ70" i="1"/>
  <c r="AV70" i="1"/>
  <c r="AW70" i="1" s="1"/>
  <c r="AQ114" i="1"/>
  <c r="AV114" i="1"/>
  <c r="AW114" i="1" s="1"/>
  <c r="AH94" i="1"/>
  <c r="AV94" i="1"/>
  <c r="AW94" i="1" s="1"/>
  <c r="AH53" i="1"/>
  <c r="AV53" i="1"/>
  <c r="AW53" i="1" s="1"/>
  <c r="AJ97" i="1"/>
  <c r="AV97" i="1"/>
  <c r="AW97" i="1" s="1"/>
  <c r="AH254" i="1"/>
  <c r="AV254" i="1"/>
  <c r="AW254" i="1" s="1"/>
  <c r="AJ95" i="1"/>
  <c r="AV95" i="1"/>
  <c r="AW95" i="1" s="1"/>
  <c r="AJ203" i="1"/>
  <c r="AV203" i="1"/>
  <c r="AW203" i="1" s="1"/>
  <c r="AJ40" i="1"/>
  <c r="AV40" i="1"/>
  <c r="AW40" i="1" s="1"/>
  <c r="AH147" i="1"/>
  <c r="AV147" i="1"/>
  <c r="AW147" i="1" s="1"/>
  <c r="AH221" i="1"/>
  <c r="AV221" i="1"/>
  <c r="AW221" i="1" s="1"/>
  <c r="AJ96" i="1"/>
  <c r="AV96" i="1"/>
  <c r="AW96" i="1" s="1"/>
  <c r="AJ141" i="1"/>
  <c r="AV141" i="1"/>
  <c r="AW141" i="1" s="1"/>
  <c r="AS229" i="1"/>
  <c r="AS50" i="1"/>
  <c r="AS138" i="1"/>
  <c r="AR141" i="1"/>
  <c r="AS96" i="1"/>
  <c r="U17" i="2"/>
  <c r="AC223" i="1"/>
  <c r="AC11" i="1" s="1"/>
  <c r="N223" i="1"/>
  <c r="K17" i="2"/>
  <c r="M223" i="1"/>
  <c r="AJ320" i="1"/>
  <c r="AQ71" i="1"/>
  <c r="AR132" i="1"/>
  <c r="AB223" i="1"/>
  <c r="AH59" i="1"/>
  <c r="J11" i="1"/>
  <c r="AS145" i="1"/>
  <c r="K11" i="1"/>
  <c r="AQ96" i="1"/>
  <c r="AQ141" i="1"/>
  <c r="AH141" i="1"/>
  <c r="AJ132" i="1"/>
  <c r="AH132" i="1"/>
  <c r="AH121" i="1"/>
  <c r="AS137" i="1"/>
  <c r="AR94" i="1"/>
  <c r="AQ121" i="1"/>
  <c r="AH96" i="1"/>
  <c r="AQ117" i="1"/>
  <c r="AL280" i="1"/>
  <c r="AQ53" i="1"/>
  <c r="S11" i="1"/>
  <c r="AQ250" i="1"/>
  <c r="AH250" i="1"/>
  <c r="AS203" i="1"/>
  <c r="AR121" i="1"/>
  <c r="AQ40" i="1"/>
  <c r="AH40" i="1"/>
  <c r="AI195" i="1"/>
  <c r="AH197" i="1"/>
  <c r="AR218" i="1"/>
  <c r="AS115" i="1"/>
  <c r="AR72" i="1"/>
  <c r="AJ53" i="1"/>
  <c r="AJ41" i="1"/>
  <c r="AH203" i="1"/>
  <c r="AQ147" i="1"/>
  <c r="AJ147" i="1"/>
  <c r="AH114" i="1"/>
  <c r="AQ82" i="1"/>
  <c r="AJ82" i="1"/>
  <c r="AS75" i="1"/>
  <c r="AJ204" i="1"/>
  <c r="AH204" i="1"/>
  <c r="AS204" i="1"/>
  <c r="AL259" i="1"/>
  <c r="AQ41" i="1"/>
  <c r="AQ94" i="1"/>
  <c r="AJ114" i="1"/>
  <c r="AJ94" i="1"/>
  <c r="AS135" i="1"/>
  <c r="AH107" i="1"/>
  <c r="AL257" i="1"/>
  <c r="AS27" i="1"/>
  <c r="AH248" i="1"/>
  <c r="AQ240" i="1"/>
  <c r="AR93" i="1"/>
  <c r="AQ36" i="1"/>
  <c r="AR65" i="1"/>
  <c r="AR35" i="1"/>
  <c r="AH240" i="1"/>
  <c r="AJ71" i="1"/>
  <c r="AR71" i="1"/>
  <c r="AQ203" i="1"/>
  <c r="H42" i="3"/>
  <c r="F45" i="3"/>
  <c r="G45" i="3" s="1"/>
  <c r="H43" i="3"/>
  <c r="AS34" i="1"/>
  <c r="AR34" i="1"/>
  <c r="AN89" i="1"/>
  <c r="AR89" i="1" s="1"/>
  <c r="AR196" i="1"/>
  <c r="AH50" i="1"/>
  <c r="C25" i="3"/>
  <c r="AH36" i="1"/>
  <c r="AR243" i="1"/>
  <c r="AR52" i="1"/>
  <c r="AS52" i="1"/>
  <c r="H44" i="3"/>
  <c r="H52" i="3"/>
  <c r="H12" i="3"/>
  <c r="AJ65" i="1"/>
  <c r="AJ115" i="1"/>
  <c r="AS244" i="1"/>
  <c r="AS202" i="1"/>
  <c r="AR250" i="1"/>
  <c r="AS250" i="1"/>
  <c r="AQ128" i="1"/>
  <c r="H41" i="3"/>
  <c r="H40" i="3"/>
  <c r="AJ50" i="1"/>
  <c r="AJ35" i="1"/>
  <c r="AJ241" i="1"/>
  <c r="AH64" i="1"/>
  <c r="AJ64" i="1"/>
  <c r="AQ18" i="1"/>
  <c r="AJ18" i="1"/>
  <c r="AH55" i="1"/>
  <c r="AJ55" i="1"/>
  <c r="AH310" i="1"/>
  <c r="AJ310" i="1"/>
  <c r="AH33" i="1"/>
  <c r="AJ33" i="1"/>
  <c r="AH67" i="1"/>
  <c r="AJ67" i="1"/>
  <c r="AH86" i="1"/>
  <c r="AJ86" i="1"/>
  <c r="AH57" i="1"/>
  <c r="AJ57" i="1"/>
  <c r="AJ15" i="1"/>
  <c r="AH62" i="1"/>
  <c r="AJ62" i="1"/>
  <c r="AH146" i="1"/>
  <c r="AJ146" i="1"/>
  <c r="AH28" i="1"/>
  <c r="AJ28" i="1"/>
  <c r="AH39" i="1"/>
  <c r="AJ39" i="1"/>
  <c r="AQ17" i="1"/>
  <c r="AJ17" i="1"/>
  <c r="AH145" i="1"/>
  <c r="AJ145" i="1"/>
  <c r="AH127" i="1"/>
  <c r="AJ127" i="1"/>
  <c r="AH29" i="1"/>
  <c r="AJ29" i="1"/>
  <c r="H32" i="3"/>
  <c r="AH72" i="1"/>
  <c r="AJ72" i="1"/>
  <c r="AH308" i="1"/>
  <c r="AJ308" i="1"/>
  <c r="AH140" i="1"/>
  <c r="AJ140" i="1"/>
  <c r="AH311" i="1"/>
  <c r="AJ311" i="1"/>
  <c r="AH19" i="1"/>
  <c r="AJ19" i="1"/>
  <c r="AH16" i="1"/>
  <c r="AJ16" i="1"/>
  <c r="AH109" i="1"/>
  <c r="AJ109" i="1"/>
  <c r="AH143" i="1"/>
  <c r="AJ143" i="1"/>
  <c r="AH63" i="1"/>
  <c r="AJ63" i="1"/>
  <c r="AH199" i="1"/>
  <c r="AJ199" i="1"/>
  <c r="AH309" i="1"/>
  <c r="AJ309" i="1"/>
  <c r="AH73" i="1"/>
  <c r="AJ73" i="1"/>
  <c r="AH61" i="1"/>
  <c r="AJ61" i="1"/>
  <c r="AH66" i="1"/>
  <c r="AJ66" i="1"/>
  <c r="AH98" i="1"/>
  <c r="AJ98" i="1"/>
  <c r="AH201" i="1"/>
  <c r="AJ201" i="1"/>
  <c r="AH198" i="1"/>
  <c r="AJ198" i="1"/>
  <c r="AH77" i="1"/>
  <c r="AJ77" i="1"/>
  <c r="AH133" i="1"/>
  <c r="AJ133" i="1"/>
  <c r="AQ75" i="1"/>
  <c r="AJ75" i="1"/>
  <c r="AH51" i="1"/>
  <c r="AJ51" i="1"/>
  <c r="AH58" i="1"/>
  <c r="AJ58" i="1"/>
  <c r="H18" i="3"/>
  <c r="AH321" i="1"/>
  <c r="AJ321" i="1"/>
  <c r="AH312" i="1"/>
  <c r="AJ312" i="1"/>
  <c r="AH144" i="1"/>
  <c r="AJ144" i="1"/>
  <c r="AH142" i="1"/>
  <c r="AJ142" i="1"/>
  <c r="AH88" i="1"/>
  <c r="AJ88" i="1"/>
  <c r="AH31" i="1"/>
  <c r="AJ31" i="1"/>
  <c r="AH245" i="1"/>
  <c r="AJ245" i="1"/>
  <c r="AQ245" i="1"/>
  <c r="AQ98" i="1"/>
  <c r="AQ31" i="1"/>
  <c r="AQ15" i="1"/>
  <c r="I256" i="1"/>
  <c r="C223" i="1"/>
  <c r="AL112" i="1"/>
  <c r="C55" i="3"/>
  <c r="H55" i="3" s="1"/>
  <c r="V17" i="2"/>
  <c r="C16" i="13"/>
  <c r="C57" i="13" s="1"/>
  <c r="AH74" i="1"/>
  <c r="AQ74" i="1"/>
  <c r="AR51" i="1"/>
  <c r="AQ66" i="1"/>
  <c r="M26" i="15"/>
  <c r="AR103" i="1"/>
  <c r="AS56" i="1"/>
  <c r="AH95" i="1"/>
  <c r="AH18" i="1"/>
  <c r="AQ95" i="1"/>
  <c r="E26" i="15"/>
  <c r="M18" i="15"/>
  <c r="E18" i="15"/>
  <c r="AL68" i="1"/>
  <c r="AI323" i="1"/>
  <c r="AQ146" i="1"/>
  <c r="AQ143" i="1"/>
  <c r="AR80" i="1"/>
  <c r="E36" i="15"/>
  <c r="AS98" i="1"/>
  <c r="AR98" i="1"/>
  <c r="AN48" i="1"/>
  <c r="AR48" i="1" s="1"/>
  <c r="C21" i="3"/>
  <c r="AQ61" i="1"/>
  <c r="AS41" i="1"/>
  <c r="AI118" i="1"/>
  <c r="AJ118" i="1" s="1"/>
  <c r="AL48" i="1"/>
  <c r="AS119" i="1"/>
  <c r="AR251" i="1"/>
  <c r="AQ127" i="1"/>
  <c r="AQ65" i="1"/>
  <c r="AS74" i="1"/>
  <c r="AS225" i="1"/>
  <c r="AH252" i="1"/>
  <c r="E19" i="15"/>
  <c r="AR73" i="1"/>
  <c r="E24" i="15"/>
  <c r="AQ237" i="1"/>
  <c r="AQ109" i="1"/>
  <c r="AQ226" i="1"/>
  <c r="AQ88" i="1"/>
  <c r="AQ142" i="1"/>
  <c r="AS30" i="1"/>
  <c r="AQ57" i="1"/>
  <c r="AI295" i="1"/>
  <c r="AJ298" i="1"/>
  <c r="AH37" i="1"/>
  <c r="AI48" i="1"/>
  <c r="AH49" i="1"/>
  <c r="AH78" i="1"/>
  <c r="AQ49" i="1"/>
  <c r="AH200" i="1"/>
  <c r="AH97" i="1"/>
  <c r="AQ145" i="1"/>
  <c r="AQ58" i="1"/>
  <c r="AQ70" i="1"/>
  <c r="AH70" i="1"/>
  <c r="AH75" i="1"/>
  <c r="AF223" i="1"/>
  <c r="AP223" i="1" s="1"/>
  <c r="AH79" i="1"/>
  <c r="AH43" i="1"/>
  <c r="M19" i="15"/>
  <c r="AR21" i="1"/>
  <c r="AH17" i="1"/>
  <c r="AQ51" i="1"/>
  <c r="C49" i="3"/>
  <c r="E30" i="15"/>
  <c r="AN246" i="1"/>
  <c r="AR246" i="1" s="1"/>
  <c r="AQ254" i="1"/>
  <c r="AI112" i="1"/>
  <c r="AN118" i="1"/>
  <c r="AR118" i="1" s="1"/>
  <c r="AS116" i="1"/>
  <c r="D12" i="13"/>
  <c r="D53" i="13" s="1"/>
  <c r="AR87" i="1"/>
  <c r="AQ16" i="1"/>
  <c r="AR102" i="1"/>
  <c r="M30" i="15"/>
  <c r="C29" i="3"/>
  <c r="AR84" i="1"/>
  <c r="AS70" i="1"/>
  <c r="AQ247" i="1"/>
  <c r="AI14" i="1"/>
  <c r="AV14" i="1" s="1"/>
  <c r="AW14" i="1" s="1"/>
  <c r="AI20" i="1"/>
  <c r="E10" i="15"/>
  <c r="AH115" i="1"/>
  <c r="AR25" i="1"/>
  <c r="AL14" i="1"/>
  <c r="AR86" i="1"/>
  <c r="AI251" i="1"/>
  <c r="AI85" i="1"/>
  <c r="E48" i="3"/>
  <c r="AQ204" i="1"/>
  <c r="AQ72" i="1"/>
  <c r="C30" i="3"/>
  <c r="AQ64" i="1"/>
  <c r="AN20" i="1"/>
  <c r="AS20" i="1" s="1"/>
  <c r="AS251" i="1"/>
  <c r="AQ86" i="1"/>
  <c r="AQ69" i="1"/>
  <c r="AS67" i="1"/>
  <c r="AN234" i="1"/>
  <c r="AR234" i="1" s="1"/>
  <c r="C11" i="3"/>
  <c r="AH69" i="1"/>
  <c r="AS252" i="1"/>
  <c r="AL20" i="1"/>
  <c r="AI68" i="1"/>
  <c r="AQ35" i="1"/>
  <c r="AR69" i="1"/>
  <c r="F44" i="3"/>
  <c r="AH202" i="1"/>
  <c r="AQ202" i="1"/>
  <c r="AQ73" i="1"/>
  <c r="D54" i="3"/>
  <c r="AR85" i="1"/>
  <c r="AE223" i="1"/>
  <c r="W16" i="2" s="1"/>
  <c r="AR14" i="1"/>
  <c r="AH306" i="1"/>
  <c r="AH235" i="1"/>
  <c r="AR232" i="1"/>
  <c r="AS232" i="1"/>
  <c r="AS221" i="1"/>
  <c r="AR221" i="1"/>
  <c r="AI218" i="1"/>
  <c r="AJ221" i="1"/>
  <c r="AJ218" i="1" s="1"/>
  <c r="F46" i="3"/>
  <c r="AQ221" i="1"/>
  <c r="AR112" i="1"/>
  <c r="AD13" i="1"/>
  <c r="C9" i="13" s="1"/>
  <c r="C50" i="13" s="1"/>
  <c r="AQ244" i="1"/>
  <c r="AH244" i="1"/>
  <c r="AQ83" i="1"/>
  <c r="AH83" i="1"/>
  <c r="C24" i="3"/>
  <c r="AR122" i="1"/>
  <c r="AS122" i="1"/>
  <c r="AQ67" i="1"/>
  <c r="AN81" i="1"/>
  <c r="AR81" i="1" s="1"/>
  <c r="AH90" i="1"/>
  <c r="AQ90" i="1"/>
  <c r="AQ249" i="1"/>
  <c r="AH249" i="1"/>
  <c r="AQ79" i="1"/>
  <c r="AR113" i="1"/>
  <c r="AQ243" i="1"/>
  <c r="AH243" i="1"/>
  <c r="AQ233" i="1"/>
  <c r="AH233" i="1"/>
  <c r="K25" i="15"/>
  <c r="M25" i="15" s="1"/>
  <c r="E25" i="15"/>
  <c r="AQ120" i="1"/>
  <c r="AH120" i="1"/>
  <c r="AQ125" i="1"/>
  <c r="AH125" i="1"/>
  <c r="D13" i="13"/>
  <c r="D54" i="13" s="1"/>
  <c r="AQ242" i="1"/>
  <c r="AH242" i="1"/>
  <c r="AQ144" i="1"/>
  <c r="C16" i="3"/>
  <c r="AN44" i="1"/>
  <c r="AQ230" i="1"/>
  <c r="AH230" i="1"/>
  <c r="AI81" i="1"/>
  <c r="AV81" i="1" s="1"/>
  <c r="AQ238" i="1"/>
  <c r="AH238" i="1"/>
  <c r="AL85" i="1"/>
  <c r="AH122" i="1"/>
  <c r="AQ122" i="1"/>
  <c r="AR125" i="1"/>
  <c r="AS125" i="1"/>
  <c r="AQ236" i="1"/>
  <c r="AH236" i="1"/>
  <c r="C23" i="3"/>
  <c r="AQ130" i="1"/>
  <c r="AH130" i="1"/>
  <c r="AQ255" i="1"/>
  <c r="AH255" i="1"/>
  <c r="AS112" i="1"/>
  <c r="AR110" i="1"/>
  <c r="AS110" i="1"/>
  <c r="AQ78" i="1"/>
  <c r="AS101" i="1"/>
  <c r="AR101" i="1"/>
  <c r="AQ45" i="1"/>
  <c r="AI44" i="1"/>
  <c r="AV44" i="1" s="1"/>
  <c r="AW44" i="1" s="1"/>
  <c r="AR136" i="1"/>
  <c r="AS136" i="1"/>
  <c r="AR231" i="1"/>
  <c r="AS231" i="1"/>
  <c r="AH108" i="1"/>
  <c r="AQ108" i="1"/>
  <c r="AR79" i="1"/>
  <c r="AS79" i="1"/>
  <c r="AH231" i="1"/>
  <c r="AQ231" i="1"/>
  <c r="AR90" i="1"/>
  <c r="AS90" i="1"/>
  <c r="AS230" i="1"/>
  <c r="AR230" i="1"/>
  <c r="K12" i="15"/>
  <c r="M12" i="15" s="1"/>
  <c r="E12" i="15"/>
  <c r="AR233" i="1"/>
  <c r="AS233" i="1"/>
  <c r="AQ97" i="1"/>
  <c r="AR120" i="1"/>
  <c r="AS120" i="1"/>
  <c r="AR97" i="1"/>
  <c r="AS97" i="1"/>
  <c r="AQ129" i="1"/>
  <c r="AH129" i="1"/>
  <c r="AQ228" i="1"/>
  <c r="AH228" i="1"/>
  <c r="AQ136" i="1"/>
  <c r="AH136" i="1"/>
  <c r="AH101" i="1"/>
  <c r="AQ101" i="1"/>
  <c r="AS61" i="1"/>
  <c r="AS108" i="1"/>
  <c r="AR108" i="1"/>
  <c r="AR83" i="1"/>
  <c r="AS83" i="1"/>
  <c r="AQ42" i="1"/>
  <c r="AH42" i="1"/>
  <c r="AI32" i="1"/>
  <c r="AN32" i="1"/>
  <c r="AR32" i="1" s="1"/>
  <c r="C14" i="3"/>
  <c r="AQ29" i="1"/>
  <c r="AH23" i="1"/>
  <c r="AQ23" i="1"/>
  <c r="AQ37" i="1"/>
  <c r="AS23" i="1"/>
  <c r="AR23" i="1"/>
  <c r="AS24" i="1"/>
  <c r="AR24" i="1"/>
  <c r="AQ33" i="1"/>
  <c r="AQ24" i="1"/>
  <c r="AH24" i="1"/>
  <c r="AQ43" i="1"/>
  <c r="AQ19" i="1"/>
  <c r="AS182" i="1"/>
  <c r="AR173" i="1"/>
  <c r="AS173" i="1"/>
  <c r="C36" i="3"/>
  <c r="AN172" i="1"/>
  <c r="AR172" i="1" s="1"/>
  <c r="V14" i="2"/>
  <c r="D11" i="13"/>
  <c r="D52" i="13" s="1"/>
  <c r="AO111" i="1"/>
  <c r="D28" i="3"/>
  <c r="W12" i="2"/>
  <c r="AO224" i="1"/>
  <c r="AS92" i="1"/>
  <c r="AR92" i="1"/>
  <c r="AR62" i="1"/>
  <c r="AS62" i="1"/>
  <c r="AR228" i="1"/>
  <c r="AS228" i="1"/>
  <c r="AR55" i="1"/>
  <c r="AS55" i="1"/>
  <c r="AS199" i="1"/>
  <c r="AR199" i="1"/>
  <c r="AR198" i="1"/>
  <c r="AS198" i="1"/>
  <c r="AR77" i="1"/>
  <c r="AS77" i="1"/>
  <c r="X10" i="2"/>
  <c r="AP13" i="1"/>
  <c r="E10" i="3"/>
  <c r="E9" i="13"/>
  <c r="E50" i="13" s="1"/>
  <c r="AN123" i="1"/>
  <c r="AR123" i="1" s="1"/>
  <c r="AL123" i="1"/>
  <c r="C31" i="3"/>
  <c r="AQ105" i="1"/>
  <c r="AI104" i="1"/>
  <c r="C34" i="3"/>
  <c r="AN139" i="1"/>
  <c r="AR139" i="1" s="1"/>
  <c r="AL139" i="1"/>
  <c r="AR255" i="1"/>
  <c r="AS255" i="1"/>
  <c r="AN76" i="1"/>
  <c r="AS76" i="1" s="1"/>
  <c r="C22" i="3"/>
  <c r="F39" i="3"/>
  <c r="AQ197" i="1"/>
  <c r="AQ133" i="1"/>
  <c r="AI131" i="1"/>
  <c r="AD111" i="1"/>
  <c r="AN38" i="1"/>
  <c r="C15" i="3"/>
  <c r="AL38" i="1"/>
  <c r="AJ129" i="1"/>
  <c r="AR105" i="1"/>
  <c r="AS105" i="1"/>
  <c r="AI253" i="1"/>
  <c r="AS43" i="1"/>
  <c r="AR43" i="1"/>
  <c r="AR19" i="1"/>
  <c r="AS19" i="1"/>
  <c r="AQ28" i="1"/>
  <c r="AS133" i="1"/>
  <c r="AR133" i="1"/>
  <c r="AS253" i="1"/>
  <c r="AR253" i="1"/>
  <c r="C20" i="3"/>
  <c r="AN60" i="1"/>
  <c r="AR60" i="1" s="1"/>
  <c r="V13" i="2"/>
  <c r="AN148" i="1"/>
  <c r="C35" i="3"/>
  <c r="AD256" i="1"/>
  <c r="AN257" i="1"/>
  <c r="AQ55" i="1"/>
  <c r="AI54" i="1"/>
  <c r="T10" i="2"/>
  <c r="E10" i="13"/>
  <c r="E51" i="13" s="1"/>
  <c r="X11" i="2"/>
  <c r="E17" i="3"/>
  <c r="AP47" i="1"/>
  <c r="AS140" i="1"/>
  <c r="AR140" i="1"/>
  <c r="AR197" i="1"/>
  <c r="AS197" i="1"/>
  <c r="AI317" i="1"/>
  <c r="AI246" i="1"/>
  <c r="AS37" i="1"/>
  <c r="C26" i="3"/>
  <c r="AN99" i="1"/>
  <c r="C27" i="3"/>
  <c r="AL104" i="1"/>
  <c r="AN104" i="1"/>
  <c r="AS100" i="1"/>
  <c r="AR100" i="1"/>
  <c r="AS29" i="1"/>
  <c r="AR29" i="1"/>
  <c r="AI234" i="1"/>
  <c r="AR42" i="1"/>
  <c r="AS42" i="1"/>
  <c r="E14" i="13"/>
  <c r="E55" i="13" s="1"/>
  <c r="E37" i="3"/>
  <c r="AP194" i="1"/>
  <c r="X15" i="2"/>
  <c r="AR242" i="1"/>
  <c r="AS242" i="1"/>
  <c r="AQ201" i="1"/>
  <c r="F43" i="3"/>
  <c r="AQ140" i="1"/>
  <c r="AI139" i="1"/>
  <c r="K8" i="15"/>
  <c r="M8" i="15" s="1"/>
  <c r="E8" i="15"/>
  <c r="AN26" i="1"/>
  <c r="AS26" i="1" s="1"/>
  <c r="C13" i="3"/>
  <c r="F12" i="13"/>
  <c r="F53" i="13" s="1"/>
  <c r="W10" i="2"/>
  <c r="D9" i="13"/>
  <c r="D50" i="13" s="1"/>
  <c r="D10" i="3"/>
  <c r="AO13" i="1"/>
  <c r="K13" i="15"/>
  <c r="AR149" i="1"/>
  <c r="AS149" i="1"/>
  <c r="AI123" i="1"/>
  <c r="AL60" i="1"/>
  <c r="D17" i="3"/>
  <c r="W11" i="2"/>
  <c r="AO47" i="1"/>
  <c r="D10" i="13"/>
  <c r="D51" i="13" s="1"/>
  <c r="AL239" i="1"/>
  <c r="C50" i="3"/>
  <c r="AN239" i="1"/>
  <c r="AR239" i="1" s="1"/>
  <c r="AR28" i="1"/>
  <c r="AS28" i="1"/>
  <c r="AQ92" i="1"/>
  <c r="AI89" i="1"/>
  <c r="AR201" i="1"/>
  <c r="AS201" i="1"/>
  <c r="AQ241" i="1"/>
  <c r="AI239" i="1"/>
  <c r="K23" i="15"/>
  <c r="M23" i="15" s="1"/>
  <c r="E23" i="15"/>
  <c r="D37" i="3"/>
  <c r="W15" i="2"/>
  <c r="D14" i="13"/>
  <c r="D55" i="13" s="1"/>
  <c r="AO194" i="1"/>
  <c r="F42" i="3"/>
  <c r="AQ200" i="1"/>
  <c r="AQ198" i="1"/>
  <c r="F40" i="3"/>
  <c r="AS241" i="1"/>
  <c r="AR241" i="1"/>
  <c r="AD194" i="1"/>
  <c r="AL194" i="1" s="1"/>
  <c r="AN195" i="1"/>
  <c r="AR195" i="1" s="1"/>
  <c r="AR249" i="1"/>
  <c r="AS249" i="1"/>
  <c r="AD227" i="1"/>
  <c r="AD325" i="1"/>
  <c r="AD326" i="1" s="1"/>
  <c r="AI38" i="1"/>
  <c r="AQ39" i="1"/>
  <c r="AR144" i="1"/>
  <c r="AS144" i="1"/>
  <c r="AN54" i="1"/>
  <c r="C19" i="3"/>
  <c r="AD47" i="1"/>
  <c r="AL54" i="1"/>
  <c r="AP111" i="1"/>
  <c r="E28" i="3"/>
  <c r="E52" i="13"/>
  <c r="X12" i="2"/>
  <c r="AS85" i="1"/>
  <c r="AI99" i="1"/>
  <c r="AQ100" i="1"/>
  <c r="AR129" i="1"/>
  <c r="AS129" i="1"/>
  <c r="AR200" i="1"/>
  <c r="AS200" i="1"/>
  <c r="F41" i="3"/>
  <c r="AQ199" i="1"/>
  <c r="E13" i="13"/>
  <c r="AR130" i="1"/>
  <c r="AS130" i="1"/>
  <c r="AI76" i="1"/>
  <c r="AQ77" i="1"/>
  <c r="AR238" i="1"/>
  <c r="AS238" i="1"/>
  <c r="G10" i="2"/>
  <c r="AR68" i="1"/>
  <c r="AS68" i="1"/>
  <c r="AQ62" i="1"/>
  <c r="AI60" i="1"/>
  <c r="AR39" i="1"/>
  <c r="AS39" i="1"/>
  <c r="AS14" i="1"/>
  <c r="AL227" i="1" l="1"/>
  <c r="AI227" i="1"/>
  <c r="AV227" i="1" s="1"/>
  <c r="AW227" i="1" s="1"/>
  <c r="T16" i="2"/>
  <c r="AB11" i="1"/>
  <c r="E54" i="13"/>
  <c r="E118" i="13" s="1"/>
  <c r="H50" i="13"/>
  <c r="H57" i="13"/>
  <c r="G57" i="13"/>
  <c r="D117" i="13"/>
  <c r="E53" i="13"/>
  <c r="E117" i="13" s="1"/>
  <c r="D118" i="13"/>
  <c r="E14" i="17"/>
  <c r="AR131" i="1"/>
  <c r="D116" i="13"/>
  <c r="U16" i="2"/>
  <c r="AI13" i="1"/>
  <c r="AV38" i="1"/>
  <c r="AW38" i="1" s="1"/>
  <c r="AH246" i="1"/>
  <c r="AV246" i="1"/>
  <c r="AW246" i="1" s="1"/>
  <c r="AH99" i="1"/>
  <c r="AV99" i="1"/>
  <c r="AW99" i="1" s="1"/>
  <c r="AH60" i="1"/>
  <c r="AV60" i="1"/>
  <c r="AW60" i="1" s="1"/>
  <c r="AH76" i="1"/>
  <c r="AV76" i="1"/>
  <c r="AH139" i="1"/>
  <c r="AV139" i="1"/>
  <c r="AW139" i="1" s="1"/>
  <c r="AH317" i="1"/>
  <c r="AV317" i="1"/>
  <c r="AW317" i="1" s="1"/>
  <c r="AH54" i="1"/>
  <c r="AV54" i="1"/>
  <c r="AW54" i="1" s="1"/>
  <c r="AH104" i="1"/>
  <c r="AV104" i="1"/>
  <c r="AW104" i="1" s="1"/>
  <c r="F52" i="3"/>
  <c r="G52" i="3" s="1"/>
  <c r="AV251" i="1"/>
  <c r="AW251" i="1" s="1"/>
  <c r="AJ295" i="1"/>
  <c r="AV295" i="1"/>
  <c r="AW295" i="1" s="1"/>
  <c r="AH239" i="1"/>
  <c r="AV239" i="1"/>
  <c r="AH89" i="1"/>
  <c r="AV89" i="1"/>
  <c r="AW89" i="1" s="1"/>
  <c r="AH123" i="1"/>
  <c r="AV123" i="1"/>
  <c r="AW123" i="1" s="1"/>
  <c r="AH26" i="1"/>
  <c r="AV26" i="1"/>
  <c r="AJ48" i="1"/>
  <c r="AV48" i="1"/>
  <c r="AW48" i="1" s="1"/>
  <c r="AH20" i="1"/>
  <c r="AV20" i="1"/>
  <c r="AW20" i="1" s="1"/>
  <c r="AH323" i="1"/>
  <c r="AV323" i="1"/>
  <c r="AW323" i="1" s="1"/>
  <c r="AH195" i="1"/>
  <c r="AV195" i="1"/>
  <c r="AW195" i="1" s="1"/>
  <c r="AH234" i="1"/>
  <c r="AV234" i="1"/>
  <c r="AW234" i="1" s="1"/>
  <c r="AH32" i="1"/>
  <c r="AV32" i="1"/>
  <c r="AQ218" i="1"/>
  <c r="AV218" i="1"/>
  <c r="AW218" i="1" s="1"/>
  <c r="AH253" i="1"/>
  <c r="AV253" i="1"/>
  <c r="AW253" i="1" s="1"/>
  <c r="AH131" i="1"/>
  <c r="AV131" i="1"/>
  <c r="AW131" i="1" s="1"/>
  <c r="AH68" i="1"/>
  <c r="AV68" i="1"/>
  <c r="AW68" i="1" s="1"/>
  <c r="AH85" i="1"/>
  <c r="AV85" i="1"/>
  <c r="AQ112" i="1"/>
  <c r="AV112" i="1"/>
  <c r="AW112" i="1" s="1"/>
  <c r="AH118" i="1"/>
  <c r="AV118" i="1"/>
  <c r="AW118" i="1" s="1"/>
  <c r="K16" i="2"/>
  <c r="M11" i="1"/>
  <c r="L16" i="2"/>
  <c r="N11" i="1"/>
  <c r="H11" i="3"/>
  <c r="E115" i="13"/>
  <c r="G46" i="3"/>
  <c r="E116" i="13"/>
  <c r="H25" i="3"/>
  <c r="H15" i="3"/>
  <c r="H14" i="3"/>
  <c r="H23" i="3"/>
  <c r="AS89" i="1"/>
  <c r="AJ14" i="1"/>
  <c r="AH38" i="1"/>
  <c r="H30" i="3"/>
  <c r="H29" i="3"/>
  <c r="H20" i="3"/>
  <c r="H13" i="3"/>
  <c r="H26" i="3"/>
  <c r="H31" i="3"/>
  <c r="H34" i="3"/>
  <c r="H49" i="3"/>
  <c r="G44" i="3"/>
  <c r="H19" i="3"/>
  <c r="AS246" i="1"/>
  <c r="H50" i="3"/>
  <c r="H21" i="3"/>
  <c r="H24" i="3"/>
  <c r="H22" i="3"/>
  <c r="H27" i="3"/>
  <c r="E119" i="13"/>
  <c r="G40" i="3"/>
  <c r="AH257" i="1"/>
  <c r="AJ257" i="1"/>
  <c r="G41" i="3"/>
  <c r="G42" i="3"/>
  <c r="G43" i="3"/>
  <c r="F55" i="3"/>
  <c r="G55" i="3" s="1"/>
  <c r="F16" i="13"/>
  <c r="F57" i="13" s="1"/>
  <c r="Y17" i="2"/>
  <c r="AS118" i="1"/>
  <c r="AS48" i="1"/>
  <c r="F30" i="3"/>
  <c r="AQ118" i="1"/>
  <c r="AF11" i="1"/>
  <c r="K12" i="12" s="1"/>
  <c r="E47" i="3"/>
  <c r="X16" i="2"/>
  <c r="E15" i="13"/>
  <c r="E56" i="13" s="1"/>
  <c r="F23" i="3"/>
  <c r="AH81" i="1"/>
  <c r="AH251" i="1"/>
  <c r="AJ112" i="1"/>
  <c r="AH112" i="1"/>
  <c r="AQ48" i="1"/>
  <c r="AH48" i="1"/>
  <c r="F18" i="3"/>
  <c r="AQ14" i="1"/>
  <c r="AH14" i="1"/>
  <c r="AR76" i="1"/>
  <c r="AQ85" i="1"/>
  <c r="AJ20" i="1"/>
  <c r="F24" i="3"/>
  <c r="F11" i="3"/>
  <c r="G11" i="3" s="1"/>
  <c r="AJ85" i="1"/>
  <c r="AQ20" i="1"/>
  <c r="AQ251" i="1"/>
  <c r="AJ68" i="1"/>
  <c r="AJ104" i="1"/>
  <c r="F29" i="3"/>
  <c r="F12" i="3"/>
  <c r="AS234" i="1"/>
  <c r="AE11" i="1"/>
  <c r="K11" i="12" s="1"/>
  <c r="F21" i="3"/>
  <c r="AQ68" i="1"/>
  <c r="D15" i="13"/>
  <c r="D56" i="13" s="1"/>
  <c r="AR20" i="1"/>
  <c r="AL13" i="1"/>
  <c r="C10" i="3"/>
  <c r="V10" i="2"/>
  <c r="AN13" i="1"/>
  <c r="AS13" i="1" s="1"/>
  <c r="AO223" i="1"/>
  <c r="D47" i="3"/>
  <c r="AJ54" i="1"/>
  <c r="AI325" i="1"/>
  <c r="AI326" i="1" s="1"/>
  <c r="AS172" i="1"/>
  <c r="AS81" i="1"/>
  <c r="AQ81" i="1"/>
  <c r="AJ123" i="1"/>
  <c r="AJ81" i="1"/>
  <c r="AS239" i="1"/>
  <c r="F16" i="3"/>
  <c r="AQ44" i="1"/>
  <c r="AJ60" i="1"/>
  <c r="AJ76" i="1"/>
  <c r="AJ26" i="1"/>
  <c r="AJ32" i="1"/>
  <c r="AS32" i="1"/>
  <c r="AQ32" i="1"/>
  <c r="F14" i="3"/>
  <c r="AI111" i="1"/>
  <c r="AV111" i="1" s="1"/>
  <c r="AW111" i="1" s="1"/>
  <c r="AS139" i="1"/>
  <c r="AJ38" i="1"/>
  <c r="Z14" i="2"/>
  <c r="C13" i="13"/>
  <c r="C54" i="13" s="1"/>
  <c r="AA14" i="2"/>
  <c r="AR26" i="1"/>
  <c r="AS195" i="1"/>
  <c r="C13" i="4"/>
  <c r="C15" i="4"/>
  <c r="C10" i="13"/>
  <c r="C51" i="13" s="1"/>
  <c r="C17" i="3"/>
  <c r="H17" i="3" s="1"/>
  <c r="V11" i="2"/>
  <c r="AA11" i="2" s="1"/>
  <c r="AN47" i="1"/>
  <c r="AR47" i="1" s="1"/>
  <c r="C54" i="3"/>
  <c r="AN256" i="1"/>
  <c r="AL256" i="1"/>
  <c r="AQ99" i="1"/>
  <c r="F26" i="3"/>
  <c r="AQ195" i="1"/>
  <c r="AI194" i="1"/>
  <c r="AJ195" i="1"/>
  <c r="AS60" i="1"/>
  <c r="C37" i="3"/>
  <c r="H37" i="3" s="1"/>
  <c r="C14" i="11"/>
  <c r="V15" i="2"/>
  <c r="AA15" i="2" s="1"/>
  <c r="C14" i="13"/>
  <c r="C55" i="13" s="1"/>
  <c r="AN194" i="1"/>
  <c r="AR194" i="1" s="1"/>
  <c r="C14" i="4"/>
  <c r="V12" i="2"/>
  <c r="C11" i="13"/>
  <c r="C52" i="13" s="1"/>
  <c r="C28" i="3"/>
  <c r="AN111" i="1"/>
  <c r="AR111" i="1" s="1"/>
  <c r="AL111" i="1"/>
  <c r="AQ246" i="1"/>
  <c r="AJ246" i="1"/>
  <c r="AQ54" i="1"/>
  <c r="F19" i="3"/>
  <c r="AI47" i="1"/>
  <c r="AQ257" i="1"/>
  <c r="AV256" i="1"/>
  <c r="AW256" i="1" s="1"/>
  <c r="AQ131" i="1"/>
  <c r="F32" i="3"/>
  <c r="AJ131" i="1"/>
  <c r="F49" i="3"/>
  <c r="AQ234" i="1"/>
  <c r="AJ234" i="1"/>
  <c r="AR38" i="1"/>
  <c r="AS38" i="1"/>
  <c r="AQ139" i="1"/>
  <c r="F34" i="3"/>
  <c r="AJ139" i="1"/>
  <c r="F50" i="3"/>
  <c r="AQ239" i="1"/>
  <c r="C12" i="4"/>
  <c r="AS257" i="1"/>
  <c r="AR257" i="1"/>
  <c r="AQ60" i="1"/>
  <c r="F20" i="3"/>
  <c r="AS123" i="1"/>
  <c r="AJ239" i="1"/>
  <c r="AL47" i="1"/>
  <c r="AR104" i="1"/>
  <c r="AS104" i="1"/>
  <c r="F27" i="3"/>
  <c r="AQ104" i="1"/>
  <c r="AN227" i="1"/>
  <c r="B19" i="4"/>
  <c r="D19" i="4" s="1"/>
  <c r="AD224" i="1"/>
  <c r="H9" i="13"/>
  <c r="AQ76" i="1"/>
  <c r="F22" i="3"/>
  <c r="AQ89" i="1"/>
  <c r="F25" i="3"/>
  <c r="AJ89" i="1"/>
  <c r="F31" i="3"/>
  <c r="AQ123" i="1"/>
  <c r="E114" i="13"/>
  <c r="AS54" i="1"/>
  <c r="AR54" i="1"/>
  <c r="AQ38" i="1"/>
  <c r="F15" i="3"/>
  <c r="C16" i="2"/>
  <c r="I223" i="1"/>
  <c r="C11" i="1"/>
  <c r="AR148" i="1"/>
  <c r="AS148" i="1"/>
  <c r="AQ253" i="1"/>
  <c r="F53" i="3"/>
  <c r="C11" i="4"/>
  <c r="AR99" i="1"/>
  <c r="AS99" i="1"/>
  <c r="C12" i="13"/>
  <c r="C53" i="13" s="1"/>
  <c r="AA13" i="2"/>
  <c r="Z13" i="2"/>
  <c r="F13" i="3"/>
  <c r="AQ26" i="1"/>
  <c r="J21" i="12" l="1"/>
  <c r="J20" i="12"/>
  <c r="AA10" i="2"/>
  <c r="H54" i="13"/>
  <c r="G54" i="13"/>
  <c r="H52" i="13"/>
  <c r="H55" i="13"/>
  <c r="H51" i="13"/>
  <c r="G53" i="13"/>
  <c r="H53" i="13"/>
  <c r="C21" i="12"/>
  <c r="AH13" i="1"/>
  <c r="AV13" i="1"/>
  <c r="AH47" i="1"/>
  <c r="AV47" i="1"/>
  <c r="AW47" i="1" s="1"/>
  <c r="AH194" i="1"/>
  <c r="AV194" i="1"/>
  <c r="AW194" i="1" s="1"/>
  <c r="H14" i="13"/>
  <c r="E18" i="13"/>
  <c r="E120" i="13"/>
  <c r="E122" i="13" s="1"/>
  <c r="D18" i="13"/>
  <c r="D120" i="13"/>
  <c r="G26" i="3"/>
  <c r="AH256" i="1"/>
  <c r="AP11" i="1"/>
  <c r="H54" i="3"/>
  <c r="G13" i="3"/>
  <c r="G15" i="3"/>
  <c r="G53" i="3"/>
  <c r="G20" i="3"/>
  <c r="G14" i="3"/>
  <c r="G22" i="3"/>
  <c r="G27" i="3"/>
  <c r="G34" i="3"/>
  <c r="G30" i="3"/>
  <c r="G32" i="3"/>
  <c r="G21" i="3"/>
  <c r="G23" i="3"/>
  <c r="AH227" i="1"/>
  <c r="AJ227" i="1"/>
  <c r="G18" i="3"/>
  <c r="G31" i="3"/>
  <c r="G12" i="3"/>
  <c r="G24" i="3"/>
  <c r="G25" i="3"/>
  <c r="G50" i="3"/>
  <c r="G49" i="3"/>
  <c r="G19" i="3"/>
  <c r="G29" i="3"/>
  <c r="AO11" i="1"/>
  <c r="E58" i="3"/>
  <c r="X19" i="2"/>
  <c r="Y12" i="2"/>
  <c r="AH111" i="1"/>
  <c r="W19" i="2"/>
  <c r="D58" i="3"/>
  <c r="H10" i="3"/>
  <c r="AS194" i="1"/>
  <c r="AR13" i="1"/>
  <c r="B11" i="4"/>
  <c r="D11" i="4" s="1"/>
  <c r="F11" i="13"/>
  <c r="F52" i="13" s="1"/>
  <c r="G52" i="13" s="1"/>
  <c r="Y10" i="2"/>
  <c r="Z10" i="2" s="1"/>
  <c r="AJ13" i="1"/>
  <c r="F9" i="13"/>
  <c r="F50" i="13" s="1"/>
  <c r="G50" i="13" s="1"/>
  <c r="AQ13" i="1"/>
  <c r="F10" i="3"/>
  <c r="AJ194" i="1"/>
  <c r="F28" i="3"/>
  <c r="AQ111" i="1"/>
  <c r="AJ47" i="1"/>
  <c r="AJ111" i="1"/>
  <c r="AS111" i="1"/>
  <c r="AS47" i="1"/>
  <c r="G13" i="13"/>
  <c r="H13" i="13"/>
  <c r="G12" i="13"/>
  <c r="H12" i="13"/>
  <c r="H11" i="13"/>
  <c r="B14" i="4"/>
  <c r="D14" i="4" s="1"/>
  <c r="D115" i="13"/>
  <c r="B13" i="4"/>
  <c r="D13" i="4" s="1"/>
  <c r="AA12" i="2"/>
  <c r="C17" i="11"/>
  <c r="F17" i="11" s="1"/>
  <c r="F14" i="11"/>
  <c r="E14" i="11"/>
  <c r="E17" i="11" s="1"/>
  <c r="AR256" i="1"/>
  <c r="AS256" i="1"/>
  <c r="B12" i="4"/>
  <c r="D12" i="4" s="1"/>
  <c r="G16" i="2"/>
  <c r="I11" i="1"/>
  <c r="AQ227" i="1"/>
  <c r="AI224" i="1"/>
  <c r="AI223" i="1" s="1"/>
  <c r="C21" i="4"/>
  <c r="Y11" i="2"/>
  <c r="Z11" i="2" s="1"/>
  <c r="F10" i="13"/>
  <c r="F51" i="13" s="1"/>
  <c r="G51" i="13" s="1"/>
  <c r="AQ47" i="1"/>
  <c r="F17" i="3"/>
  <c r="D119" i="13"/>
  <c r="H10" i="13"/>
  <c r="F14" i="13"/>
  <c r="F55" i="13" s="1"/>
  <c r="G55" i="13" s="1"/>
  <c r="Y15" i="2"/>
  <c r="F37" i="3"/>
  <c r="AQ194" i="1"/>
  <c r="D114" i="13"/>
  <c r="AQ256" i="1"/>
  <c r="F54" i="3"/>
  <c r="AN224" i="1"/>
  <c r="AD223" i="1"/>
  <c r="C48" i="3"/>
  <c r="AL224" i="1"/>
  <c r="AJ256" i="1"/>
  <c r="AS227" i="1"/>
  <c r="AR227" i="1"/>
  <c r="H28" i="3"/>
  <c r="C114" i="13"/>
  <c r="AH224" i="1" l="1"/>
  <c r="AV224" i="1"/>
  <c r="AW224" i="1" s="1"/>
  <c r="E59" i="13"/>
  <c r="D59" i="13"/>
  <c r="G9" i="13"/>
  <c r="G10" i="13"/>
  <c r="G14" i="13"/>
  <c r="G11" i="13"/>
  <c r="AV223" i="1"/>
  <c r="H48" i="3"/>
  <c r="G54" i="3"/>
  <c r="Z12" i="2"/>
  <c r="G10" i="3"/>
  <c r="G28" i="3"/>
  <c r="AJ224" i="1"/>
  <c r="G17" i="3"/>
  <c r="AQ224" i="1"/>
  <c r="F48" i="3"/>
  <c r="D122" i="13"/>
  <c r="H114" i="13"/>
  <c r="C119" i="13"/>
  <c r="H119" i="13" s="1"/>
  <c r="G37" i="3"/>
  <c r="C115" i="13"/>
  <c r="C116" i="13"/>
  <c r="F114" i="13"/>
  <c r="AR224" i="1"/>
  <c r="AS224" i="1"/>
  <c r="AN223" i="1"/>
  <c r="V16" i="2"/>
  <c r="C47" i="3"/>
  <c r="C15" i="13"/>
  <c r="C56" i="13" s="1"/>
  <c r="AL223" i="1"/>
  <c r="AD11" i="1"/>
  <c r="K10" i="12" s="1"/>
  <c r="Z15" i="2"/>
  <c r="K20" i="12" l="1"/>
  <c r="K21" i="12"/>
  <c r="I21" i="12"/>
  <c r="I20" i="12"/>
  <c r="H21" i="12"/>
  <c r="H20" i="12"/>
  <c r="G20" i="12"/>
  <c r="G21" i="12"/>
  <c r="AL11" i="1"/>
  <c r="D20" i="12"/>
  <c r="H56" i="13"/>
  <c r="D21" i="12"/>
  <c r="B20" i="12"/>
  <c r="G48" i="3"/>
  <c r="B21" i="12"/>
  <c r="AH223" i="1"/>
  <c r="AI11" i="1"/>
  <c r="K13" i="12" s="1"/>
  <c r="K22" i="12" s="1"/>
  <c r="H15" i="13"/>
  <c r="C18" i="13"/>
  <c r="H47" i="3"/>
  <c r="AQ223" i="1"/>
  <c r="F47" i="3"/>
  <c r="Y16" i="2"/>
  <c r="F15" i="13"/>
  <c r="F56" i="13" s="1"/>
  <c r="G56" i="13" s="1"/>
  <c r="B15" i="4"/>
  <c r="C59" i="13"/>
  <c r="H59" i="13" s="1"/>
  <c r="AA16" i="2"/>
  <c r="F115" i="13"/>
  <c r="G115" i="13" s="1"/>
  <c r="G114" i="13"/>
  <c r="V19" i="2"/>
  <c r="C58" i="3"/>
  <c r="AN11" i="1"/>
  <c r="H115" i="13"/>
  <c r="F119" i="13"/>
  <c r="G119" i="13" s="1"/>
  <c r="AS223" i="1"/>
  <c r="AR223" i="1"/>
  <c r="AJ223" i="1"/>
  <c r="F116" i="13"/>
  <c r="G116" i="13" s="1"/>
  <c r="H116" i="13"/>
  <c r="I22" i="12" l="1"/>
  <c r="J22" i="12"/>
  <c r="G22" i="12"/>
  <c r="H22" i="12"/>
  <c r="F22" i="12"/>
  <c r="F21" i="12"/>
  <c r="F20" i="12"/>
  <c r="E20" i="12"/>
  <c r="E21" i="12"/>
  <c r="AV11" i="1"/>
  <c r="AW11" i="1" s="1"/>
  <c r="E22" i="12"/>
  <c r="C22" i="12"/>
  <c r="D22" i="12"/>
  <c r="M24" i="12"/>
  <c r="K24" i="12"/>
  <c r="H24" i="12"/>
  <c r="I24" i="12"/>
  <c r="D105" i="13"/>
  <c r="C24" i="12"/>
  <c r="F18" i="13"/>
  <c r="G18" i="13" s="1"/>
  <c r="B22" i="12"/>
  <c r="B24" i="12" s="1"/>
  <c r="AH11" i="1"/>
  <c r="AC16" i="2"/>
  <c r="AR11" i="1"/>
  <c r="AS11" i="1"/>
  <c r="H58" i="3"/>
  <c r="Z16" i="2"/>
  <c r="AC14" i="2"/>
  <c r="AC13" i="2"/>
  <c r="AC10" i="2"/>
  <c r="AA19" i="2"/>
  <c r="AC12" i="2"/>
  <c r="AC15" i="2"/>
  <c r="AC11" i="2"/>
  <c r="C120" i="13"/>
  <c r="G47" i="3"/>
  <c r="Y19" i="2"/>
  <c r="AB16" i="2" s="1"/>
  <c r="F58" i="3"/>
  <c r="AQ11" i="1"/>
  <c r="G15" i="13"/>
  <c r="AJ11" i="1"/>
  <c r="D15" i="4"/>
  <c r="B21" i="4"/>
  <c r="D21" i="4" s="1"/>
  <c r="H14" i="12" l="1"/>
  <c r="AV324" i="1"/>
  <c r="G24" i="12"/>
  <c r="AW324" i="1"/>
  <c r="L24" i="12"/>
  <c r="D24" i="12"/>
  <c r="F59" i="13"/>
  <c r="G59" i="13" s="1"/>
  <c r="E24" i="12"/>
  <c r="J24" i="12"/>
  <c r="G14" i="12"/>
  <c r="Z19" i="2"/>
  <c r="G58" i="3"/>
  <c r="F24" i="12"/>
  <c r="F14" i="12"/>
  <c r="D106" i="13"/>
  <c r="C106" i="13"/>
  <c r="F101" i="13"/>
  <c r="F120" i="13"/>
  <c r="F122" i="13" s="1"/>
  <c r="H120" i="13"/>
  <c r="C122" i="13"/>
  <c r="AB14" i="2"/>
  <c r="AB13" i="2"/>
  <c r="AB12" i="2"/>
  <c r="AB10" i="2"/>
  <c r="AB11" i="2"/>
  <c r="AB15" i="2"/>
  <c r="G120" i="13" l="1"/>
  <c r="G122" i="13"/>
  <c r="H122"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jose.pizarro</author>
    <author>Jose Manuel Pizarro Aguero</author>
    <author>jpizarro</author>
    <author>Yorleny Abarca Gonzalez</author>
  </authors>
  <commentList>
    <comment ref="P8" authorId="0" shapeId="0" xr:uid="{00000000-0006-0000-0000-000001000000}">
      <text>
        <r>
          <rPr>
            <b/>
            <sz val="9"/>
            <color indexed="81"/>
            <rFont val="Tahoma"/>
            <family val="2"/>
          </rPr>
          <t>jose.pizarro:</t>
        </r>
        <r>
          <rPr>
            <sz val="9"/>
            <color indexed="81"/>
            <rFont val="Tahoma"/>
            <family val="2"/>
          </rPr>
          <t xml:space="preserve">
MODIFICACIÓN DECRETO  DGPN H-06 APROBADA Y PRUBLICADA EN LA GACETA 1330 DEL 11-7-2016 DECRETO 39777-H</t>
        </r>
      </text>
    </comment>
    <comment ref="T8" authorId="1" shapeId="0" xr:uid="{00000000-0006-0000-0000-000003000000}">
      <text>
        <r>
          <rPr>
            <b/>
            <sz val="9"/>
            <color indexed="81"/>
            <rFont val="Tahoma"/>
            <family val="2"/>
          </rPr>
          <t>Jose Manuel Pizarro Aguero:</t>
        </r>
        <r>
          <rPr>
            <sz val="9"/>
            <color indexed="81"/>
            <rFont val="Tahoma"/>
            <family val="2"/>
          </rPr>
          <t xml:space="preserve">
H-007 PRESENTAMA MEDIANTE OFICIO MICITT-DM-OF-6660-2016 APROBADA MEDIANTE LEY DE PRESUPUESTO EXTRAORDINARIO 9417Publicado en la Gaceta No. 245 Alcance 317 del 21/12/2016. </t>
        </r>
      </text>
    </comment>
    <comment ref="AJ8" authorId="2" shapeId="0" xr:uid="{00000000-0006-0000-0000-000004000000}">
      <text>
        <r>
          <rPr>
            <b/>
            <sz val="8"/>
            <color indexed="81"/>
            <rFont val="Tahoma"/>
            <family val="2"/>
          </rPr>
          <t>jpizarro:</t>
        </r>
        <r>
          <rPr>
            <sz val="8"/>
            <color indexed="81"/>
            <rFont val="Tahoma"/>
            <family val="2"/>
          </rPr>
          <t xml:space="preserve">
esta proyeccion de ejecucion comprende lo devengado y lo comprometido</t>
        </r>
      </text>
    </comment>
    <comment ref="AN8" authorId="3" shapeId="0" xr:uid="{00000000-0006-0000-0000-000005000000}">
      <text>
        <r>
          <rPr>
            <b/>
            <sz val="9"/>
            <color indexed="81"/>
            <rFont val="Tahoma"/>
            <family val="2"/>
          </rPr>
          <t xml:space="preserve">Yorleny Abarca Gonzalez:  </t>
        </r>
        <r>
          <rPr>
            <sz val="9"/>
            <color indexed="81"/>
            <rFont val="Tahoma"/>
            <family val="2"/>
          </rPr>
          <t xml:space="preserve">Incluye rebajo x Moción 109 C x 80 millones M. Hacienda 
</t>
        </r>
      </text>
    </comment>
    <comment ref="AR8" authorId="2" shapeId="0" xr:uid="{00000000-0006-0000-0000-000006000000}">
      <text>
        <r>
          <rPr>
            <b/>
            <sz val="8"/>
            <color indexed="81"/>
            <rFont val="Tahoma"/>
            <family val="2"/>
          </rPr>
          <t>jpizarro:</t>
        </r>
        <r>
          <rPr>
            <sz val="8"/>
            <color indexed="81"/>
            <rFont val="Tahoma"/>
            <family val="2"/>
          </rPr>
          <t xml:space="preserve">
esta proyeccion de ejecucion comprende lo devengado y lo comprometido</t>
        </r>
      </text>
    </comment>
    <comment ref="J302" authorId="2" shapeId="0" xr:uid="{00000000-0006-0000-0000-000007000000}">
      <text>
        <r>
          <rPr>
            <b/>
            <sz val="8"/>
            <color indexed="81"/>
            <rFont val="Tahoma"/>
            <family val="2"/>
          </rPr>
          <t>jpizarro:</t>
        </r>
        <r>
          <rPr>
            <sz val="8"/>
            <color indexed="81"/>
            <rFont val="Tahoma"/>
            <family val="2"/>
          </rPr>
          <t xml:space="preserve">
PRESENTADA EN EL MES DE ABRIL JUEVES 22 OFICIO DM-
 </t>
        </r>
      </text>
    </comment>
    <comment ref="AJ302" authorId="2" shapeId="0" xr:uid="{00000000-0006-0000-0000-000008000000}">
      <text>
        <r>
          <rPr>
            <b/>
            <sz val="8"/>
            <color indexed="81"/>
            <rFont val="Tahoma"/>
            <family val="2"/>
          </rPr>
          <t>jpizarro:</t>
        </r>
        <r>
          <rPr>
            <sz val="8"/>
            <color indexed="81"/>
            <rFont val="Tahoma"/>
            <family val="2"/>
          </rPr>
          <t xml:space="preserve">
esta proyeccion de ejecucion comprende lo devengado y lo comprometido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H7" authorId="0" shapeId="0" xr:uid="{00000000-0006-0000-0100-000001000000}">
      <text>
        <r>
          <rPr>
            <b/>
            <sz val="8"/>
            <color indexed="81"/>
            <rFont val="Tahoma"/>
            <family val="2"/>
          </rPr>
          <t>jpizarro:</t>
        </r>
        <r>
          <rPr>
            <sz val="8"/>
            <color indexed="81"/>
            <rFont val="Tahoma"/>
            <family val="2"/>
          </rPr>
          <t xml:space="preserve">
PRESENTADA EN EL MES DE ABRIL JUEVES 22 OFICIO DM-
 </t>
        </r>
      </text>
    </comment>
    <comment ref="Z7" authorId="0" shapeId="0" xr:uid="{00000000-0006-0000-0100-000002000000}">
      <text>
        <r>
          <rPr>
            <sz val="8"/>
            <color indexed="81"/>
            <rFont val="Tahoma"/>
            <family val="2"/>
          </rPr>
          <t>Esta proyeccion de ejecucion comprende lo devengado y lo comprometido</t>
        </r>
      </text>
    </comment>
    <comment ref="AA7" authorId="0" shapeId="0" xr:uid="{00000000-0006-0000-0100-000003000000}">
      <text>
        <r>
          <rPr>
            <sz val="8"/>
            <color indexed="81"/>
            <rFont val="Tahoma"/>
            <family val="2"/>
          </rPr>
          <t xml:space="preserve">Esta proyeccion de ejecucion comprende SOLO LO devengado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G7" authorId="0" shapeId="0" xr:uid="{00000000-0006-0000-0200-000001000000}">
      <text>
        <r>
          <rPr>
            <sz val="8"/>
            <color indexed="81"/>
            <rFont val="Tahoma"/>
            <family val="2"/>
          </rPr>
          <t>Esta proyeccion de ejecucion comprende lo devengado mas lo comprometido</t>
        </r>
      </text>
    </comment>
    <comment ref="H7" authorId="0" shapeId="0" xr:uid="{00000000-0006-0000-0200-000002000000}">
      <text>
        <r>
          <rPr>
            <sz val="8"/>
            <color indexed="81"/>
            <rFont val="Tahoma"/>
            <family val="2"/>
          </rPr>
          <t xml:space="preserve">Esta proyeccion de ejecucion comprende SOLO LO devengado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F7" authorId="0" shapeId="0" xr:uid="{00000000-0006-0000-0900-000001000000}">
      <text>
        <r>
          <rPr>
            <b/>
            <sz val="8"/>
            <color indexed="81"/>
            <rFont val="Tahoma"/>
            <family val="2"/>
          </rPr>
          <t>jpizarro:</t>
        </r>
        <r>
          <rPr>
            <sz val="8"/>
            <color indexed="81"/>
            <rFont val="Tahoma"/>
            <family val="2"/>
          </rPr>
          <t xml:space="preserve">
Esta proyeccion de ejecucion comprende SOLO LO devengado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G6" authorId="0" shapeId="0" xr:uid="{00000000-0006-0000-0B00-000001000000}">
      <text>
        <r>
          <rPr>
            <sz val="8"/>
            <color indexed="81"/>
            <rFont val="Tahoma"/>
            <family val="2"/>
          </rPr>
          <t>Esta proyeccion de ejecucion comprende lo devengado y lo comprometido</t>
        </r>
      </text>
    </comment>
    <comment ref="H6" authorId="0" shapeId="0" xr:uid="{00000000-0006-0000-0B00-000002000000}">
      <text>
        <r>
          <rPr>
            <sz val="8"/>
            <color indexed="81"/>
            <rFont val="Tahoma"/>
            <family val="2"/>
          </rPr>
          <t xml:space="preserve">Esta proyeccion de ejecucion comprende SOLO LO devengado 
</t>
        </r>
      </text>
    </comment>
    <comment ref="G27" authorId="0" shapeId="0" xr:uid="{00000000-0006-0000-0B00-000003000000}">
      <text>
        <r>
          <rPr>
            <sz val="8"/>
            <color indexed="8"/>
            <rFont val="Tahoma"/>
            <family val="2"/>
          </rPr>
          <t>Esta proyeccion de ejecucion comprende lo devengado y lo comprometido</t>
        </r>
      </text>
    </comment>
    <comment ref="H27" authorId="0" shapeId="0" xr:uid="{00000000-0006-0000-0B00-000004000000}">
      <text>
        <r>
          <rPr>
            <sz val="8"/>
            <color indexed="8"/>
            <rFont val="Tahoma"/>
            <family val="2"/>
          </rPr>
          <t xml:space="preserve">Esta proyeccion de ejecucion comprende SOLO LO devengado 
</t>
        </r>
      </text>
    </comment>
    <comment ref="G47" authorId="0" shapeId="0" xr:uid="{00000000-0006-0000-0B00-000005000000}">
      <text>
        <r>
          <rPr>
            <b/>
            <sz val="8"/>
            <color indexed="81"/>
            <rFont val="Tahoma"/>
            <family val="2"/>
          </rPr>
          <t>jpizarro:</t>
        </r>
        <r>
          <rPr>
            <sz val="8"/>
            <color indexed="81"/>
            <rFont val="Tahoma"/>
            <family val="2"/>
          </rPr>
          <t xml:space="preserve">
Esta proyeccion de ejecucion comprende lo devengado y lo comprometido</t>
        </r>
      </text>
    </comment>
    <comment ref="H47" authorId="0" shapeId="0" xr:uid="{00000000-0006-0000-0B00-000006000000}">
      <text>
        <r>
          <rPr>
            <b/>
            <sz val="8"/>
            <color indexed="81"/>
            <rFont val="Tahoma"/>
            <family val="2"/>
          </rPr>
          <t>jpizarro:</t>
        </r>
        <r>
          <rPr>
            <sz val="8"/>
            <color indexed="81"/>
            <rFont val="Tahoma"/>
            <family val="2"/>
          </rPr>
          <t xml:space="preserve">
Esta proyeccion de ejecucion comprende SOLO LO devengado 
</t>
        </r>
      </text>
    </comment>
    <comment ref="G110" authorId="0" shapeId="0" xr:uid="{00000000-0006-0000-0B00-000007000000}">
      <text>
        <r>
          <rPr>
            <b/>
            <sz val="8"/>
            <color indexed="81"/>
            <rFont val="Tahoma"/>
            <family val="2"/>
          </rPr>
          <t>jpizarro:</t>
        </r>
        <r>
          <rPr>
            <sz val="8"/>
            <color indexed="81"/>
            <rFont val="Tahoma"/>
            <family val="2"/>
          </rPr>
          <t xml:space="preserve">
Esta proyeccion de ejecucion comprende lo devengado y lo comprometido</t>
        </r>
      </text>
    </comment>
    <comment ref="H110" authorId="0" shapeId="0" xr:uid="{00000000-0006-0000-0B00-000008000000}">
      <text>
        <r>
          <rPr>
            <b/>
            <sz val="8"/>
            <color indexed="81"/>
            <rFont val="Tahoma"/>
            <family val="2"/>
          </rPr>
          <t>jpizarro:</t>
        </r>
        <r>
          <rPr>
            <sz val="8"/>
            <color indexed="81"/>
            <rFont val="Tahoma"/>
            <family val="2"/>
          </rPr>
          <t xml:space="preserve">
Esta proyeccion de ejecucion comprende SOLO LO devengado 
</t>
        </r>
      </text>
    </comment>
  </commentList>
</comments>
</file>

<file path=xl/sharedStrings.xml><?xml version="1.0" encoding="utf-8"?>
<sst xmlns="http://schemas.openxmlformats.org/spreadsheetml/2006/main" count="1269" uniqueCount="750">
  <si>
    <t xml:space="preserve"> </t>
  </si>
  <si>
    <t xml:space="preserve">MINISTERIO DE CIENCIA Y TECNOLOGIA </t>
  </si>
  <si>
    <t>-En colones-</t>
  </si>
  <si>
    <t>Extralimite</t>
  </si>
  <si>
    <t>Partida/Subpartida</t>
  </si>
  <si>
    <t>SEMESTRE</t>
  </si>
  <si>
    <t>Código</t>
  </si>
  <si>
    <t>Descripción</t>
  </si>
  <si>
    <t>Limite</t>
  </si>
  <si>
    <t>I</t>
  </si>
  <si>
    <t>II</t>
  </si>
  <si>
    <t>TOTAL</t>
  </si>
  <si>
    <t>REMUNERACIONES</t>
  </si>
  <si>
    <t>REMUNERACIONES BÁSICAS</t>
  </si>
  <si>
    <t xml:space="preserve">Sueldos para cargos fijos </t>
  </si>
  <si>
    <t>Jornales</t>
  </si>
  <si>
    <t>Servicios especiales</t>
  </si>
  <si>
    <t>Sueldos a base de comisión</t>
  </si>
  <si>
    <t xml:space="preserve">Suplencias </t>
  </si>
  <si>
    <t>REMUNERACIONES EVENTUALES</t>
  </si>
  <si>
    <t>Tiempo extraordinario</t>
  </si>
  <si>
    <t>Recargo de funciones</t>
  </si>
  <si>
    <t>Disponibilidad laboral</t>
  </si>
  <si>
    <t>Compensación de vacaciones</t>
  </si>
  <si>
    <t>Dietas</t>
  </si>
  <si>
    <t>INCENTIVOS SALARIALES</t>
  </si>
  <si>
    <t>Retribución por años servidos</t>
  </si>
  <si>
    <t>Restricción al ejercicio liberal de la profesión</t>
  </si>
  <si>
    <t>Decimotercer mes</t>
  </si>
  <si>
    <t>Salario escolar</t>
  </si>
  <si>
    <t>Otros incentivos salariales</t>
  </si>
  <si>
    <t>CONTRIB. PATR. AL DESARROLLO Y LA SEG. SOCIAL</t>
  </si>
  <si>
    <t>Contribución Patronal al Seguro de Salud CCSS</t>
  </si>
  <si>
    <t xml:space="preserve">Contribución Patronal al Instituto Mixto de Ayuda Social </t>
  </si>
  <si>
    <t xml:space="preserve">Contribución Patronal al Instituto Nacional de Aprendizaje  </t>
  </si>
  <si>
    <t>Contribución Patronal al FODESAF</t>
  </si>
  <si>
    <t>Contribución Patronal al BPDC</t>
  </si>
  <si>
    <t xml:space="preserve">CONTRIB. PATR. FDOS  PENS. Y OTROS FDOS DE CAPITALIZ. </t>
  </si>
  <si>
    <t>Contribución Patronal al Seguro de Pensiones de la CCSS</t>
  </si>
  <si>
    <t>Aporte Patronal al Régimen Obligatorio de Pensiones Compl.</t>
  </si>
  <si>
    <t xml:space="preserve">Aporte Patronal al Fondo de Capitalización Laboral </t>
  </si>
  <si>
    <t>Contribución Patronal a otros fondos adm. por entes públicos</t>
  </si>
  <si>
    <t>Contribución Patronal a otros fondos adm. por entes privados</t>
  </si>
  <si>
    <t>REMUNERACIONES DIVERSAS</t>
  </si>
  <si>
    <t>Gastos de representación personal</t>
  </si>
  <si>
    <t>Otras remuneraciones</t>
  </si>
  <si>
    <t xml:space="preserve">SERVICIOS </t>
  </si>
  <si>
    <t xml:space="preserve">ALQUILERES </t>
  </si>
  <si>
    <t>Alquiler de edificios, locales y terrenos</t>
  </si>
  <si>
    <t>Alquiler de maquinaria, equipo y mobiliario</t>
  </si>
  <si>
    <t>Alquiler de equipo de cómputo</t>
  </si>
  <si>
    <t>Alquileres y derechos para telecomunicaciones</t>
  </si>
  <si>
    <t>Otros alquileres</t>
  </si>
  <si>
    <t>SERVICIOS BÁSICOS</t>
  </si>
  <si>
    <t xml:space="preserve">Servicio de agua y alcantarillado </t>
  </si>
  <si>
    <t>Servicio de energía eléctrica</t>
  </si>
  <si>
    <t>Servicio de correo</t>
  </si>
  <si>
    <t>Servicio de telecomunicaciones</t>
  </si>
  <si>
    <t xml:space="preserve">Otros servicios básicos </t>
  </si>
  <si>
    <t>SERVICIOS COMERCIALES Y FINANCIEROS</t>
  </si>
  <si>
    <t xml:space="preserve">Información </t>
  </si>
  <si>
    <t>Publicidad y propaganda</t>
  </si>
  <si>
    <t>Impresión, encuadernación y otros</t>
  </si>
  <si>
    <t>Transporte de bienes</t>
  </si>
  <si>
    <t>Servicios aduaneros</t>
  </si>
  <si>
    <t>Comisiones y gastos por serv. financieros y comerc.</t>
  </si>
  <si>
    <t>Servicios de transf. electrónica de información</t>
  </si>
  <si>
    <t>SERVICIOS DE GESTIÓN Y APOYO</t>
  </si>
  <si>
    <t>Servicios médicos y de laboratorio</t>
  </si>
  <si>
    <t xml:space="preserve">Servicios jurídicos </t>
  </si>
  <si>
    <t>Servicios de ingeniería</t>
  </si>
  <si>
    <t>Servicios en ciencias económicas y sociales</t>
  </si>
  <si>
    <t>Servicios de desarrollo de sistemas informáticos</t>
  </si>
  <si>
    <t xml:space="preserve">Servicios generales </t>
  </si>
  <si>
    <t>Otros servicios de gestión y apoyo</t>
  </si>
  <si>
    <t>GASTOS DE VIAJE Y TRANSPORTE</t>
  </si>
  <si>
    <t>Transporte dentro del país</t>
  </si>
  <si>
    <t>Viáticos dentro del país</t>
  </si>
  <si>
    <t>Transporte en el exterior</t>
  </si>
  <si>
    <t>Viáticos en el exterior</t>
  </si>
  <si>
    <t>SEGUROS, REASEGUROS Y OTRAS OBLIGACIONES</t>
  </si>
  <si>
    <t xml:space="preserve">Seguros </t>
  </si>
  <si>
    <t xml:space="preserve">Reaseguros </t>
  </si>
  <si>
    <t>Obligaciones por contratos de seguros</t>
  </si>
  <si>
    <t>CAPACITACIÓN Y PROTOCOLO</t>
  </si>
  <si>
    <t>Actividades de capacitación</t>
  </si>
  <si>
    <t xml:space="preserve">Actividades protocolarias y sociales </t>
  </si>
  <si>
    <t>Gastos de representación institucional</t>
  </si>
  <si>
    <t>MANT. Y REP.</t>
  </si>
  <si>
    <t>Mant. de edificios, locales y terrenos</t>
  </si>
  <si>
    <t>Mant. de vías de comunicación</t>
  </si>
  <si>
    <t>Mant. de instalaciones y otras obras</t>
  </si>
  <si>
    <t>Mant. y rep. de maquinaria y equipo de producción</t>
  </si>
  <si>
    <t>Mant. y rep. de equipo de transporte</t>
  </si>
  <si>
    <t>Mant. y rep. de equipo de comunicación</t>
  </si>
  <si>
    <t>Mant. y rep. de equipo y mobiliario de oficina</t>
  </si>
  <si>
    <t>Mant. y rep. de equipo de cómputo y  sist. de inf.</t>
  </si>
  <si>
    <t>IMPUESTOS</t>
  </si>
  <si>
    <t>Impuestos sobre ingresos y utilidades</t>
  </si>
  <si>
    <t xml:space="preserve">Impuestos sobre bienes inmuebles          </t>
  </si>
  <si>
    <t>Impuestos de patentes</t>
  </si>
  <si>
    <t>Otros impuestos</t>
  </si>
  <si>
    <t>SERVICIOS DIVERSOS</t>
  </si>
  <si>
    <t>Servicios de regulación</t>
  </si>
  <si>
    <t>Int. moratorios y multas</t>
  </si>
  <si>
    <t>Gastos de oficinas en el exterior</t>
  </si>
  <si>
    <t>Gastos de misiones especiales en el exterior</t>
  </si>
  <si>
    <t>Deducibles</t>
  </si>
  <si>
    <t>Otros servicios no especificados</t>
  </si>
  <si>
    <t>MATERIALES Y SUMINISTROS</t>
  </si>
  <si>
    <t>PRODUCTOS QUÍMICOS Y CONEXOS</t>
  </si>
  <si>
    <t>Combustibles y lubricantes</t>
  </si>
  <si>
    <t>Productos farmacéuticos y medicinales</t>
  </si>
  <si>
    <t>Productos veterinarios</t>
  </si>
  <si>
    <t xml:space="preserve">Tintas, pinturas y diluyentes </t>
  </si>
  <si>
    <t>Otros productos químicos y conexos</t>
  </si>
  <si>
    <t xml:space="preserve">ALIMENTOS Y PRODUCTOS AGROPECUARIOS </t>
  </si>
  <si>
    <t>Productos pecuarios y otras especies</t>
  </si>
  <si>
    <t>Productos agroforestales</t>
  </si>
  <si>
    <t>Alimentos y bebidas</t>
  </si>
  <si>
    <t>Alimentos para animales</t>
  </si>
  <si>
    <t>MATERIALES Y PROD. DE USO EN LA CONSTR. Y MANT.</t>
  </si>
  <si>
    <t>Materiales y productos minerales y asfálticos</t>
  </si>
  <si>
    <t>Madera y sus derivados</t>
  </si>
  <si>
    <t>Materiales y productos eléctricos, telef. y de cómputo</t>
  </si>
  <si>
    <t>Materiales y productos de vidrio</t>
  </si>
  <si>
    <t>Materiales y productos de plástico</t>
  </si>
  <si>
    <t>Otros materiales y productos de uso en la construcción y mantenimiento</t>
  </si>
  <si>
    <t>HERRAMIENTAS, REPUESTOS Y ACCESORIOS</t>
  </si>
  <si>
    <t>Herramientas e instrumentos</t>
  </si>
  <si>
    <t>Repuestos y accesorios</t>
  </si>
  <si>
    <t>BIENES PARA LA PRODUCCIÓN Y COMERCIALIZACIÓN</t>
  </si>
  <si>
    <t>Materia prima</t>
  </si>
  <si>
    <t>Productos terminados</t>
  </si>
  <si>
    <t>Energía eléctrica</t>
  </si>
  <si>
    <t>Otros bienes para la producción y comercialización</t>
  </si>
  <si>
    <t>ÚTILES, MATERIALES Y SUMINISTROS DIVERSOS</t>
  </si>
  <si>
    <t>Útiles y materiales de oficina y cómputo</t>
  </si>
  <si>
    <t>Útiles y materiales médico, hospitalario y de investig.</t>
  </si>
  <si>
    <t>Productos de papel, cartón e impresos</t>
  </si>
  <si>
    <t>Textiles y vestuario</t>
  </si>
  <si>
    <t>Útiles y materiales de limpieza</t>
  </si>
  <si>
    <t>Útiles y materiales de resguardo y seguridad</t>
  </si>
  <si>
    <t>Útiles y materiales de cocina y comedor</t>
  </si>
  <si>
    <t>Otros útiles, materiales y suministros diversos</t>
  </si>
  <si>
    <t xml:space="preserve">INT. Y COMISIONES </t>
  </si>
  <si>
    <t>INT. SOBRE TÍTULOS VALORES</t>
  </si>
  <si>
    <t xml:space="preserve">Int. sobre títulos valores internos de corto plazo </t>
  </si>
  <si>
    <t>Int. sobre títulos valores internos de largo plazo</t>
  </si>
  <si>
    <t>Int. sobre tít. valores del sector externo de corto plazo</t>
  </si>
  <si>
    <t>Int. sobre tít. valores del sector externo de largo plazo</t>
  </si>
  <si>
    <t>INT. SOBRE PRÉSTAMOS</t>
  </si>
  <si>
    <t xml:space="preserve">Int. sobre préstamos del Gobierno Central </t>
  </si>
  <si>
    <t>Int. sobre préstamos de Órganos Desconcentrados</t>
  </si>
  <si>
    <t>Int. sobre préstamos de Inst. Descentraliz. no Empres.</t>
  </si>
  <si>
    <t>Int. sobre préstamos de Gobiernos Locales</t>
  </si>
  <si>
    <t>Int. sobre préstamos de Empresas Púb. no Financieras</t>
  </si>
  <si>
    <t xml:space="preserve">Int. sobre préstamos de Instituciones Púb. Financieras   </t>
  </si>
  <si>
    <t>Int. sobre préstamos del Sector Privado</t>
  </si>
  <si>
    <t>Int. sobre préstamos del Sector Externo</t>
  </si>
  <si>
    <t>INT. SOBRE OTRAS OBLIGACIONES</t>
  </si>
  <si>
    <t>Int. sobre depósitos bancarios a la vista</t>
  </si>
  <si>
    <t>Otros Int. sobre otras obligaciones</t>
  </si>
  <si>
    <t>COMISIONES Y OTROS GASTOS</t>
  </si>
  <si>
    <t>Comisiones y otros gastos sobre títulos valores internos</t>
  </si>
  <si>
    <t>Comisiones  y otros gastos sobre tít. valores del sector externo</t>
  </si>
  <si>
    <t>Comisiones y otros gastos sobre préstamos internos</t>
  </si>
  <si>
    <t>Comisiones y otros gastos sobre prést.del sector externo</t>
  </si>
  <si>
    <t>Diferencias por tipo de cambio</t>
  </si>
  <si>
    <t>ACTIVOS FINANCIEROS</t>
  </si>
  <si>
    <t>PRÉSTAMOS</t>
  </si>
  <si>
    <t>Préstamos al Gobierno Central</t>
  </si>
  <si>
    <t>Préstamos a Órganos Desconcentrados</t>
  </si>
  <si>
    <t>Préstamos a Instituc. Descentraliz. no  Empresariales</t>
  </si>
  <si>
    <t>Préstamos a Gobiernos Locales</t>
  </si>
  <si>
    <t>Préstamos a Empresas Públicas no Financieras</t>
  </si>
  <si>
    <t>Préstamos a Instituciones Públicas Financieras</t>
  </si>
  <si>
    <t>Préstamos al Sector Privado</t>
  </si>
  <si>
    <t>Préstamos al  Sector Externo</t>
  </si>
  <si>
    <t>ADQUISICIÓN DE VALORES</t>
  </si>
  <si>
    <t>Adquisición de valores del Gobierno Central</t>
  </si>
  <si>
    <t>Adquisición de valores de Órganos Desconcentrados</t>
  </si>
  <si>
    <t>Adquis. de valores de Inst. Descentraliz. no Empresariales</t>
  </si>
  <si>
    <t>Adquisición de valores de Gobiernos Locales</t>
  </si>
  <si>
    <t>Adquisición de valores de Empresas Púb. no Financieras</t>
  </si>
  <si>
    <t xml:space="preserve">Adquisición de valores de Instituciones Púb. Financieras </t>
  </si>
  <si>
    <t>Adquisición de valores del Sector Privado</t>
  </si>
  <si>
    <t>Adquisición de valores del Sector Externo</t>
  </si>
  <si>
    <t>OTROS ACTIVOS FINANCIEROS</t>
  </si>
  <si>
    <t>Aportes de Capital a Empresas</t>
  </si>
  <si>
    <t>Otros activos financieros</t>
  </si>
  <si>
    <t>BIENES DURADEROS</t>
  </si>
  <si>
    <t>MAQUINARIA, EQUIPO Y MOBILARIO</t>
  </si>
  <si>
    <t>Maquinaria y equipo para la producción</t>
  </si>
  <si>
    <t>Equipo de transporte</t>
  </si>
  <si>
    <t>Equipo de comunicación</t>
  </si>
  <si>
    <t>Equipo y mobiliario de oficina</t>
  </si>
  <si>
    <t>Equipo y programas de  cómputo</t>
  </si>
  <si>
    <t>Equipo sanitario, de laboratorio e investigación</t>
  </si>
  <si>
    <t>Equipo y mobiliario educacional, deportivo y recreativo</t>
  </si>
  <si>
    <t>Maquinaria, equipo y mobiliario diverso</t>
  </si>
  <si>
    <t>CONSTRUCCIONES, ADICIONES Y MEJORAS</t>
  </si>
  <si>
    <t>Edificios</t>
  </si>
  <si>
    <t>Vías de comunicación terrestre</t>
  </si>
  <si>
    <t>Vías férreas</t>
  </si>
  <si>
    <t>Obras marítimas y fluviales</t>
  </si>
  <si>
    <t>Aeropuertos</t>
  </si>
  <si>
    <t>Obras Urbanísticas</t>
  </si>
  <si>
    <t>Instalaciones</t>
  </si>
  <si>
    <t>Otras construcciones adiciones y mejoras</t>
  </si>
  <si>
    <t>BIENES PREEXISTENTES</t>
  </si>
  <si>
    <t>Terrenos</t>
  </si>
  <si>
    <t>Edificios preexistentes</t>
  </si>
  <si>
    <t>Otras obras preexistentes</t>
  </si>
  <si>
    <t>BIENES DURADEROS DIVERSOS</t>
  </si>
  <si>
    <t>Semovientes</t>
  </si>
  <si>
    <t>Piezas y obras de colección</t>
  </si>
  <si>
    <t>Bienes intangibles</t>
  </si>
  <si>
    <t>Otros bienes duraderos</t>
  </si>
  <si>
    <t>TRANSF. CORRIENTES</t>
  </si>
  <si>
    <t>TRANSF. CORRIENTES AL SECTOR PÚBLICO</t>
  </si>
  <si>
    <t>Transferencias corrientes al Gobierno Central</t>
  </si>
  <si>
    <t>Transferencias corrientes a Órganos Desconcentrados</t>
  </si>
  <si>
    <t>Transferencias corrientes a Instituciones Descentralizadas No Empresariales</t>
  </si>
  <si>
    <t>Transferencias corrientes a Gobiernos Locales</t>
  </si>
  <si>
    <t>Transferencias corrientes a Empresas Públicas No Financieras</t>
  </si>
  <si>
    <t>Transferencias corrientes a Instituciones Públicas Financieras</t>
  </si>
  <si>
    <t>Dividendos</t>
  </si>
  <si>
    <t>Fondos en Fideicomiso para gasto corriente</t>
  </si>
  <si>
    <t>Impuestos por transferir</t>
  </si>
  <si>
    <t>TRANSF. CORRIENTES A PERSONAS</t>
  </si>
  <si>
    <t>Becas a funcionarios</t>
  </si>
  <si>
    <t>Becas a terceras personas</t>
  </si>
  <si>
    <t xml:space="preserve">Ayudas a funcionarios </t>
  </si>
  <si>
    <t>Otras Transf. a personas</t>
  </si>
  <si>
    <t xml:space="preserve">PRESTACIONES </t>
  </si>
  <si>
    <t>Prestaciones legales</t>
  </si>
  <si>
    <t xml:space="preserve">Pensiones y jubilaciones contributivas </t>
  </si>
  <si>
    <t xml:space="preserve">Pensiones no contributivas </t>
  </si>
  <si>
    <t xml:space="preserve">Decimotercer mes de pensiones y  jubilaciones </t>
  </si>
  <si>
    <t>Cuota patronal de pensiones y jubil., contrib. y no contrib.</t>
  </si>
  <si>
    <t>Otras prestaciones</t>
  </si>
  <si>
    <t>TRANSFERENCIAS CORRIENTES A ENTIDADES PRIVADAS SIN FINES DE LUCRO</t>
  </si>
  <si>
    <t>Transferencias corrientes a asociaciones</t>
  </si>
  <si>
    <t>Transferencias corrientes a otras entidades privadas sin fines de lucro</t>
  </si>
  <si>
    <t>TRANSFERENCIAS CORRIENTES A EMPRESAS PRIVADAS</t>
  </si>
  <si>
    <t>Transferencias corrientes a empresas privadas</t>
  </si>
  <si>
    <t>OTRAS TRANSF. CORRIENTES AL SECTOR PRIVADO</t>
  </si>
  <si>
    <t>Indemnizaciones</t>
  </si>
  <si>
    <t>Reintegros o devoluciones</t>
  </si>
  <si>
    <t>TRANSFERENCIAS CORRIENTES AL SECTOR EXTERNO</t>
  </si>
  <si>
    <t>Transferencias corrientes a organismos internacionales</t>
  </si>
  <si>
    <t xml:space="preserve">Otras transferencias corrientes al sector externo </t>
  </si>
  <si>
    <t>TRANSFERENCIAS DE CAPITAL</t>
  </si>
  <si>
    <t>TRANSFERENCIAS DE CAPITAL  AL SECTOR PÚBLICO</t>
  </si>
  <si>
    <t>Transferencias  de capital al Gobierno Central</t>
  </si>
  <si>
    <t>Transferencias de capital  a Órganos Desconcentrados</t>
  </si>
  <si>
    <t>Transferencias de capital a Instituciones Descentralizadas no Empresariales</t>
  </si>
  <si>
    <t>Transferencias de capital a Gobiernos Locales</t>
  </si>
  <si>
    <t>Transferencias de capital a Empresas Públicas no Financieras</t>
  </si>
  <si>
    <t>Transferencias de capital a Instituciones Públicas Financieras</t>
  </si>
  <si>
    <t xml:space="preserve">Fondos en fideicomiso para gasto de capital </t>
  </si>
  <si>
    <t>TRANSFERENCIAS DE CAPITAL  A PERSONAS</t>
  </si>
  <si>
    <t>Transferencias de capital a personas</t>
  </si>
  <si>
    <t>TRANSFERENCIAS DE CAPITAL  A ENTIDADES PRIVADAS SIN FINES DE LUCRO</t>
  </si>
  <si>
    <t>Transferencias de capital a asociaciones</t>
  </si>
  <si>
    <t xml:space="preserve">Transferencias de capital a fundaciones   </t>
  </si>
  <si>
    <t>Transferencias de capital a cooperativas</t>
  </si>
  <si>
    <t>Transferencias de capital a otras entidades privadas sin fines de lucro</t>
  </si>
  <si>
    <t>TRANSFERENCIAS DE CAPITAL  A EMPRESAS PRIVADAS</t>
  </si>
  <si>
    <t>Transferencias de capital a empresas privadas</t>
  </si>
  <si>
    <t>TRANSFERENCIAS DE CAPITAL  AL SECTOR EXTERNO</t>
  </si>
  <si>
    <t>Transferencias de capital  a organismos internacionales</t>
  </si>
  <si>
    <t>Otras transferencias de capital al sector externo</t>
  </si>
  <si>
    <t xml:space="preserve">AMORTIZACIÓN </t>
  </si>
  <si>
    <t>AMORTIZ. DE TÍTULOS VALORES</t>
  </si>
  <si>
    <t>Amortiz. de títulos valores internos de corto plazo</t>
  </si>
  <si>
    <t>Amortiz. de títulos valores internos de largo plazo</t>
  </si>
  <si>
    <t>Amortiz. de títulos valores del sector externo de corto plazo</t>
  </si>
  <si>
    <t>Amortiz. de títulos valores del sector externo de largo plazo</t>
  </si>
  <si>
    <t>AMORTIZ. DE PRÉSTAMOS</t>
  </si>
  <si>
    <t>Amortiz. de préstamos del  Gobierno Central</t>
  </si>
  <si>
    <t>Amortiz. de préstamos de Órganos Desconcentrados</t>
  </si>
  <si>
    <t>Amortiz.de préstamos de Inst. Descentraliz. no Empresariales</t>
  </si>
  <si>
    <t>Amortiz. de préstamos de  Gobiernos Locales</t>
  </si>
  <si>
    <t>Amortiz. de préstamos de Empresas Públicas no Financieras</t>
  </si>
  <si>
    <t xml:space="preserve">Amortiz. de préstamos de Instituciones Públicas Financieras </t>
  </si>
  <si>
    <t>Amortiz. de préstamos del Sector Privado</t>
  </si>
  <si>
    <t>Amortiz. de préstamos de Sector Externo</t>
  </si>
  <si>
    <t>CUENTAS ESPECIALES</t>
  </si>
  <si>
    <t>CUENTAS ESPECIALES DIVERSAS</t>
  </si>
  <si>
    <t>Gastos confidenciales</t>
  </si>
  <si>
    <t>SUMAS SIN ASIGNACIÓN PRESUPUESTARIA</t>
  </si>
  <si>
    <t>Sumas libres sin asignación presupuestaria</t>
  </si>
  <si>
    <t>Sumas con destino específico sin asignación presupuestaria</t>
  </si>
  <si>
    <t>E6010320189300</t>
  </si>
  <si>
    <t>UCR CITA MAG IP 201</t>
  </si>
  <si>
    <t>E6010320589300</t>
  </si>
  <si>
    <t>E6010320689300</t>
  </si>
  <si>
    <t>E6010321089300</t>
  </si>
  <si>
    <t>E6010321189300</t>
  </si>
  <si>
    <t>E6010321289300</t>
  </si>
  <si>
    <t>E6010321489300</t>
  </si>
  <si>
    <t>E6010321689300</t>
  </si>
  <si>
    <t>UCR CONVENIO CITA-MAG-UCR-MICIT 216</t>
  </si>
  <si>
    <t>E6010322189300</t>
  </si>
  <si>
    <t>UNA INCLUSION DIGITAL-CECI 221</t>
  </si>
  <si>
    <t>MODIFICACIONES #1</t>
  </si>
  <si>
    <t xml:space="preserve">SUMA </t>
  </si>
  <si>
    <t>RESTA</t>
  </si>
  <si>
    <t>TOTAL MODIFICACIONES</t>
  </si>
  <si>
    <t>MODIFICACIONES #2</t>
  </si>
  <si>
    <t>MODIFICACIONES #3</t>
  </si>
  <si>
    <t>MODIFICACIONES #4</t>
  </si>
  <si>
    <t>MODIFICACIONES #5</t>
  </si>
  <si>
    <t xml:space="preserve">EXTRAORDINARIO </t>
  </si>
  <si>
    <t>RECORTE</t>
  </si>
  <si>
    <t>PRESUPUESTO               INICIAL</t>
  </si>
  <si>
    <t xml:space="preserve">PRESUPUESTO                 ACTUAL </t>
  </si>
  <si>
    <t>COMPROMETIDO</t>
  </si>
  <si>
    <t>DISPONIBLE</t>
  </si>
  <si>
    <t xml:space="preserve">PROGRAMA 893 COORDINACION Y DESARROLLO CIENTIFICO Y TECNOLOGICO </t>
  </si>
  <si>
    <t xml:space="preserve">DEVENGADO   </t>
  </si>
  <si>
    <t xml:space="preserve">DEVENGADO  </t>
  </si>
  <si>
    <t>Recurso Humano</t>
  </si>
  <si>
    <t>Servicios</t>
  </si>
  <si>
    <t>Materiales y suministros</t>
  </si>
  <si>
    <t>Materiales y Suministros</t>
  </si>
  <si>
    <t>Maqu. Eq. Mob. Y Semov.</t>
  </si>
  <si>
    <t>Otros Gastos</t>
  </si>
  <si>
    <t xml:space="preserve">Sub Total </t>
  </si>
  <si>
    <t>Transferencias</t>
  </si>
  <si>
    <t xml:space="preserve">AUTORIZADO </t>
  </si>
  <si>
    <t xml:space="preserve">EJECUTADO </t>
  </si>
  <si>
    <t xml:space="preserve">CONCEPTO DEL GASTO </t>
  </si>
  <si>
    <r>
      <rPr>
        <b/>
        <sz val="11"/>
        <color indexed="8"/>
        <rFont val="Calibri"/>
        <family val="2"/>
      </rPr>
      <t>Fuente</t>
    </r>
    <r>
      <rPr>
        <sz val="11"/>
        <color theme="1"/>
        <rFont val="Calibri"/>
        <family val="2"/>
        <scheme val="minor"/>
      </rPr>
      <t>: Sigaf</t>
    </r>
  </si>
  <si>
    <t>% EJECUCIÓN</t>
  </si>
  <si>
    <t>MINISTERIO DE CIENCIA Y TECNOLOGÍA</t>
  </si>
  <si>
    <t>INFORME  DE EVALUACIÓN ANUAL DE INGRESOS Y EGRESOS</t>
  </si>
  <si>
    <t>EJERCICIO ECONÓMICO 2008</t>
  </si>
  <si>
    <t>1.        ANALISIS INSTITUCIONAL</t>
  </si>
  <si>
    <t>El Ministerio de Ciencia y Tecnología (MICIT) es el encargado de incentivar  la investigación, innovación, conocimiento y desarrollo tecnológico en el país, como pilares para el logro de  una mayor  competitividad y desarrollo del país y por ende una mejora en la calidad de vida de la población. Por otro lado la institución ha procurado mantenerse actualizada en las tendencias científicas y tecnológicas a nivel mundial, incursionando en temas tan relevantes como la  generación de valor agregado mediante la innovación productiva, incentivando en la empresa costarricense un cambio cultural, en donde el principal insumo a utilizar será el conocimiento.</t>
  </si>
  <si>
    <t>Asimismo, el MICIT se ha dado a la tarea de ampliar los beneficios generados por la ciencia y la tecnología a las regiones más alejadas del país, así como a aquellos que por sus condiciones físicas, económicas, culturales, o educativas,  tienen dificultades para acceder a ellos.</t>
  </si>
  <si>
    <t>La gestión realizada por la institución contribuyó tanto al logro de las prioridades institucionales como a las diferentes acciones estratégicas encomendadas a ésta en el Plan Nacional de Desarrollo, lo anterior según informa la institución se evidencia en el  fortalecimiento de la plataforma de los servicios digitales, con la implementación de Centros Comunales Inteligentes (CECI’s) en distintos sitios del país, con el fin de facilitar el acceso a la  tecnología por parte de la  población en general, asimismo, se  diseñó e implementó el Sistema Nacional de Ciencia y Tecnología para la Innovación, a partir del diagnóstico correspondiente realizado durante 2007 y expuesto al público como el Atlas de Innovación en el 2008, así como el diseño e implementación de proyectos avocados a la consolidación del Sistema Nacional de Ciencia y Tecnología para la innovación, adicionalmente se creó e implementó el Subsistema Nacional de Indicadores de Ciencia, Tecnología e Innovación, se realizó el  levantamiento de las líneas base de los indicadores seleccionados para los años 2006 y 2007, en particular la inversión en investigación y desarrollo (I+D) como insumos para la emisión de políticas y la toma de decisiones.</t>
  </si>
  <si>
    <t>2.</t>
  </si>
  <si>
    <t>GESTIÓN FINANCIERA</t>
  </si>
  <si>
    <r>
      <t>El siguiente cuadro muestra los datos de los recursos asignados y ejecutados en el 2007 y 2008, se utilizó como año base el 2007, con una inflación al 31 de diciembre del 2008 del 13,9</t>
    </r>
    <r>
      <rPr>
        <b/>
        <sz val="10"/>
        <color indexed="8"/>
        <rFont val="Arial"/>
        <family val="2"/>
      </rPr>
      <t>%.</t>
    </r>
  </si>
  <si>
    <t>De acuerdo con el  cuadro anterior, los recursos presupuestarios para el año 2008 crecieron en colones constantes del 2007 un 19.8%,  por otro lado de las sumas utilizadas para el desarrollo de la gestión, mostradas en el subtotal, se ejecutaron un 65,9% en el 2007 y un 88,1% en el 2008, lo que revela que hubo una mejoría en la ejecución presupuestaria, producida por el traslado de edificio que realizó el ministerio en junio del año pasado, lo que facilitó que subpartidas como alquiler de edificios, servicios de agua, servicios generales, entre otras se ejecutaran en mayor medida,  asimismo la partida de remuneraciones mostró una mayor ejecución, ya que las nuevas instalaciones permitieron  llenar las plazas que hasta el momento se tenían vacantes.</t>
  </si>
  <si>
    <t>EJERCICIO ECONÓMICO 2009</t>
  </si>
  <si>
    <r>
      <t>1.</t>
    </r>
    <r>
      <rPr>
        <sz val="7"/>
        <color indexed="8"/>
        <rFont val="Times New Roman"/>
        <family val="1"/>
      </rPr>
      <t xml:space="preserve">           </t>
    </r>
    <r>
      <rPr>
        <b/>
        <sz val="10"/>
        <color indexed="8"/>
        <rFont val="Arial"/>
        <family val="2"/>
      </rPr>
      <t xml:space="preserve">GENERALIDADES </t>
    </r>
  </si>
  <si>
    <t xml:space="preserve">El Ministerio de Ciencia y Tecnología (MICIT), constituido por el programa Coordinación y Desarrollo Científico y Tecnológico, es el encargado de incentivar la investigación, el conocimiento, la innovación y el desarrollo tecnológico del país con el propósito de que sus habitantes progresen económicamente y mejoren su calidad de vida.  </t>
  </si>
  <si>
    <t xml:space="preserve">Las labores que desempeñó el MICIT en el ejercicio económico del 2009 contribuyeron al cumplimiento de los objetivos establecidos en el Plan Nacional de Desarrollo (PND), así como de  las prioridades institucionales, compromisos que se encauzan a fortalecer el Sistema Nacional de Innovación; elaborar un plan estratégico que permita aumentar la inversión en investigación y desarrollo (I+D) hasta el 1% del PIB; reducir la brecha digital por medio de centros comunales inteligentes (CECIs); apoyar y promocionar la ciencia, la tecnología y la innovación a través de capacitaciones; y ampliar la cobertura de participantes en actividades de ciencia y tecnología. </t>
  </si>
  <si>
    <r>
      <t>2.</t>
    </r>
    <r>
      <rPr>
        <b/>
        <sz val="7"/>
        <color indexed="8"/>
        <rFont val="Times New Roman"/>
        <family val="1"/>
      </rPr>
      <t xml:space="preserve">           </t>
    </r>
    <r>
      <rPr>
        <b/>
        <sz val="10"/>
        <color indexed="8"/>
        <rFont val="Arial"/>
        <family val="2"/>
      </rPr>
      <t>GESTIÓN FINANCIERA</t>
    </r>
  </si>
  <si>
    <t>El siguiente cuadro muestra los datos de los recursos asignados y ejecutados en el 2008 y 2009, utilizando como año base el 2008 y una inflación de un 4,05% al 31 de diciembre de 2009</t>
  </si>
  <si>
    <t>Del cuadro N° 1 se desprenden los porcentajes de ejecución que se representan en el gráfico N°1 y se muestran en la siguiente tabla:</t>
  </si>
  <si>
    <t xml:space="preserve">                                     </t>
  </si>
  <si>
    <t>Tabla Nº 1</t>
  </si>
  <si>
    <t>Ministerio de  Ciencia y Tecnología</t>
  </si>
  <si>
    <t>Comparativo de porcentajes de ejecución 2008-2009</t>
  </si>
  <si>
    <t>Partida</t>
  </si>
  <si>
    <t>Porcentaje ejecución</t>
  </si>
  <si>
    <t>Diferencia</t>
  </si>
  <si>
    <t>Remuneraciones</t>
  </si>
  <si>
    <t>Intereses y comisiones</t>
  </si>
  <si>
    <t xml:space="preserve">                  - </t>
  </si>
  <si>
    <t>Activos financieros</t>
  </si>
  <si>
    <t>Bienes duraderos</t>
  </si>
  <si>
    <t>Transferencias corrientes</t>
  </si>
  <si>
    <t>Transferencias de capital</t>
  </si>
  <si>
    <t>Amortización</t>
  </si>
  <si>
    <t>Cuentas especiales</t>
  </si>
  <si>
    <t>Total general</t>
  </si>
  <si>
    <r>
      <t>Fuente</t>
    </r>
    <r>
      <rPr>
        <sz val="6"/>
        <color indexed="8"/>
        <rFont val="Arial"/>
        <family val="2"/>
      </rPr>
      <t>: elaboración propia con base en SIGAF .</t>
    </r>
  </si>
  <si>
    <t xml:space="preserve">Los factores que incidieron en la ejecución presupuestaria, principalmente de los bienes duraderos,  fueron el inicio tardío de los procesos contractuales; la presentación de recursos de apelación o revocatoria de algunas licitaciones; la declaración infructuosa de otras por estar incorrectas las especificaciones de los bienes a adquirir; así como la adquisición de productos de calidad genérica con un costo menor a lo presupuestado.  </t>
  </si>
  <si>
    <t xml:space="preserve">Los dos últimos factores se presentaron en el 2008 y en el 2009, sin embargo, se espera que la implementación de unos convenios marco con la Dirección General de Administración de Bienes y Contratación Administrativa atenúen esos problemas en los próximos ejercicios económicos. </t>
  </si>
  <si>
    <t>EJERCICIO ECONÓMICO 2010</t>
  </si>
  <si>
    <r>
      <t>1.</t>
    </r>
    <r>
      <rPr>
        <b/>
        <sz val="7"/>
        <color indexed="8"/>
        <rFont val="Times New Roman"/>
        <family val="1"/>
      </rPr>
      <t xml:space="preserve">           </t>
    </r>
    <r>
      <rPr>
        <b/>
        <sz val="10"/>
        <color indexed="8"/>
        <rFont val="Arial"/>
        <family val="2"/>
      </rPr>
      <t>GESTIÓN FINANCIERA</t>
    </r>
  </si>
  <si>
    <t>El cuadro Nº 1A muestra los recursos asignados y ejecutados en  2009 y  2010 en términos nominales:</t>
  </si>
  <si>
    <t xml:space="preserve">El cuadro Nº 1B muestra en términos reales de los recursos asignados y ejecutados en 2009 y 2010, utilizando en éste una inflación de un 5,82% al 31 de diciembre de 2010: </t>
  </si>
  <si>
    <t>Resumiendo los porcentajes de ejecución del cuadro Nº 1B, se obtienen los datos que se muestran en la siguiente tabla:</t>
  </si>
  <si>
    <t>El MICIT señala que a pesar de que la ejecución del 2010 tuvo un excelente porcentaje y fue superior a la del 2009, se enfrentó con inconvenientes que perjudicaron los procesos de compras, tales como la lentitud de la aprobación de solicitudes que se dio en el primer semestre y la falta de apoyo jurídico oportuno para la concreción de los mismos en el segundo semestre.</t>
  </si>
  <si>
    <t xml:space="preserve">Asimismo, considera que el Decreto Ejecutivo Nº 36252-MP para atender la Emergencia Nacional no influyó significativamente en la ejecución presupuestaria, ya que su aporte representa un 2,8% de la apropiación inicial y un 2,5% de la apropiación final. </t>
  </si>
  <si>
    <t>Las transferencias no vinculadas con la gestión son la de la Universidad Nacional (UNA), la cual no aparece en el 2010, y la del Instituto de Normas Técnicas de Costa Rica (INTECO).</t>
  </si>
  <si>
    <t xml:space="preserve">CUADRO COMPARATIVO DEL MONTO AUTORIZADO Y LO EJECUTADO POR CONCEPTO DEL GASTO </t>
  </si>
  <si>
    <t>Cuadro Nº 1 B</t>
  </si>
  <si>
    <t>Ministerio de Ciencia y Tecnología</t>
  </si>
  <si>
    <t>Cuadro Comparativo del Monto Autorizado y Ejecutado por Partida</t>
  </si>
  <si>
    <r>
      <t xml:space="preserve">del 01/ENE/2009 al 31/DIC/2010 </t>
    </r>
    <r>
      <rPr>
        <sz val="7"/>
        <rFont val="Arial"/>
        <family val="2"/>
      </rPr>
      <t xml:space="preserve"> (en colones constantes base 2009) </t>
    </r>
  </si>
  <si>
    <t/>
  </si>
  <si>
    <t>AUTORIZADO</t>
  </si>
  <si>
    <t>EJECUTADO</t>
  </si>
  <si>
    <t xml:space="preserve">VARIACION </t>
  </si>
  <si>
    <t>(Ley No. 8691  y Modif.)</t>
  </si>
  <si>
    <t>(Ley No. 8790  y Modif.)</t>
  </si>
  <si>
    <t>PORCENTUAL</t>
  </si>
  <si>
    <t>0-Remuneraciones</t>
  </si>
  <si>
    <t>1-Servicios</t>
  </si>
  <si>
    <t>2-Materiales y Suministros</t>
  </si>
  <si>
    <t>3-Intereses y Comisiones</t>
  </si>
  <si>
    <t>4-Activos Financieros</t>
  </si>
  <si>
    <t>5-Bienes Duraderos</t>
  </si>
  <si>
    <t>6-Transferencias Corrientes</t>
  </si>
  <si>
    <t>7-Transferencias de Capital</t>
  </si>
  <si>
    <t>8-Amortización</t>
  </si>
  <si>
    <t>9-Cuentas Especiales</t>
  </si>
  <si>
    <t>Órganos Desconcentrados</t>
  </si>
  <si>
    <t>SUB TOTAL</t>
  </si>
  <si>
    <t>Otros Recursos 1/</t>
  </si>
  <si>
    <t>Transferencias no vinculadas 2/</t>
  </si>
  <si>
    <t>TOTAL GENERAL</t>
  </si>
  <si>
    <r>
      <t>Fuente</t>
    </r>
    <r>
      <rPr>
        <sz val="8"/>
        <rFont val="Arial"/>
        <family val="2"/>
      </rPr>
      <t xml:space="preserve">: </t>
    </r>
    <r>
      <rPr>
        <sz val="7"/>
        <rFont val="Arial"/>
        <family val="2"/>
      </rPr>
      <t>Sistema Integrado de Gestión de la Administración Financiera (SIGAF) al 17 de enero de 2011.</t>
    </r>
  </si>
  <si>
    <t>Notas:</t>
  </si>
  <si>
    <t>1/ Incluye recursos externos, superávit y revalidados no vinculados a la gestión.</t>
  </si>
  <si>
    <t>2/ Incluye transferencias corrientes y de capital no vinculadas a la gestión.</t>
  </si>
  <si>
    <t>Cuadro Nº 1</t>
  </si>
  <si>
    <r>
      <t xml:space="preserve">al 31/DIC/2008 - 31/DIC/2009 </t>
    </r>
    <r>
      <rPr>
        <sz val="7"/>
        <rFont val="Arial"/>
        <family val="2"/>
      </rPr>
      <t xml:space="preserve"> (en colones constantes base 2008) </t>
    </r>
  </si>
  <si>
    <t>(Ley No. 8627 y Modif.)</t>
  </si>
  <si>
    <t>(Ley No. 8691 y Modif.)</t>
  </si>
  <si>
    <r>
      <t>Fuente</t>
    </r>
    <r>
      <rPr>
        <sz val="8"/>
        <rFont val="Arial"/>
        <family val="2"/>
      </rPr>
      <t xml:space="preserve">: </t>
    </r>
    <r>
      <rPr>
        <sz val="7"/>
        <rFont val="Arial"/>
        <family val="2"/>
      </rPr>
      <t xml:space="preserve">Sistema Integrado de Gestión de la Administración Financiera (SIGAF). </t>
    </r>
  </si>
  <si>
    <r>
      <t xml:space="preserve">Nota: </t>
    </r>
    <r>
      <rPr>
        <sz val="8"/>
        <rFont val="Arial"/>
        <family val="2"/>
      </rPr>
      <t>1/ Incluye recursos externos, superávit y revalidados no vinculados a la gestión.</t>
    </r>
  </si>
  <si>
    <t xml:space="preserve">  </t>
  </si>
  <si>
    <t>O.D.</t>
  </si>
  <si>
    <t>(Ley No. 8562 y Modif.)</t>
  </si>
  <si>
    <r>
      <t xml:space="preserve">al 31/DIC/2007 - 31/DIC/2008 </t>
    </r>
    <r>
      <rPr>
        <sz val="7"/>
        <rFont val="Arial"/>
        <family val="2"/>
      </rPr>
      <t xml:space="preserve"> (en colones constantes base 2007) </t>
    </r>
  </si>
  <si>
    <t xml:space="preserve">Total General </t>
  </si>
  <si>
    <t>PRESUPUESTO               AJUSTADO</t>
  </si>
  <si>
    <t xml:space="preserve">AUTORIZADO       </t>
  </si>
  <si>
    <t>EJERCICIO ECONOMICO 2012</t>
  </si>
  <si>
    <t>TRIMESTRE</t>
  </si>
  <si>
    <t>III</t>
  </si>
  <si>
    <t>IV</t>
  </si>
  <si>
    <t>AL 19 DE MARZO DEL 2012</t>
  </si>
  <si>
    <r>
      <rPr>
        <b/>
        <sz val="11"/>
        <color indexed="8"/>
        <rFont val="Calibri"/>
        <family val="2"/>
      </rPr>
      <t>Nota:</t>
    </r>
    <r>
      <rPr>
        <sz val="11"/>
        <color theme="1"/>
        <rFont val="Calibri"/>
        <family val="2"/>
        <scheme val="minor"/>
      </rPr>
      <t xml:space="preserve"> Incluyen las dos modificaciones realizadas a la fecha</t>
    </r>
  </si>
  <si>
    <t xml:space="preserve">Devengado </t>
  </si>
  <si>
    <t>Devengado más comprometido</t>
  </si>
  <si>
    <t>DEVENGADO</t>
  </si>
  <si>
    <t>% DEVENGADO</t>
  </si>
  <si>
    <t>% DEV. Y COMP.</t>
  </si>
  <si>
    <t>%  DEVENGADOCOMP.</t>
  </si>
  <si>
    <t>Mant. y rep. De otros equipos</t>
  </si>
  <si>
    <t>RESUMEN PARTIDAS PRESUPUESTARIAS 30 DE  JUNIO  2012</t>
  </si>
  <si>
    <t xml:space="preserve">% Devengado </t>
  </si>
  <si>
    <t>PRESUPUESTO</t>
  </si>
  <si>
    <t xml:space="preserve">MARZO </t>
  </si>
  <si>
    <t>JUNIO</t>
  </si>
  <si>
    <t>JULIO</t>
  </si>
  <si>
    <t xml:space="preserve">CUADRO COMPARATIVO </t>
  </si>
  <si>
    <t>UNIDAD DE RECURSOS FINANCIEROS</t>
  </si>
  <si>
    <t>MONTOS DE EJECUCIÓN - COMPROMISO Y DISPONIBLE POR  MES</t>
  </si>
  <si>
    <t>PROCENTAJES DE EJECUCIÓN - COMPROMISO Y DISPONIBLE POR  MES</t>
  </si>
  <si>
    <t>MAYO</t>
  </si>
  <si>
    <t>OCTUBRE</t>
  </si>
  <si>
    <t>NOVIEMBRE</t>
  </si>
  <si>
    <t>DICIEMBRE</t>
  </si>
  <si>
    <t xml:space="preserve">DEVENGADO </t>
  </si>
  <si>
    <t xml:space="preserve">PROGRAMA 893 COORDINACIÓN Y DESARROLLO CIENTÍFICO Y TECNOLÓGICO </t>
  </si>
  <si>
    <t>ABRIL</t>
  </si>
  <si>
    <t>AGOSTO</t>
  </si>
  <si>
    <t xml:space="preserve">SETIEMBRE </t>
  </si>
  <si>
    <t>SETIEMBRE</t>
  </si>
  <si>
    <t>FEBRERO</t>
  </si>
  <si>
    <t>ENERO</t>
  </si>
  <si>
    <t xml:space="preserve">EJECUCIÓN PRESUPUESTARIA </t>
  </si>
  <si>
    <t>Presupuesto Modificado</t>
  </si>
  <si>
    <t>Egeresos Ejecutados Acumulados</t>
  </si>
  <si>
    <t>% de Ejecución</t>
  </si>
  <si>
    <t>E6070120089300</t>
  </si>
  <si>
    <t>ORGANISMO INTERNACIONAL DE ENERGÍA ATÓMICA</t>
  </si>
  <si>
    <t>E6070120289300</t>
  </si>
  <si>
    <t>Egresos Ejecutados Acumulados</t>
  </si>
  <si>
    <t>T-218</t>
  </si>
  <si>
    <t>Sobrante</t>
  </si>
  <si>
    <t>% Con Resp Sobrante</t>
  </si>
  <si>
    <t>% Con Resp al Pres</t>
  </si>
  <si>
    <t>E6010320289300</t>
  </si>
  <si>
    <t>CCSS IP-202 ESTATAL SEGURO SALUD</t>
  </si>
  <si>
    <t xml:space="preserve">Total Transferencias </t>
  </si>
  <si>
    <t>Total Transferencias sin CCSS</t>
  </si>
  <si>
    <t>Resumen de Transferencia a otras Instituciones 893</t>
  </si>
  <si>
    <t>TITULO 218</t>
  </si>
  <si>
    <t>APLICACIÓN DE REBAJO ¢635,2 MILLONES</t>
  </si>
  <si>
    <t>REBAJA 893</t>
  </si>
  <si>
    <t>REBAJA 899</t>
  </si>
  <si>
    <t>Total Rebaja</t>
  </si>
  <si>
    <t>Estimación ejecución presupuesatria aplicando Recorte por ¢635,262,168 solicitado por HACIENDA SEGÚN h-019</t>
  </si>
  <si>
    <t>Partidas</t>
  </si>
  <si>
    <t>DISTRIBUCIÓN DEL RECORTE SEGÚN PARTIDA Y PROGRAMA</t>
  </si>
  <si>
    <t>Programa 893</t>
  </si>
  <si>
    <t>Programa 899</t>
  </si>
  <si>
    <t>% del recorte según programa</t>
  </si>
  <si>
    <t>% Rebaja al monto tota del Programa</t>
  </si>
  <si>
    <t>% recorte a nivel de programa y  TITULO</t>
  </si>
  <si>
    <t xml:space="preserve">Estimación de la ejecución del 2017 aplicando el recorte presupuesatario </t>
  </si>
  <si>
    <t>CYTED</t>
  </si>
  <si>
    <t>Materiales y productos metalicos</t>
  </si>
  <si>
    <t>E-00101</t>
  </si>
  <si>
    <t>E-00105</t>
  </si>
  <si>
    <t>E-00201</t>
  </si>
  <si>
    <t>E-00202</t>
  </si>
  <si>
    <t>E-00301</t>
  </si>
  <si>
    <t>E-00302</t>
  </si>
  <si>
    <t>E-00303</t>
  </si>
  <si>
    <t>E-00304</t>
  </si>
  <si>
    <t>E-00399</t>
  </si>
  <si>
    <t>E-10103</t>
  </si>
  <si>
    <t>E-10101</t>
  </si>
  <si>
    <t>E-10199</t>
  </si>
  <si>
    <t>E-10201</t>
  </si>
  <si>
    <t>E-10202</t>
  </si>
  <si>
    <t>E-10203</t>
  </si>
  <si>
    <t>E-10204</t>
  </si>
  <si>
    <t>E-10301</t>
  </si>
  <si>
    <t>E-10302</t>
  </si>
  <si>
    <t>E-10303</t>
  </si>
  <si>
    <t>E-10304</t>
  </si>
  <si>
    <t>E-10306</t>
  </si>
  <si>
    <t>E-10307</t>
  </si>
  <si>
    <t>E-10402</t>
  </si>
  <si>
    <t>E-10404</t>
  </si>
  <si>
    <t>E-10405</t>
  </si>
  <si>
    <t>E-10406</t>
  </si>
  <si>
    <t>E-10499</t>
  </si>
  <si>
    <t>E-10501</t>
  </si>
  <si>
    <t>E-10502</t>
  </si>
  <si>
    <t>E-10503</t>
  </si>
  <si>
    <t>E-10504</t>
  </si>
  <si>
    <t>E-10601</t>
  </si>
  <si>
    <t>E-10701</t>
  </si>
  <si>
    <t>E-10702</t>
  </si>
  <si>
    <t>E-10703</t>
  </si>
  <si>
    <t>E-10805</t>
  </si>
  <si>
    <t>E-10806</t>
  </si>
  <si>
    <t>E-10807</t>
  </si>
  <si>
    <t>E-10808</t>
  </si>
  <si>
    <t>E-10899</t>
  </si>
  <si>
    <t>E-20101</t>
  </si>
  <si>
    <t>E-20102</t>
  </si>
  <si>
    <t>E-20104</t>
  </si>
  <si>
    <t>E-20199</t>
  </si>
  <si>
    <t>E-20203</t>
  </si>
  <si>
    <t>E-20304</t>
  </si>
  <si>
    <t>E-20401</t>
  </si>
  <si>
    <t>E-20402</t>
  </si>
  <si>
    <t>E-29901</t>
  </si>
  <si>
    <t>E-29903</t>
  </si>
  <si>
    <t>E-29904</t>
  </si>
  <si>
    <t>E-29905</t>
  </si>
  <si>
    <t>E-29906</t>
  </si>
  <si>
    <t>E-29907</t>
  </si>
  <si>
    <t>E-29999</t>
  </si>
  <si>
    <t>E-50102</t>
  </si>
  <si>
    <t>E-50103</t>
  </si>
  <si>
    <t>E-50104</t>
  </si>
  <si>
    <t>E-50105</t>
  </si>
  <si>
    <t>E-50199</t>
  </si>
  <si>
    <t>E-59903</t>
  </si>
  <si>
    <t>E-59999</t>
  </si>
  <si>
    <t>E-60103</t>
  </si>
  <si>
    <t>E-60201</t>
  </si>
  <si>
    <t>E-60301</t>
  </si>
  <si>
    <t>E-60399</t>
  </si>
  <si>
    <t>E-60501</t>
  </si>
  <si>
    <t>E-60601</t>
  </si>
  <si>
    <t>E-60602</t>
  </si>
  <si>
    <t>E-60701</t>
  </si>
  <si>
    <t>E-60702</t>
  </si>
  <si>
    <t>E0040120089300</t>
  </si>
  <si>
    <t>E0040520089300</t>
  </si>
  <si>
    <t>E0050120089300</t>
  </si>
  <si>
    <t>E0050220089300</t>
  </si>
  <si>
    <t>E0050320089300</t>
  </si>
  <si>
    <t>E0050520089300</t>
  </si>
  <si>
    <t>E6010320089300</t>
  </si>
  <si>
    <t>E6010720489300</t>
  </si>
  <si>
    <t>Presupuesto Actual</t>
  </si>
  <si>
    <t>Solicitado</t>
  </si>
  <si>
    <t>Comprometido</t>
  </si>
  <si>
    <t>Recepción Mercancía</t>
  </si>
  <si>
    <t>Devengado</t>
  </si>
  <si>
    <t>Disponible Presupuesto</t>
  </si>
  <si>
    <t>E-0</t>
  </si>
  <si>
    <t>E-001</t>
  </si>
  <si>
    <t>E-002</t>
  </si>
  <si>
    <t>E-003</t>
  </si>
  <si>
    <t>E-004</t>
  </si>
  <si>
    <t>E-005</t>
  </si>
  <si>
    <t>E-1</t>
  </si>
  <si>
    <t>E-101</t>
  </si>
  <si>
    <t>E-102</t>
  </si>
  <si>
    <t>E-103</t>
  </si>
  <si>
    <t>E-104</t>
  </si>
  <si>
    <t>E-105</t>
  </si>
  <si>
    <t>E-106</t>
  </si>
  <si>
    <t>E-107</t>
  </si>
  <si>
    <t>E-108</t>
  </si>
  <si>
    <t>E-199</t>
  </si>
  <si>
    <t>E-19905</t>
  </si>
  <si>
    <t>E-2</t>
  </si>
  <si>
    <t>E-201</t>
  </si>
  <si>
    <t>E-203</t>
  </si>
  <si>
    <t>E-204</t>
  </si>
  <si>
    <t>E-299</t>
  </si>
  <si>
    <t>E-5</t>
  </si>
  <si>
    <t>E-501</t>
  </si>
  <si>
    <t>E-599</t>
  </si>
  <si>
    <t>E-6</t>
  </si>
  <si>
    <t>E-601</t>
  </si>
  <si>
    <t>E-603</t>
  </si>
  <si>
    <t>E-607</t>
  </si>
  <si>
    <t>E-29902</t>
  </si>
  <si>
    <t>E-50106</t>
  </si>
  <si>
    <t>E-50101</t>
  </si>
  <si>
    <t>E-50107</t>
  </si>
  <si>
    <t>CCSS IP-200 ESTATAL SEGURO PENSIONES</t>
  </si>
  <si>
    <t>SUBPARTIDAS RACIONALIZACIÓN DE RECURSOS PÚBLICOS</t>
  </si>
  <si>
    <t>0.01.05</t>
  </si>
  <si>
    <t>Suplencias</t>
  </si>
  <si>
    <t>0.02.01</t>
  </si>
  <si>
    <t>1.04</t>
  </si>
  <si>
    <t>1.04.01</t>
  </si>
  <si>
    <t>1.04.02</t>
  </si>
  <si>
    <t>1.04.03</t>
  </si>
  <si>
    <t>1.04.04</t>
  </si>
  <si>
    <t>1.04.05</t>
  </si>
  <si>
    <t>1.04.06</t>
  </si>
  <si>
    <t>1.04.99</t>
  </si>
  <si>
    <t>1.05</t>
  </si>
  <si>
    <t>1.05.01</t>
  </si>
  <si>
    <t>1.05.02</t>
  </si>
  <si>
    <t>1.05.03</t>
  </si>
  <si>
    <t>1.05.04</t>
  </si>
  <si>
    <t>2.02.03</t>
  </si>
  <si>
    <t>5.01</t>
  </si>
  <si>
    <t>5.01.02</t>
  </si>
  <si>
    <t>1.03.01</t>
  </si>
  <si>
    <t>Información</t>
  </si>
  <si>
    <t>1.03.02</t>
  </si>
  <si>
    <t>Publicidad y Propoganda</t>
  </si>
  <si>
    <t>1.07.01</t>
  </si>
  <si>
    <t>Actividades de Capacitación</t>
  </si>
  <si>
    <t>1.07.02</t>
  </si>
  <si>
    <t>Actividades protocolarias y sociales</t>
  </si>
  <si>
    <t>1.07.03</t>
  </si>
  <si>
    <t>1.08.01</t>
  </si>
  <si>
    <t>Mantenimiento de edificios, locales y terrenos</t>
  </si>
  <si>
    <t>2.99.04</t>
  </si>
  <si>
    <t>5.99.02</t>
  </si>
  <si>
    <t>6.02.01</t>
  </si>
  <si>
    <t>6.02.02</t>
  </si>
  <si>
    <t>6.06.01</t>
  </si>
  <si>
    <t>6.06.02</t>
  </si>
  <si>
    <t>Reintegros y devoluciones</t>
  </si>
  <si>
    <t>8.02.02</t>
  </si>
  <si>
    <t>Amortizaciones de préstamos ade Organos Desconcentrados</t>
  </si>
  <si>
    <t>9.01.01</t>
  </si>
  <si>
    <t>REMUNERACIONES BASICAS</t>
  </si>
  <si>
    <t>ALIMENTOS Y PRODUCTOS AGROPECUARIOS</t>
  </si>
  <si>
    <t>UTILES, MATERIALES Y SUMINISTROS DIVERSOS</t>
  </si>
  <si>
    <t>CAPACITACION Y PROTOCOLO</t>
  </si>
  <si>
    <t>MANTENIMIENTO Y REPARACION</t>
  </si>
  <si>
    <t>BIENES DURADEROS Y DIVERSOS</t>
  </si>
  <si>
    <t>GASTOS CONFIDENCIALES</t>
  </si>
  <si>
    <t>TRANSFERENCIAS CORRIENTES A PERSONAS</t>
  </si>
  <si>
    <t>OTRAS TRANFERENCIAS CORRIENTES AL SECTOR PRIVADO</t>
  </si>
  <si>
    <t>AMORTIZACION DE PRESTAMOS</t>
  </si>
  <si>
    <t>0.01</t>
  </si>
  <si>
    <t>0.02</t>
  </si>
  <si>
    <t>1.03</t>
  </si>
  <si>
    <t>1.07</t>
  </si>
  <si>
    <t>1.08</t>
  </si>
  <si>
    <t>2.02</t>
  </si>
  <si>
    <t>2.99</t>
  </si>
  <si>
    <t>5.99</t>
  </si>
  <si>
    <t>6.02</t>
  </si>
  <si>
    <t>6.06</t>
  </si>
  <si>
    <t>8.02</t>
  </si>
  <si>
    <t>9.01</t>
  </si>
  <si>
    <t>PARTIDAS BLOQUEADAS</t>
  </si>
  <si>
    <t>DISPONIBLE MENOS PARTIDAS BLOQUEADAS</t>
  </si>
  <si>
    <t>DISPONIBLE MENOS DECRETO EN TRAMITE</t>
  </si>
  <si>
    <t xml:space="preserve">DECRETO EN TRAMITE </t>
  </si>
  <si>
    <t>E-90201</t>
  </si>
  <si>
    <t>OCDE COMITÉ DE POLITICAS CIENTÍFICAS</t>
  </si>
  <si>
    <t>COMISION ENERGIA ATOMICA IP 205</t>
  </si>
  <si>
    <t>ECA IP 206</t>
  </si>
  <si>
    <t>CONICIT GASTO OPERATIVO IP 210</t>
  </si>
  <si>
    <t>CONICIT GASTO FONDO INCENTIVOS IP 211</t>
  </si>
  <si>
    <t>CONICIT GASTO PRO PYME IP 212</t>
  </si>
  <si>
    <t>ACAD. NAC.CIEN.  GASTO OPERATIVO IP 214</t>
  </si>
  <si>
    <t>E-50207</t>
  </si>
  <si>
    <t>SUMA</t>
  </si>
  <si>
    <t>PRESUPUESTO ACTUAL</t>
  </si>
  <si>
    <t xml:space="preserve">PRESUPUESTO ACTUAL      </t>
  </si>
  <si>
    <t>ENERO 2020</t>
  </si>
  <si>
    <t>E-20103</t>
  </si>
  <si>
    <t>E-10305</t>
  </si>
  <si>
    <t>PosPre</t>
  </si>
  <si>
    <t>E-20306</t>
  </si>
  <si>
    <t>Decretos en trámite y/o bloqueo</t>
  </si>
  <si>
    <t>Total comprometido</t>
  </si>
  <si>
    <t>Disponible Liberado</t>
  </si>
  <si>
    <t>Doc. Tránsito Positivo</t>
  </si>
  <si>
    <t>Doc. Tránsito Negativo</t>
  </si>
  <si>
    <t>DIFERENCIAS NETAS</t>
  </si>
  <si>
    <t>Bloqueo</t>
  </si>
  <si>
    <t>E-60299</t>
  </si>
  <si>
    <t>E-602</t>
  </si>
  <si>
    <t>DISPONIBLE LIBERADO</t>
  </si>
  <si>
    <t>E6010322389300</t>
  </si>
  <si>
    <t>PROMOTORA CONVENIO -MICIT 2022</t>
  </si>
  <si>
    <t>CEA</t>
  </si>
  <si>
    <t>ANC</t>
  </si>
  <si>
    <t>PROMOTORA OPERATIVOS</t>
  </si>
  <si>
    <t>PROMOTORA INCENTIVOS</t>
  </si>
  <si>
    <t>PROMOTORA PROPYME</t>
  </si>
  <si>
    <t>CODIGO</t>
  </si>
  <si>
    <t>ENTIDAD</t>
  </si>
  <si>
    <t>SUB-EJECUCION</t>
  </si>
  <si>
    <t>E-606</t>
  </si>
  <si>
    <t>E-19902</t>
  </si>
  <si>
    <t>E6010220289300</t>
  </si>
  <si>
    <t>H-001</t>
  </si>
  <si>
    <t>E-10403</t>
  </si>
  <si>
    <t>EJERCICIO ECONOMICO 2024</t>
  </si>
  <si>
    <t>EJERCICIO ECONÓMICO 2024</t>
  </si>
  <si>
    <t>PROGRAMA 899 RECTORÍA DEL SECTOR TELECOMUNICACIONES</t>
  </si>
  <si>
    <t>MINISTERIO DE CIENCIA, INNOVACIÓN, TECNOLOGÍA Y TELECOMUNICACIONES</t>
  </si>
  <si>
    <t>E-604</t>
  </si>
  <si>
    <t>E6040200189300</t>
  </si>
  <si>
    <t>E6040200289300</t>
  </si>
  <si>
    <t>H-003</t>
  </si>
  <si>
    <t>Pres. Modificaciones +</t>
  </si>
  <si>
    <t>Pres. Modificaciones -</t>
  </si>
  <si>
    <t>H-012</t>
  </si>
  <si>
    <t>H-005</t>
  </si>
  <si>
    <t>Transferencia para el Cumplimiento de Proyectos de Innovación.</t>
  </si>
  <si>
    <t>Transferencia para el Cumplimiento de Proyectos de Inteligencia Artificial, Gobernanza Digital, Ciencia, Innovación y Tecnología.</t>
  </si>
  <si>
    <t>H-14</t>
  </si>
  <si>
    <t>H-17</t>
  </si>
  <si>
    <t>Al 31 DE AGOSTO DE 2024</t>
  </si>
  <si>
    <t xml:space="preserve">RESUMEN PARTIDAS PRESUPUESTARIAS </t>
  </si>
  <si>
    <t>Al 30 DE SETIEMBRE DE 2024</t>
  </si>
  <si>
    <t>H-902</t>
  </si>
  <si>
    <t>H-006</t>
  </si>
  <si>
    <t>MINISTERIO DE CIENCIA, INNOVACIÓN, TECNOLOGÍA  Y TELECOMUNICACIONES</t>
  </si>
  <si>
    <t>Código y Nombre del Título: 218 - Ministerio de Ciencia, Innovación, Tecnología y Telecomunicaciones</t>
  </si>
  <si>
    <t>Al 31 DE OCTUBRE DEL 2024</t>
  </si>
  <si>
    <t>RESUMEN PARTIDAS PRESUPUESTARIAS AL 31 DE OCTUBRE DE 2024</t>
  </si>
  <si>
    <t>RESUMEN DE PARTIDAS PRESUPUESTARIAS AL 31 DE OCTUBRE 2024</t>
  </si>
  <si>
    <t>31 DE OCTUBRE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</si>
</sst>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 #,##0_-;_-* &quot;-&quot;_-;_-@_-"/>
    <numFmt numFmtId="43" formatCode="_-* #,##0.00_-;\-* #,##0.00_-;_-* &quot;-&quot;??_-;_-@_-"/>
    <numFmt numFmtId="164" formatCode="_-&quot;₡&quot;* #,##0.00_-;\-&quot;₡&quot;* #,##0.00_-;_-&quot;₡&quot;* &quot;-&quot;??_-;_-@_-"/>
    <numFmt numFmtId="165" formatCode="_(* #,##0_);_(* \(#,##0\);_(* &quot;-&quot;_);_(@_)"/>
    <numFmt numFmtId="166" formatCode="_(* #,##0.00_);_(* \(#,##0.00\);_(* &quot;-&quot;??_);_(@_)"/>
    <numFmt numFmtId="167" formatCode="_(* #,##0_);_(* \(#,##0\);_(* &quot;-&quot;??_);_(@_)"/>
    <numFmt numFmtId="168" formatCode="0.0%"/>
    <numFmt numFmtId="169" formatCode="#,##0.0"/>
    <numFmt numFmtId="170" formatCode="_-* #,##0.00\ _p_t_a_-;\-* #,##0.00\ _p_t_a_-;_-* &quot;-&quot;??\ _p_t_a_-;_-@_-"/>
    <numFmt numFmtId="171" formatCode="_-* #,##0\ _p_t_a_-;\-* #,##0\ _p_t_a_-;_-* &quot;-&quot;??\ _p_t_a_-;_-@_-"/>
  </numFmts>
  <fonts count="133" x14ac:knownFonts="1">
    <font>
      <sz val="11"/>
      <color theme="1"/>
      <name val="Calibri"/>
      <family val="2"/>
      <scheme val="minor"/>
    </font>
    <font>
      <sz val="11"/>
      <color indexed="8"/>
      <name val="Calibri"/>
      <family val="2"/>
    </font>
    <font>
      <sz val="9"/>
      <name val="Arial"/>
      <family val="2"/>
    </font>
    <font>
      <b/>
      <sz val="9"/>
      <name val="Arial"/>
      <family val="2"/>
    </font>
    <font>
      <u/>
      <sz val="9"/>
      <name val="Arial"/>
      <family val="2"/>
    </font>
    <font>
      <b/>
      <u/>
      <sz val="10"/>
      <name val="Arial"/>
      <family val="2"/>
    </font>
    <font>
      <b/>
      <u/>
      <sz val="9"/>
      <name val="Arial"/>
      <family val="2"/>
    </font>
    <font>
      <sz val="10"/>
      <color indexed="8"/>
      <name val="Arial"/>
      <family val="2"/>
    </font>
    <font>
      <sz val="9"/>
      <color indexed="8"/>
      <name val="Arial"/>
      <family val="2"/>
    </font>
    <font>
      <b/>
      <u val="singleAccounting"/>
      <sz val="9"/>
      <name val="Arial"/>
      <family val="2"/>
    </font>
    <font>
      <sz val="10"/>
      <name val="Arial"/>
      <family val="2"/>
    </font>
    <font>
      <b/>
      <u/>
      <sz val="8"/>
      <name val="Arial"/>
      <family val="2"/>
    </font>
    <font>
      <sz val="8"/>
      <name val="Arial"/>
      <family val="2"/>
    </font>
    <font>
      <b/>
      <sz val="8"/>
      <color indexed="81"/>
      <name val="Tahoma"/>
      <family val="2"/>
    </font>
    <font>
      <sz val="8"/>
      <color indexed="81"/>
      <name val="Tahoma"/>
      <family val="2"/>
    </font>
    <font>
      <b/>
      <sz val="10"/>
      <name val="Arial"/>
      <family val="2"/>
    </font>
    <font>
      <u/>
      <sz val="8"/>
      <name val="Arial"/>
      <family val="2"/>
    </font>
    <font>
      <b/>
      <sz val="8"/>
      <name val="Arial"/>
      <family val="2"/>
    </font>
    <font>
      <b/>
      <u val="singleAccounting"/>
      <sz val="8"/>
      <name val="Arial"/>
      <family val="2"/>
    </font>
    <font>
      <b/>
      <sz val="7"/>
      <name val="Arial"/>
      <family val="2"/>
    </font>
    <font>
      <b/>
      <u val="singleAccounting"/>
      <sz val="10"/>
      <name val="Arial"/>
      <family val="2"/>
    </font>
    <font>
      <sz val="7"/>
      <name val="Arial"/>
      <family val="2"/>
    </font>
    <font>
      <b/>
      <sz val="11"/>
      <color indexed="8"/>
      <name val="Calibri"/>
      <family val="2"/>
    </font>
    <font>
      <b/>
      <sz val="8"/>
      <color indexed="9"/>
      <name val="Arial"/>
      <family val="2"/>
    </font>
    <font>
      <b/>
      <sz val="10"/>
      <color indexed="8"/>
      <name val="Arial"/>
      <family val="2"/>
    </font>
    <font>
      <sz val="7"/>
      <color indexed="8"/>
      <name val="Times New Roman"/>
      <family val="1"/>
    </font>
    <font>
      <b/>
      <sz val="7"/>
      <color indexed="8"/>
      <name val="Times New Roman"/>
      <family val="1"/>
    </font>
    <font>
      <sz val="6"/>
      <color indexed="8"/>
      <name val="Arial"/>
      <family val="2"/>
    </font>
    <font>
      <b/>
      <sz val="9"/>
      <color indexed="9"/>
      <name val="Arial"/>
      <family val="2"/>
    </font>
    <font>
      <sz val="8"/>
      <color indexed="9"/>
      <name val="Arial"/>
      <family val="2"/>
    </font>
    <font>
      <sz val="9"/>
      <color indexed="81"/>
      <name val="Tahoma"/>
      <family val="2"/>
    </font>
    <font>
      <b/>
      <sz val="9"/>
      <color indexed="81"/>
      <name val="Tahoma"/>
      <family val="2"/>
    </font>
    <font>
      <u/>
      <sz val="10"/>
      <name val="Arial"/>
      <family val="2"/>
    </font>
    <font>
      <sz val="11"/>
      <color indexed="8"/>
      <name val="Calibri"/>
      <family val="2"/>
    </font>
    <font>
      <sz val="11"/>
      <color indexed="9"/>
      <name val="Calibri"/>
      <family val="2"/>
    </font>
    <font>
      <b/>
      <sz val="11"/>
      <color indexed="9"/>
      <name val="Calibri"/>
      <family val="2"/>
    </font>
    <font>
      <sz val="9"/>
      <color indexed="10"/>
      <name val="Arial"/>
      <family val="2"/>
    </font>
    <font>
      <b/>
      <u/>
      <sz val="9"/>
      <color indexed="62"/>
      <name val="Arial"/>
      <family val="2"/>
    </font>
    <font>
      <sz val="9"/>
      <color indexed="62"/>
      <name val="Arial"/>
      <family val="2"/>
    </font>
    <font>
      <u/>
      <sz val="9"/>
      <color indexed="62"/>
      <name val="Arial"/>
      <family val="2"/>
    </font>
    <font>
      <sz val="8"/>
      <color indexed="8"/>
      <name val="Calibri"/>
      <family val="2"/>
    </font>
    <font>
      <u val="singleAccounting"/>
      <sz val="9"/>
      <color indexed="62"/>
      <name val="Arial"/>
      <family val="2"/>
    </font>
    <font>
      <b/>
      <u/>
      <sz val="10"/>
      <color indexed="62"/>
      <name val="Arial"/>
      <family val="2"/>
    </font>
    <font>
      <sz val="10"/>
      <color indexed="8"/>
      <name val="Arial"/>
      <family val="2"/>
    </font>
    <font>
      <b/>
      <sz val="13"/>
      <color indexed="62"/>
      <name val="Times New Roman"/>
      <family val="1"/>
    </font>
    <font>
      <b/>
      <sz val="10"/>
      <color indexed="8"/>
      <name val="Arial"/>
      <family val="2"/>
    </font>
    <font>
      <b/>
      <sz val="10"/>
      <color indexed="10"/>
      <name val="Arial"/>
      <family val="2"/>
    </font>
    <font>
      <b/>
      <sz val="12"/>
      <color indexed="8"/>
      <name val="Arial"/>
      <family val="2"/>
    </font>
    <font>
      <b/>
      <sz val="8"/>
      <color indexed="9"/>
      <name val="Arial"/>
      <family val="2"/>
    </font>
    <font>
      <sz val="8"/>
      <color indexed="8"/>
      <name val="Arial"/>
      <family val="2"/>
    </font>
    <font>
      <b/>
      <sz val="8"/>
      <color indexed="8"/>
      <name val="Arial"/>
      <family val="2"/>
    </font>
    <font>
      <sz val="9"/>
      <color indexed="8"/>
      <name val="Arial"/>
      <family val="2"/>
    </font>
    <font>
      <b/>
      <sz val="9"/>
      <color indexed="9"/>
      <name val="Arial"/>
      <family val="2"/>
    </font>
    <font>
      <sz val="9"/>
      <color indexed="9"/>
      <name val="Arial"/>
      <family val="2"/>
    </font>
    <font>
      <b/>
      <u/>
      <sz val="9"/>
      <color indexed="9"/>
      <name val="Arial"/>
      <family val="2"/>
    </font>
    <font>
      <sz val="9"/>
      <color indexed="18"/>
      <name val="Arial"/>
      <family val="2"/>
    </font>
    <font>
      <sz val="9"/>
      <color indexed="36"/>
      <name val="Arial"/>
      <family val="2"/>
    </font>
    <font>
      <b/>
      <u/>
      <sz val="9"/>
      <color indexed="36"/>
      <name val="Arial"/>
      <family val="2"/>
    </font>
    <font>
      <sz val="8"/>
      <color indexed="9"/>
      <name val="Calibri"/>
      <family val="2"/>
    </font>
    <font>
      <b/>
      <sz val="10"/>
      <color indexed="9"/>
      <name val="Arial"/>
      <family val="2"/>
    </font>
    <font>
      <b/>
      <sz val="8"/>
      <color indexed="9"/>
      <name val="Arial"/>
      <family val="2"/>
    </font>
    <font>
      <b/>
      <i/>
      <sz val="9"/>
      <color indexed="36"/>
      <name val="Arial"/>
      <family val="2"/>
    </font>
    <font>
      <b/>
      <sz val="11"/>
      <color indexed="9"/>
      <name val="Arial"/>
      <family val="2"/>
    </font>
    <font>
      <b/>
      <sz val="7"/>
      <color indexed="9"/>
      <name val="Arial"/>
      <family val="2"/>
    </font>
    <font>
      <b/>
      <sz val="14"/>
      <color indexed="9"/>
      <name val="Calibri"/>
      <family val="2"/>
    </font>
    <font>
      <b/>
      <sz val="6"/>
      <color indexed="8"/>
      <name val="Arial"/>
      <family val="2"/>
    </font>
    <font>
      <sz val="8"/>
      <name val="Calibri"/>
      <family val="2"/>
    </font>
    <font>
      <b/>
      <sz val="12"/>
      <color indexed="9"/>
      <name val="Arial"/>
      <family val="2"/>
    </font>
    <font>
      <b/>
      <sz val="11"/>
      <name val="Arial"/>
      <family val="2"/>
    </font>
    <font>
      <u/>
      <sz val="10"/>
      <color indexed="12"/>
      <name val="Arial"/>
      <family val="2"/>
    </font>
    <font>
      <sz val="8"/>
      <color indexed="8"/>
      <name val="Tahoma"/>
      <family val="2"/>
    </font>
    <font>
      <sz val="10"/>
      <name val="Arial"/>
      <family val="2"/>
    </font>
    <font>
      <sz val="8"/>
      <color indexed="10"/>
      <name val="Calibri"/>
      <family val="2"/>
    </font>
    <font>
      <sz val="10"/>
      <color indexed="9"/>
      <name val="Arial"/>
      <family val="2"/>
    </font>
    <font>
      <u/>
      <sz val="10"/>
      <color indexed="9"/>
      <name val="Arial"/>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3"/>
      <color theme="3"/>
      <name val="Calibri"/>
      <family val="2"/>
      <scheme val="minor"/>
    </font>
    <font>
      <b/>
      <sz val="11"/>
      <color theme="1"/>
      <name val="Calibri"/>
      <family val="2"/>
      <scheme val="minor"/>
    </font>
    <font>
      <b/>
      <i/>
      <sz val="9"/>
      <color theme="0"/>
      <name val="Arial"/>
      <family val="2"/>
    </font>
    <font>
      <sz val="9"/>
      <color theme="0"/>
      <name val="Arial"/>
      <family val="2"/>
    </font>
    <font>
      <sz val="8"/>
      <color theme="0"/>
      <name val="Arial"/>
      <family val="2"/>
    </font>
    <font>
      <b/>
      <sz val="9"/>
      <color theme="0"/>
      <name val="Arial"/>
      <family val="2"/>
    </font>
    <font>
      <b/>
      <u/>
      <sz val="9"/>
      <color theme="0"/>
      <name val="Arial"/>
      <family val="2"/>
    </font>
    <font>
      <u/>
      <sz val="9"/>
      <color theme="0"/>
      <name val="Arial"/>
      <family val="2"/>
    </font>
    <font>
      <b/>
      <u val="singleAccounting"/>
      <sz val="9"/>
      <color theme="0"/>
      <name val="Arial"/>
      <family val="2"/>
    </font>
    <font>
      <b/>
      <sz val="11"/>
      <color theme="0"/>
      <name val="Arial"/>
      <family val="2"/>
    </font>
    <font>
      <b/>
      <u/>
      <sz val="11"/>
      <color theme="0"/>
      <name val="Arial"/>
      <family val="2"/>
    </font>
    <font>
      <sz val="11"/>
      <name val="Calibri"/>
      <family val="2"/>
      <scheme val="minor"/>
    </font>
    <font>
      <b/>
      <sz val="11"/>
      <name val="Calibri"/>
      <family val="2"/>
      <scheme val="minor"/>
    </font>
    <font>
      <sz val="8"/>
      <color theme="1"/>
      <name val="Calibri"/>
      <family val="2"/>
      <scheme val="minor"/>
    </font>
    <font>
      <b/>
      <sz val="8"/>
      <color theme="0"/>
      <name val="Arial"/>
      <family val="2"/>
    </font>
    <font>
      <sz val="9"/>
      <color theme="1"/>
      <name val="Arial"/>
      <family val="2"/>
    </font>
    <font>
      <b/>
      <sz val="9"/>
      <color theme="1"/>
      <name val="Arial"/>
      <family val="2"/>
    </font>
    <font>
      <sz val="20"/>
      <color theme="0"/>
      <name val="Calibri"/>
      <family val="2"/>
      <scheme val="minor"/>
    </font>
    <font>
      <b/>
      <sz val="10"/>
      <color theme="0"/>
      <name val="Arial"/>
      <family val="2"/>
    </font>
    <font>
      <sz val="10"/>
      <color theme="0"/>
      <name val="Arial"/>
      <family val="2"/>
    </font>
    <font>
      <b/>
      <sz val="10"/>
      <color theme="1"/>
      <name val="Calibri"/>
      <family val="2"/>
      <scheme val="minor"/>
    </font>
    <font>
      <sz val="11"/>
      <name val="Arial"/>
      <family val="2"/>
    </font>
    <font>
      <b/>
      <u val="singleAccounting"/>
      <sz val="11"/>
      <name val="Arial"/>
      <family val="2"/>
    </font>
    <font>
      <b/>
      <sz val="11"/>
      <color rgb="FFFFFFFF"/>
      <name val="Arial"/>
      <family val="2"/>
    </font>
    <font>
      <u/>
      <sz val="11"/>
      <name val="Arial"/>
      <family val="2"/>
    </font>
    <font>
      <sz val="11"/>
      <color theme="0"/>
      <name val="Arial"/>
      <family val="2"/>
    </font>
    <font>
      <b/>
      <u/>
      <sz val="11"/>
      <name val="Arial"/>
      <family val="2"/>
    </font>
    <font>
      <b/>
      <u/>
      <sz val="10"/>
      <color indexed="9"/>
      <name val="Arial"/>
      <family val="2"/>
    </font>
    <font>
      <b/>
      <sz val="10"/>
      <color rgb="FFFFFFFF"/>
      <name val="Arial"/>
      <family val="2"/>
    </font>
    <font>
      <b/>
      <u/>
      <sz val="10"/>
      <color rgb="FFFFFFFF"/>
      <name val="Arial"/>
      <family val="2"/>
    </font>
    <font>
      <b/>
      <u/>
      <sz val="10"/>
      <color theme="0"/>
      <name val="Arial"/>
      <family val="2"/>
    </font>
    <font>
      <b/>
      <sz val="15"/>
      <color theme="3"/>
      <name val="Calibri"/>
      <family val="2"/>
      <scheme val="minor"/>
    </font>
    <font>
      <sz val="11"/>
      <color rgb="FF006100"/>
      <name val="Calibri"/>
      <family val="2"/>
      <scheme val="minor"/>
    </font>
    <font>
      <sz val="18"/>
      <color theme="3"/>
      <name val="Cambria"/>
      <family val="2"/>
      <scheme val="major"/>
    </font>
    <font>
      <sz val="11"/>
      <color rgb="FF9C5700"/>
      <name val="Calibri"/>
      <family val="2"/>
      <scheme val="minor"/>
    </font>
    <font>
      <sz val="10"/>
      <name val="Arial"/>
      <family val="2"/>
    </font>
    <font>
      <b/>
      <i/>
      <sz val="9"/>
      <name val="Arial"/>
      <family val="2"/>
    </font>
    <font>
      <sz val="9"/>
      <color rgb="FFFF0000"/>
      <name val="Arial"/>
      <family val="2"/>
    </font>
    <font>
      <sz val="10"/>
      <color rgb="FFFF0000"/>
      <name val="Calibri"/>
      <family val="2"/>
      <scheme val="minor"/>
    </font>
    <font>
      <b/>
      <sz val="8"/>
      <color theme="1"/>
      <name val="Arial"/>
      <family val="2"/>
    </font>
    <font>
      <b/>
      <u val="singleAccounting"/>
      <sz val="9"/>
      <color theme="1"/>
      <name val="Arial"/>
      <family val="2"/>
    </font>
    <font>
      <u/>
      <sz val="9"/>
      <color theme="1"/>
      <name val="Arial"/>
      <family val="2"/>
    </font>
    <font>
      <sz val="8"/>
      <color theme="1"/>
      <name val="Arial"/>
      <family val="2"/>
    </font>
    <font>
      <sz val="9"/>
      <color theme="1"/>
      <name val="Calibri"/>
      <family val="2"/>
      <scheme val="minor"/>
    </font>
    <font>
      <b/>
      <u val="singleAccounting"/>
      <sz val="9"/>
      <color indexed="62"/>
      <name val="Arial"/>
      <family val="2"/>
    </font>
  </fonts>
  <fills count="74">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31"/>
        <bgColor indexed="64"/>
      </patternFill>
    </fill>
    <fill>
      <patternFill patternType="solid">
        <fgColor indexed="18"/>
        <bgColor indexed="64"/>
      </patternFill>
    </fill>
    <fill>
      <patternFill patternType="solid">
        <fgColor indexed="62"/>
        <bgColor indexed="64"/>
      </patternFill>
    </fill>
    <fill>
      <patternFill patternType="solid">
        <fgColor indexed="56"/>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7"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3" tint="0.39997558519241921"/>
        <bgColor indexed="64"/>
      </patternFill>
    </fill>
    <fill>
      <patternFill patternType="solid">
        <fgColor rgb="FFFFFFFF"/>
        <bgColor rgb="FF000000"/>
      </patternFill>
    </fill>
    <fill>
      <patternFill patternType="solid">
        <fgColor rgb="FF366092"/>
        <bgColor rgb="FF000000"/>
      </patternFill>
    </fill>
    <fill>
      <patternFill patternType="solid">
        <fgColor theme="4" tint="0.59999389629810485"/>
        <bgColor indexed="64"/>
      </patternFill>
    </fill>
    <fill>
      <patternFill patternType="solid">
        <fgColor theme="9" tint="0.39997558519241921"/>
        <bgColor indexed="64"/>
      </patternFill>
    </fill>
    <fill>
      <patternFill patternType="solid">
        <fgColor theme="6" tint="-0.499984740745262"/>
        <bgColor indexed="64"/>
      </patternFill>
    </fill>
    <fill>
      <patternFill patternType="solid">
        <fgColor theme="5" tint="0.39997558519241921"/>
        <bgColor indexed="64"/>
      </patternFill>
    </fill>
    <fill>
      <patternFill patternType="solid">
        <fgColor rgb="FF92D050"/>
        <bgColor indexed="64"/>
      </patternFill>
    </fill>
    <fill>
      <patternFill patternType="solid">
        <fgColor theme="4" tint="0.39997558519241921"/>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C6EFCE"/>
      </patternFill>
    </fill>
    <fill>
      <patternFill patternType="solid">
        <fgColor rgb="FFFF0000"/>
        <bgColor indexed="64"/>
      </patternFill>
    </fill>
    <fill>
      <patternFill patternType="solid">
        <fgColor rgb="FFDDDDDD"/>
        <bgColor indexed="64"/>
      </patternFill>
    </fill>
    <fill>
      <patternFill patternType="solid">
        <fgColor theme="3" tint="0.59999389629810485"/>
        <bgColor indexed="64"/>
      </patternFill>
    </fill>
    <fill>
      <patternFill patternType="solid">
        <fgColor theme="7" tint="0.79998168889431442"/>
        <bgColor indexed="64"/>
      </patternFill>
    </fill>
    <fill>
      <patternFill patternType="solid">
        <fgColor rgb="FFCCFF33"/>
        <bgColor indexed="64"/>
      </patternFill>
    </fill>
    <fill>
      <patternFill patternType="solid">
        <fgColor theme="4" tint="-0.499984740745262"/>
        <bgColor rgb="FF000000"/>
      </patternFill>
    </fill>
    <fill>
      <patternFill patternType="solid">
        <fgColor theme="3" tint="0.39997558519241921"/>
        <bgColor rgb="FF000000"/>
      </patternFill>
    </fill>
    <fill>
      <patternFill patternType="solid">
        <fgColor theme="4" tint="-0.499984740745262"/>
        <bgColor indexed="64"/>
      </patternFill>
    </fill>
    <fill>
      <patternFill patternType="solid">
        <fgColor theme="9" tint="0.59999389629810485"/>
        <bgColor indexed="64"/>
      </patternFill>
    </fill>
    <fill>
      <patternFill patternType="solid">
        <fgColor rgb="FFCAEDFB"/>
        <bgColor rgb="FF000000"/>
      </patternFill>
    </fill>
    <fill>
      <patternFill patternType="solid">
        <fgColor rgb="FFCCFF33"/>
        <bgColor rgb="FF00000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8" tint="0.39997558519241921"/>
        <bgColor rgb="FF000000"/>
      </patternFill>
    </fill>
    <fill>
      <patternFill patternType="solid">
        <fgColor theme="8" tint="0.39997558519241921"/>
        <bgColor indexed="64"/>
      </patternFill>
    </fill>
    <fill>
      <patternFill patternType="solid">
        <fgColor theme="6" tint="0.79998168889431442"/>
        <bgColor indexed="64"/>
      </patternFill>
    </fill>
    <fill>
      <patternFill patternType="solid">
        <fgColor rgb="FFFFFF00"/>
        <bgColor rgb="FF000000"/>
      </patternFill>
    </fill>
    <fill>
      <patternFill patternType="solid">
        <fgColor theme="5" tint="0.79998168889431442"/>
        <bgColor indexed="64"/>
      </patternFill>
    </fill>
  </fills>
  <borders count="75">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
        <color indexed="9"/>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medium">
        <color indexed="64"/>
      </left>
      <right/>
      <top style="thin">
        <color indexed="64"/>
      </top>
      <bottom style="thin">
        <color indexed="64"/>
      </bottom>
      <diagonal/>
    </border>
    <border>
      <left/>
      <right/>
      <top/>
      <bottom style="thick">
        <color theme="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s>
  <cellStyleXfs count="123">
    <xf numFmtId="0" fontId="0" fillId="0" borderId="0"/>
    <xf numFmtId="0" fontId="75" fillId="8" borderId="0" applyNumberFormat="0" applyBorder="0" applyAlignment="0" applyProtection="0"/>
    <xf numFmtId="0" fontId="75" fillId="9" borderId="0" applyNumberFormat="0" applyBorder="0" applyAlignment="0" applyProtection="0"/>
    <xf numFmtId="0" fontId="75" fillId="10" borderId="0" applyNumberFormat="0" applyBorder="0" applyAlignment="0" applyProtection="0"/>
    <xf numFmtId="0" fontId="75" fillId="11" borderId="0" applyNumberFormat="0" applyBorder="0" applyAlignment="0" applyProtection="0"/>
    <xf numFmtId="0" fontId="75" fillId="12" borderId="0" applyNumberFormat="0" applyBorder="0" applyAlignment="0" applyProtection="0"/>
    <xf numFmtId="0" fontId="75" fillId="13" borderId="0" applyNumberFormat="0" applyBorder="0" applyAlignment="0" applyProtection="0"/>
    <xf numFmtId="0" fontId="75" fillId="14" borderId="0" applyNumberFormat="0" applyBorder="0" applyAlignment="0" applyProtection="0"/>
    <xf numFmtId="0" fontId="75" fillId="15" borderId="0" applyNumberFormat="0" applyBorder="0" applyAlignment="0" applyProtection="0"/>
    <xf numFmtId="0" fontId="75" fillId="16" borderId="0" applyNumberFormat="0" applyBorder="0" applyAlignment="0" applyProtection="0"/>
    <xf numFmtId="0" fontId="75" fillId="17" borderId="0" applyNumberFormat="0" applyBorder="0" applyAlignment="0" applyProtection="0"/>
    <xf numFmtId="0" fontId="75" fillId="18" borderId="0" applyNumberFormat="0" applyBorder="0" applyAlignment="0" applyProtection="0"/>
    <xf numFmtId="0" fontId="75" fillId="19" borderId="0" applyNumberFormat="0" applyBorder="0" applyAlignment="0" applyProtection="0"/>
    <xf numFmtId="0" fontId="76" fillId="20" borderId="0" applyNumberFormat="0" applyBorder="0" applyAlignment="0" applyProtection="0"/>
    <xf numFmtId="0" fontId="76" fillId="21" borderId="0" applyNumberFormat="0" applyBorder="0" applyAlignment="0" applyProtection="0"/>
    <xf numFmtId="0" fontId="76" fillId="22" borderId="0" applyNumberFormat="0" applyBorder="0" applyAlignment="0" applyProtection="0"/>
    <xf numFmtId="0" fontId="76" fillId="23" borderId="0" applyNumberFormat="0" applyBorder="0" applyAlignment="0" applyProtection="0"/>
    <xf numFmtId="0" fontId="76" fillId="24" borderId="0" applyNumberFormat="0" applyBorder="0" applyAlignment="0" applyProtection="0"/>
    <xf numFmtId="0" fontId="76" fillId="25" borderId="0" applyNumberFormat="0" applyBorder="0" applyAlignment="0" applyProtection="0"/>
    <xf numFmtId="0" fontId="77" fillId="26" borderId="59" applyNumberFormat="0" applyAlignment="0" applyProtection="0"/>
    <xf numFmtId="0" fontId="78" fillId="27" borderId="60" applyNumberFormat="0" applyAlignment="0" applyProtection="0"/>
    <xf numFmtId="0" fontId="79" fillId="0" borderId="61" applyNumberFormat="0" applyFill="0" applyAlignment="0" applyProtection="0"/>
    <xf numFmtId="0" fontId="80" fillId="0" borderId="0" applyNumberFormat="0" applyFill="0" applyBorder="0" applyAlignment="0" applyProtection="0"/>
    <xf numFmtId="0" fontId="76" fillId="28" borderId="0" applyNumberFormat="0" applyBorder="0" applyAlignment="0" applyProtection="0"/>
    <xf numFmtId="0" fontId="76" fillId="29" borderId="0" applyNumberFormat="0" applyBorder="0" applyAlignment="0" applyProtection="0"/>
    <xf numFmtId="0" fontId="76" fillId="30" borderId="0" applyNumberFormat="0" applyBorder="0" applyAlignment="0" applyProtection="0"/>
    <xf numFmtId="0" fontId="76" fillId="31" borderId="0" applyNumberFormat="0" applyBorder="0" applyAlignment="0" applyProtection="0"/>
    <xf numFmtId="0" fontId="76" fillId="32" borderId="0" applyNumberFormat="0" applyBorder="0" applyAlignment="0" applyProtection="0"/>
    <xf numFmtId="0" fontId="76" fillId="33" borderId="0" applyNumberFormat="0" applyBorder="0" applyAlignment="0" applyProtection="0"/>
    <xf numFmtId="0" fontId="81" fillId="34" borderId="59" applyNumberFormat="0" applyAlignment="0" applyProtection="0"/>
    <xf numFmtId="0" fontId="69" fillId="0" borderId="0" applyNumberFormat="0" applyFill="0" applyBorder="0" applyAlignment="0" applyProtection="0">
      <alignment vertical="top"/>
      <protection locked="0"/>
    </xf>
    <xf numFmtId="0" fontId="82" fillId="35" borderId="0" applyNumberFormat="0" applyBorder="0" applyAlignment="0" applyProtection="0"/>
    <xf numFmtId="166" fontId="33" fillId="0" borderId="0" applyFont="0" applyFill="0" applyBorder="0" applyAlignment="0" applyProtection="0"/>
    <xf numFmtId="166" fontId="1" fillId="0" borderId="0" applyFont="0" applyFill="0" applyBorder="0" applyAlignment="0" applyProtection="0"/>
    <xf numFmtId="166" fontId="75" fillId="0" borderId="0" applyFont="0" applyFill="0" applyBorder="0" applyAlignment="0" applyProtection="0"/>
    <xf numFmtId="166" fontId="10" fillId="0" borderId="0" applyFont="0" applyFill="0" applyBorder="0" applyAlignment="0" applyProtection="0"/>
    <xf numFmtId="170" fontId="10" fillId="0" borderId="0" applyFont="0" applyFill="0" applyBorder="0" applyAlignment="0" applyProtection="0"/>
    <xf numFmtId="166" fontId="10" fillId="0" borderId="0" applyFont="0" applyFill="0" applyBorder="0" applyAlignment="0" applyProtection="0"/>
    <xf numFmtId="0" fontId="83" fillId="36" borderId="0" applyNumberFormat="0" applyBorder="0" applyAlignment="0" applyProtection="0"/>
    <xf numFmtId="0" fontId="75" fillId="0" borderId="0"/>
    <xf numFmtId="0" fontId="10" fillId="0" borderId="0"/>
    <xf numFmtId="0" fontId="10" fillId="0" borderId="0"/>
    <xf numFmtId="0" fontId="71" fillId="0" borderId="0"/>
    <xf numFmtId="0" fontId="10" fillId="0" borderId="0"/>
    <xf numFmtId="0" fontId="75" fillId="37" borderId="62" applyNumberFormat="0" applyFont="0" applyAlignment="0" applyProtection="0"/>
    <xf numFmtId="9" fontId="33"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0" fontId="84" fillId="26" borderId="63" applyNumberFormat="0" applyAlignment="0" applyProtection="0"/>
    <xf numFmtId="0" fontId="85" fillId="0" borderId="0" applyNumberFormat="0" applyFill="0" applyBorder="0" applyAlignment="0" applyProtection="0"/>
    <xf numFmtId="0" fontId="86" fillId="0" borderId="0" applyNumberFormat="0" applyFill="0" applyBorder="0" applyAlignment="0" applyProtection="0"/>
    <xf numFmtId="0" fontId="87" fillId="0" borderId="0" applyNumberFormat="0" applyFill="0" applyBorder="0" applyAlignment="0" applyProtection="0"/>
    <xf numFmtId="0" fontId="88" fillId="0" borderId="64" applyNumberFormat="0" applyFill="0" applyAlignment="0" applyProtection="0"/>
    <xf numFmtId="0" fontId="80" fillId="0" borderId="65" applyNumberFormat="0" applyFill="0" applyAlignment="0" applyProtection="0"/>
    <xf numFmtId="0" fontId="89" fillId="0" borderId="66" applyNumberFormat="0" applyFill="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0" fontId="10" fillId="0" borderId="0"/>
    <xf numFmtId="0" fontId="10" fillId="0" borderId="0"/>
    <xf numFmtId="0" fontId="75" fillId="0" borderId="0"/>
    <xf numFmtId="0" fontId="10" fillId="0" borderId="0"/>
    <xf numFmtId="0" fontId="119" fillId="0" borderId="68" applyNumberFormat="0" applyFill="0" applyAlignment="0" applyProtection="0"/>
    <xf numFmtId="0" fontId="120" fillId="54" borderId="0" applyNumberFormat="0" applyBorder="0" applyAlignment="0" applyProtection="0"/>
    <xf numFmtId="0" fontId="75" fillId="37" borderId="62" applyNumberFormat="0" applyFont="0" applyAlignment="0" applyProtection="0"/>
    <xf numFmtId="0" fontId="75" fillId="8" borderId="0" applyNumberFormat="0" applyBorder="0" applyAlignment="0" applyProtection="0"/>
    <xf numFmtId="0" fontId="75" fillId="9" borderId="0" applyNumberFormat="0" applyBorder="0" applyAlignment="0" applyProtection="0"/>
    <xf numFmtId="0" fontId="75" fillId="10" borderId="0" applyNumberFormat="0" applyBorder="0" applyAlignment="0" applyProtection="0"/>
    <xf numFmtId="0" fontId="75" fillId="16" borderId="0" applyNumberFormat="0" applyBorder="0" applyAlignment="0" applyProtection="0"/>
    <xf numFmtId="0" fontId="75" fillId="22" borderId="0" applyNumberFormat="0" applyBorder="0" applyAlignment="0" applyProtection="0"/>
    <xf numFmtId="0" fontId="75" fillId="11" borderId="0" applyNumberFormat="0" applyBorder="0" applyAlignment="0" applyProtection="0"/>
    <xf numFmtId="0" fontId="75" fillId="23" borderId="0" applyNumberFormat="0" applyBorder="0" applyAlignment="0" applyProtection="0"/>
    <xf numFmtId="0" fontId="75" fillId="2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75"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75"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21" fillId="0" borderId="0" applyNumberFormat="0" applyFill="0" applyBorder="0" applyAlignment="0" applyProtection="0"/>
    <xf numFmtId="0" fontId="122" fillId="36" borderId="0" applyNumberFormat="0" applyBorder="0" applyAlignment="0" applyProtection="0"/>
    <xf numFmtId="0" fontId="75" fillId="20" borderId="0" applyNumberFormat="0" applyBorder="0" applyAlignment="0" applyProtection="0"/>
    <xf numFmtId="0" fontId="75" fillId="21" borderId="0" applyNumberFormat="0" applyBorder="0" applyAlignment="0" applyProtection="0"/>
    <xf numFmtId="0" fontId="75" fillId="2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75"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23"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75"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75"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4" fontId="75" fillId="0" borderId="0" applyFont="0" applyFill="0" applyBorder="0" applyAlignment="0" applyProtection="0"/>
  </cellStyleXfs>
  <cellXfs count="934">
    <xf numFmtId="0" fontId="0" fillId="0" borderId="0" xfId="0"/>
    <xf numFmtId="0" fontId="2" fillId="0" borderId="0" xfId="0" applyFont="1"/>
    <xf numFmtId="167" fontId="2" fillId="0" borderId="0" xfId="0" applyNumberFormat="1" applyFont="1"/>
    <xf numFmtId="167" fontId="2" fillId="0" borderId="0" xfId="32" applyNumberFormat="1" applyFont="1"/>
    <xf numFmtId="0" fontId="4" fillId="0" borderId="0" xfId="0" applyFont="1"/>
    <xf numFmtId="1" fontId="4" fillId="0" borderId="2" xfId="0" applyNumberFormat="1" applyFont="1" applyBorder="1"/>
    <xf numFmtId="1" fontId="4" fillId="0" borderId="1" xfId="0" applyNumberFormat="1" applyFont="1" applyBorder="1"/>
    <xf numFmtId="167" fontId="2" fillId="2" borderId="0" xfId="32" applyNumberFormat="1" applyFont="1" applyFill="1"/>
    <xf numFmtId="0" fontId="2" fillId="0" borderId="0" xfId="0" applyFont="1" applyAlignment="1">
      <alignment horizontal="left" indent="1"/>
    </xf>
    <xf numFmtId="0" fontId="2" fillId="2" borderId="0" xfId="0" applyFont="1" applyFill="1"/>
    <xf numFmtId="0" fontId="3" fillId="0" borderId="0" xfId="0" applyFont="1"/>
    <xf numFmtId="0" fontId="12" fillId="0" borderId="0" xfId="0" applyFont="1"/>
    <xf numFmtId="167" fontId="4" fillId="0" borderId="5" xfId="32" applyNumberFormat="1" applyFont="1" applyBorder="1"/>
    <xf numFmtId="167" fontId="4" fillId="0" borderId="6" xfId="32" applyNumberFormat="1" applyFont="1" applyBorder="1"/>
    <xf numFmtId="167" fontId="2" fillId="0" borderId="5" xfId="32" applyNumberFormat="1" applyFont="1" applyBorder="1"/>
    <xf numFmtId="167" fontId="2" fillId="0" borderId="6" xfId="32" applyNumberFormat="1" applyFont="1" applyBorder="1"/>
    <xf numFmtId="167" fontId="4" fillId="3" borderId="5" xfId="32" applyNumberFormat="1" applyFont="1" applyFill="1" applyBorder="1"/>
    <xf numFmtId="167" fontId="4" fillId="3" borderId="6" xfId="32" applyNumberFormat="1" applyFont="1" applyFill="1" applyBorder="1"/>
    <xf numFmtId="167" fontId="2" fillId="3" borderId="5" xfId="32" applyNumberFormat="1" applyFont="1" applyFill="1" applyBorder="1"/>
    <xf numFmtId="167" fontId="2" fillId="3" borderId="6" xfId="32" applyNumberFormat="1" applyFont="1" applyFill="1" applyBorder="1"/>
    <xf numFmtId="167" fontId="11" fillId="3" borderId="8" xfId="32" applyNumberFormat="1" applyFont="1" applyFill="1" applyBorder="1"/>
    <xf numFmtId="167" fontId="12" fillId="3" borderId="6" xfId="32" applyNumberFormat="1" applyFont="1" applyFill="1" applyBorder="1"/>
    <xf numFmtId="167" fontId="11" fillId="3" borderId="1" xfId="32" applyNumberFormat="1" applyFont="1" applyFill="1" applyBorder="1"/>
    <xf numFmtId="0" fontId="6" fillId="0" borderId="0" xfId="0" applyFont="1"/>
    <xf numFmtId="167" fontId="6" fillId="0" borderId="1" xfId="32" applyNumberFormat="1" applyFont="1" applyBorder="1"/>
    <xf numFmtId="167" fontId="6" fillId="3" borderId="7" xfId="32" applyNumberFormat="1" applyFont="1" applyFill="1" applyBorder="1"/>
    <xf numFmtId="167" fontId="6" fillId="3" borderId="8" xfId="32" applyNumberFormat="1" applyFont="1" applyFill="1" applyBorder="1"/>
    <xf numFmtId="167" fontId="6" fillId="0" borderId="7" xfId="32" applyNumberFormat="1" applyFont="1" applyBorder="1"/>
    <xf numFmtId="167" fontId="6" fillId="0" borderId="8" xfId="32" applyNumberFormat="1" applyFont="1" applyBorder="1"/>
    <xf numFmtId="0" fontId="6" fillId="0" borderId="1" xfId="0" applyFont="1" applyBorder="1"/>
    <xf numFmtId="0" fontId="37" fillId="0" borderId="0" xfId="0" applyFont="1"/>
    <xf numFmtId="0" fontId="38" fillId="0" borderId="0" xfId="0" applyFont="1"/>
    <xf numFmtId="0" fontId="39" fillId="0" borderId="0" xfId="0" applyFont="1"/>
    <xf numFmtId="0" fontId="12" fillId="3" borderId="6" xfId="0" applyFont="1" applyFill="1" applyBorder="1"/>
    <xf numFmtId="167" fontId="16" fillId="3" borderId="6" xfId="32" applyNumberFormat="1" applyFont="1" applyFill="1" applyBorder="1"/>
    <xf numFmtId="167" fontId="2" fillId="4" borderId="10" xfId="32" applyNumberFormat="1" applyFont="1" applyFill="1" applyBorder="1"/>
    <xf numFmtId="167" fontId="6" fillId="4" borderId="9" xfId="32" applyNumberFormat="1" applyFont="1" applyFill="1" applyBorder="1"/>
    <xf numFmtId="0" fontId="12" fillId="3" borderId="0" xfId="0" applyFont="1" applyFill="1"/>
    <xf numFmtId="167" fontId="2" fillId="0" borderId="12" xfId="32" applyNumberFormat="1" applyFont="1" applyBorder="1"/>
    <xf numFmtId="167" fontId="6" fillId="0" borderId="12" xfId="32" applyNumberFormat="1" applyFont="1" applyBorder="1"/>
    <xf numFmtId="167" fontId="2" fillId="2" borderId="12" xfId="32" applyNumberFormat="1" applyFont="1" applyFill="1" applyBorder="1"/>
    <xf numFmtId="0" fontId="12" fillId="2" borderId="0" xfId="0" applyFont="1" applyFill="1"/>
    <xf numFmtId="0" fontId="2" fillId="4" borderId="0" xfId="0" applyFont="1" applyFill="1"/>
    <xf numFmtId="167" fontId="6" fillId="4" borderId="1" xfId="32" applyNumberFormat="1" applyFont="1" applyFill="1" applyBorder="1"/>
    <xf numFmtId="167" fontId="2" fillId="2" borderId="0" xfId="0" applyNumberFormat="1" applyFont="1" applyFill="1"/>
    <xf numFmtId="167" fontId="6" fillId="2" borderId="12" xfId="32" applyNumberFormat="1" applyFont="1" applyFill="1" applyBorder="1"/>
    <xf numFmtId="0" fontId="41" fillId="0" borderId="0" xfId="0" applyFont="1"/>
    <xf numFmtId="0" fontId="42" fillId="0" borderId="0" xfId="0" applyFont="1"/>
    <xf numFmtId="0" fontId="2" fillId="0" borderId="15" xfId="0" applyFont="1" applyBorder="1"/>
    <xf numFmtId="167" fontId="2" fillId="2" borderId="0" xfId="0" applyNumberFormat="1" applyFont="1" applyFill="1" applyAlignment="1">
      <alignment horizontal="center"/>
    </xf>
    <xf numFmtId="167" fontId="2" fillId="0" borderId="0" xfId="0" applyNumberFormat="1" applyFont="1" applyAlignment="1">
      <alignment horizontal="center"/>
    </xf>
    <xf numFmtId="1" fontId="2" fillId="0" borderId="0" xfId="0" applyNumberFormat="1" applyFont="1"/>
    <xf numFmtId="0" fontId="2" fillId="3" borderId="0" xfId="0" applyFont="1" applyFill="1"/>
    <xf numFmtId="167" fontId="15" fillId="2" borderId="0" xfId="32" applyNumberFormat="1" applyFont="1" applyFill="1"/>
    <xf numFmtId="9" fontId="20" fillId="2" borderId="0" xfId="45" applyFont="1" applyFill="1"/>
    <xf numFmtId="0" fontId="15" fillId="2" borderId="0" xfId="0" applyFont="1" applyFill="1" applyAlignment="1">
      <alignment horizontal="right"/>
    </xf>
    <xf numFmtId="0" fontId="3" fillId="2" borderId="0" xfId="0" applyFont="1" applyFill="1" applyAlignment="1">
      <alignment horizontal="left" indent="1"/>
    </xf>
    <xf numFmtId="0" fontId="3" fillId="2" borderId="0" xfId="0" applyFont="1" applyFill="1"/>
    <xf numFmtId="0" fontId="15" fillId="2" borderId="15" xfId="0" applyFont="1" applyFill="1" applyBorder="1" applyAlignment="1">
      <alignment horizontal="right"/>
    </xf>
    <xf numFmtId="0" fontId="3" fillId="2" borderId="15" xfId="0" applyFont="1" applyFill="1" applyBorder="1" applyAlignment="1">
      <alignment horizontal="left" indent="1"/>
    </xf>
    <xf numFmtId="167" fontId="15" fillId="2" borderId="15" xfId="32" applyNumberFormat="1" applyFont="1" applyFill="1" applyBorder="1"/>
    <xf numFmtId="0" fontId="15" fillId="2" borderId="15" xfId="0" applyFont="1" applyFill="1" applyBorder="1" applyAlignment="1">
      <alignment horizontal="left" indent="1"/>
    </xf>
    <xf numFmtId="167" fontId="2" fillId="2" borderId="12" xfId="32" applyNumberFormat="1" applyFont="1" applyFill="1" applyBorder="1" applyAlignment="1">
      <alignment horizontal="center"/>
    </xf>
    <xf numFmtId="166" fontId="2" fillId="0" borderId="0" xfId="32" applyFont="1"/>
    <xf numFmtId="167" fontId="17" fillId="0" borderId="16" xfId="0" applyNumberFormat="1" applyFont="1" applyBorder="1" applyAlignment="1">
      <alignment horizontal="center" vertical="center" wrapText="1"/>
    </xf>
    <xf numFmtId="167" fontId="17" fillId="3" borderId="17" xfId="0" applyNumberFormat="1" applyFont="1" applyFill="1" applyBorder="1" applyAlignment="1">
      <alignment horizontal="center" vertical="center" wrapText="1"/>
    </xf>
    <xf numFmtId="167" fontId="2" fillId="0" borderId="14" xfId="0" applyNumberFormat="1" applyFont="1" applyBorder="1"/>
    <xf numFmtId="167" fontId="2" fillId="0" borderId="19" xfId="32" applyNumberFormat="1" applyFont="1" applyBorder="1"/>
    <xf numFmtId="167" fontId="2" fillId="0" borderId="20" xfId="0" applyNumberFormat="1" applyFont="1" applyBorder="1"/>
    <xf numFmtId="0" fontId="2" fillId="2" borderId="7" xfId="0" applyFont="1" applyFill="1" applyBorder="1"/>
    <xf numFmtId="0" fontId="2" fillId="2" borderId="8" xfId="0" applyFont="1" applyFill="1" applyBorder="1"/>
    <xf numFmtId="0" fontId="12" fillId="2" borderId="5" xfId="0" applyFont="1" applyFill="1" applyBorder="1"/>
    <xf numFmtId="0" fontId="12" fillId="2" borderId="6" xfId="0" applyFont="1" applyFill="1" applyBorder="1"/>
    <xf numFmtId="0" fontId="12" fillId="2" borderId="7" xfId="0" applyFont="1" applyFill="1" applyBorder="1"/>
    <xf numFmtId="0" fontId="12" fillId="2" borderId="8" xfId="0" applyFont="1" applyFill="1" applyBorder="1"/>
    <xf numFmtId="0" fontId="12" fillId="3" borderId="5" xfId="0" applyFont="1" applyFill="1" applyBorder="1"/>
    <xf numFmtId="0" fontId="12" fillId="3" borderId="7" xfId="0" applyFont="1" applyFill="1" applyBorder="1"/>
    <xf numFmtId="0" fontId="12" fillId="3" borderId="8" xfId="0" applyFont="1" applyFill="1" applyBorder="1"/>
    <xf numFmtId="9" fontId="2" fillId="0" borderId="0" xfId="45" applyFont="1"/>
    <xf numFmtId="167" fontId="12" fillId="2" borderId="15" xfId="32" applyNumberFormat="1" applyFont="1" applyFill="1" applyBorder="1"/>
    <xf numFmtId="166" fontId="2" fillId="0" borderId="0" xfId="0" applyNumberFormat="1" applyFont="1"/>
    <xf numFmtId="167" fontId="12" fillId="2" borderId="5" xfId="32" applyNumberFormat="1" applyFont="1" applyFill="1" applyBorder="1"/>
    <xf numFmtId="167" fontId="12" fillId="3" borderId="7" xfId="32" applyNumberFormat="1" applyFont="1" applyFill="1" applyBorder="1"/>
    <xf numFmtId="0" fontId="34" fillId="5" borderId="0" xfId="0" applyFont="1" applyFill="1"/>
    <xf numFmtId="0" fontId="35" fillId="5" borderId="0" xfId="0" applyFont="1" applyFill="1"/>
    <xf numFmtId="166" fontId="33" fillId="0" borderId="0" xfId="32"/>
    <xf numFmtId="0" fontId="34" fillId="5" borderId="0" xfId="0" applyFont="1" applyFill="1" applyAlignment="1">
      <alignment horizontal="center"/>
    </xf>
    <xf numFmtId="9" fontId="33" fillId="0" borderId="0" xfId="45" applyAlignment="1">
      <alignment horizontal="center"/>
    </xf>
    <xf numFmtId="0" fontId="43" fillId="0" borderId="0" xfId="0" applyFont="1"/>
    <xf numFmtId="0" fontId="44" fillId="0" borderId="0" xfId="0" applyFont="1" applyAlignment="1">
      <alignment horizontal="center"/>
    </xf>
    <xf numFmtId="0" fontId="45" fillId="0" borderId="0" xfId="0" applyFont="1" applyAlignment="1">
      <alignment horizontal="justify"/>
    </xf>
    <xf numFmtId="0" fontId="43" fillId="0" borderId="0" xfId="0" applyFont="1" applyAlignment="1">
      <alignment horizontal="justify"/>
    </xf>
    <xf numFmtId="0" fontId="45" fillId="0" borderId="0" xfId="0" applyFont="1"/>
    <xf numFmtId="0" fontId="46" fillId="0" borderId="0" xfId="0" applyFont="1" applyAlignment="1">
      <alignment horizontal="justify"/>
    </xf>
    <xf numFmtId="0" fontId="44" fillId="0" borderId="0" xfId="0" applyFont="1"/>
    <xf numFmtId="0" fontId="47" fillId="0" borderId="0" xfId="0" applyFont="1" applyAlignment="1">
      <alignment horizontal="center"/>
    </xf>
    <xf numFmtId="0" fontId="45" fillId="0" borderId="0" xfId="0" applyFont="1" applyAlignment="1">
      <alignment horizontal="left" indent="7"/>
    </xf>
    <xf numFmtId="0" fontId="48" fillId="6" borderId="0" xfId="0" applyFont="1" applyFill="1" applyAlignment="1">
      <alignment horizontal="center"/>
    </xf>
    <xf numFmtId="0" fontId="49" fillId="0" borderId="0" xfId="0" applyFont="1" applyAlignment="1">
      <alignment horizontal="center"/>
    </xf>
    <xf numFmtId="0" fontId="49" fillId="0" borderId="0" xfId="0" applyFont="1"/>
    <xf numFmtId="10" fontId="49" fillId="0" borderId="0" xfId="0" applyNumberFormat="1" applyFont="1" applyAlignment="1">
      <alignment horizontal="right"/>
    </xf>
    <xf numFmtId="0" fontId="49" fillId="0" borderId="21" xfId="0" applyFont="1" applyBorder="1" applyAlignment="1">
      <alignment horizontal="center"/>
    </xf>
    <xf numFmtId="0" fontId="50" fillId="0" borderId="21" xfId="0" applyFont="1" applyBorder="1"/>
    <xf numFmtId="10" fontId="50" fillId="0" borderId="21" xfId="0" applyNumberFormat="1" applyFont="1" applyBorder="1" applyAlignment="1">
      <alignment horizontal="right"/>
    </xf>
    <xf numFmtId="0" fontId="0" fillId="0" borderId="22" xfId="0" applyBorder="1"/>
    <xf numFmtId="166" fontId="33" fillId="0" borderId="22" xfId="32" applyBorder="1"/>
    <xf numFmtId="9" fontId="33" fillId="0" borderId="22" xfId="45" applyBorder="1" applyAlignment="1">
      <alignment horizontal="center"/>
    </xf>
    <xf numFmtId="0" fontId="17" fillId="0" borderId="0" xfId="40" applyFont="1" applyAlignment="1">
      <alignment horizontal="center"/>
    </xf>
    <xf numFmtId="0" fontId="12" fillId="0" borderId="0" xfId="40" applyFont="1" applyAlignment="1">
      <alignment horizontal="center"/>
    </xf>
    <xf numFmtId="0" fontId="23" fillId="5" borderId="0" xfId="40" applyFont="1" applyFill="1" applyAlignment="1">
      <alignment horizontal="center"/>
    </xf>
    <xf numFmtId="0" fontId="28" fillId="5" borderId="0" xfId="40" applyFont="1" applyFill="1"/>
    <xf numFmtId="0" fontId="23" fillId="5" borderId="0" xfId="40" applyFont="1" applyFill="1"/>
    <xf numFmtId="0" fontId="29" fillId="5" borderId="0" xfId="40" applyFont="1" applyFill="1" applyAlignment="1">
      <alignment horizontal="center" vertical="center" wrapText="1"/>
    </xf>
    <xf numFmtId="0" fontId="12" fillId="0" borderId="0" xfId="40" applyFont="1"/>
    <xf numFmtId="0" fontId="12" fillId="0" borderId="0" xfId="40" applyFont="1" applyAlignment="1">
      <alignment horizontal="left"/>
    </xf>
    <xf numFmtId="3" fontId="12" fillId="0" borderId="0" xfId="40" applyNumberFormat="1" applyFont="1" applyProtection="1">
      <protection hidden="1"/>
    </xf>
    <xf numFmtId="169" fontId="12" fillId="0" borderId="0" xfId="40" applyNumberFormat="1" applyFont="1" applyAlignment="1" applyProtection="1">
      <alignment horizontal="center"/>
      <protection hidden="1"/>
    </xf>
    <xf numFmtId="3" fontId="12" fillId="0" borderId="0" xfId="0" applyNumberFormat="1" applyFont="1" applyProtection="1">
      <protection hidden="1"/>
    </xf>
    <xf numFmtId="169" fontId="12" fillId="0" borderId="0" xfId="40" applyNumberFormat="1" applyFont="1" applyProtection="1">
      <protection hidden="1"/>
    </xf>
    <xf numFmtId="165" fontId="12" fillId="0" borderId="0" xfId="40" applyNumberFormat="1" applyFont="1" applyProtection="1">
      <protection hidden="1"/>
    </xf>
    <xf numFmtId="3" fontId="12" fillId="0" borderId="0" xfId="40" applyNumberFormat="1" applyFont="1"/>
    <xf numFmtId="0" fontId="17" fillId="0" borderId="0" xfId="40" applyFont="1"/>
    <xf numFmtId="3" fontId="17" fillId="0" borderId="0" xfId="40" applyNumberFormat="1" applyFont="1" applyAlignment="1" applyProtection="1">
      <alignment horizontal="right"/>
      <protection hidden="1"/>
    </xf>
    <xf numFmtId="169" fontId="17" fillId="0" borderId="0" xfId="40" applyNumberFormat="1" applyFont="1" applyAlignment="1" applyProtection="1">
      <alignment horizontal="center"/>
      <protection hidden="1"/>
    </xf>
    <xf numFmtId="3" fontId="10" fillId="0" borderId="0" xfId="40" applyNumberFormat="1"/>
    <xf numFmtId="0" fontId="10" fillId="0" borderId="0" xfId="40" applyAlignment="1">
      <alignment horizontal="center"/>
    </xf>
    <xf numFmtId="169" fontId="10" fillId="0" borderId="0" xfId="40" applyNumberFormat="1"/>
    <xf numFmtId="0" fontId="17" fillId="0" borderId="21" xfId="40" applyFont="1" applyBorder="1"/>
    <xf numFmtId="3" fontId="17" fillId="0" borderId="21" xfId="40" applyNumberFormat="1" applyFont="1" applyBorder="1" applyAlignment="1" applyProtection="1">
      <alignment horizontal="right"/>
      <protection hidden="1"/>
    </xf>
    <xf numFmtId="169" fontId="17" fillId="0" borderId="21" xfId="40" applyNumberFormat="1" applyFont="1" applyBorder="1" applyAlignment="1" applyProtection="1">
      <alignment horizontal="center"/>
      <protection hidden="1"/>
    </xf>
    <xf numFmtId="169" fontId="17" fillId="0" borderId="21" xfId="40" applyNumberFormat="1" applyFont="1" applyBorder="1" applyAlignment="1" applyProtection="1">
      <alignment horizontal="right"/>
      <protection hidden="1"/>
    </xf>
    <xf numFmtId="9" fontId="12" fillId="0" borderId="0" xfId="45" applyFont="1" applyProtection="1">
      <protection hidden="1"/>
    </xf>
    <xf numFmtId="0" fontId="10" fillId="0" borderId="0" xfId="40"/>
    <xf numFmtId="169" fontId="17" fillId="0" borderId="0" xfId="40" applyNumberFormat="1" applyFont="1" applyProtection="1">
      <protection hidden="1"/>
    </xf>
    <xf numFmtId="166" fontId="12" fillId="0" borderId="0" xfId="32" applyFont="1" applyProtection="1">
      <protection hidden="1"/>
    </xf>
    <xf numFmtId="167" fontId="51" fillId="2" borderId="12" xfId="32" applyNumberFormat="1" applyFont="1" applyFill="1" applyBorder="1"/>
    <xf numFmtId="0" fontId="4" fillId="2" borderId="0" xfId="0" applyFont="1" applyFill="1"/>
    <xf numFmtId="0" fontId="6" fillId="2" borderId="12" xfId="0" applyFont="1" applyFill="1" applyBorder="1"/>
    <xf numFmtId="1" fontId="52" fillId="6" borderId="20" xfId="0" applyNumberFormat="1" applyFont="1" applyFill="1" applyBorder="1" applyAlignment="1">
      <alignment horizontal="center"/>
    </xf>
    <xf numFmtId="0" fontId="52" fillId="6" borderId="24" xfId="0" applyFont="1" applyFill="1" applyBorder="1" applyAlignment="1">
      <alignment horizontal="left" indent="1"/>
    </xf>
    <xf numFmtId="0" fontId="53" fillId="6" borderId="24" xfId="0" applyFont="1" applyFill="1" applyBorder="1"/>
    <xf numFmtId="167" fontId="52" fillId="6" borderId="14" xfId="32" applyNumberFormat="1" applyFont="1" applyFill="1" applyBorder="1"/>
    <xf numFmtId="9" fontId="54" fillId="7" borderId="15" xfId="45" applyFont="1" applyFill="1" applyBorder="1"/>
    <xf numFmtId="9" fontId="54" fillId="7" borderId="14" xfId="45" applyFont="1" applyFill="1" applyBorder="1"/>
    <xf numFmtId="167" fontId="12" fillId="2" borderId="6" xfId="32" applyNumberFormat="1" applyFont="1" applyFill="1" applyBorder="1"/>
    <xf numFmtId="0" fontId="52" fillId="6" borderId="25" xfId="0" applyFont="1" applyFill="1" applyBorder="1" applyAlignment="1">
      <alignment horizontal="center"/>
    </xf>
    <xf numFmtId="0" fontId="3" fillId="0" borderId="27" xfId="0" applyFont="1" applyBorder="1" applyAlignment="1">
      <alignment horizontal="center"/>
    </xf>
    <xf numFmtId="0" fontId="55" fillId="2" borderId="26" xfId="0" applyFont="1" applyFill="1" applyBorder="1" applyAlignment="1">
      <alignment horizontal="center"/>
    </xf>
    <xf numFmtId="1" fontId="3" fillId="0" borderId="5" xfId="0" applyNumberFormat="1" applyFont="1" applyBorder="1" applyAlignment="1">
      <alignment horizontal="center"/>
    </xf>
    <xf numFmtId="0" fontId="40" fillId="3" borderId="28" xfId="0" applyFont="1" applyFill="1" applyBorder="1" applyAlignment="1">
      <alignment horizontal="center"/>
    </xf>
    <xf numFmtId="0" fontId="40" fillId="3" borderId="29" xfId="0" applyFont="1" applyFill="1" applyBorder="1" applyAlignment="1">
      <alignment horizontal="center"/>
    </xf>
    <xf numFmtId="0" fontId="40" fillId="0" borderId="30" xfId="0" applyFont="1" applyBorder="1" applyAlignment="1">
      <alignment horizontal="center"/>
    </xf>
    <xf numFmtId="0" fontId="40" fillId="0" borderId="29" xfId="0" applyFont="1" applyBorder="1" applyAlignment="1">
      <alignment horizontal="center"/>
    </xf>
    <xf numFmtId="0" fontId="40" fillId="3" borderId="30" xfId="0" applyFont="1" applyFill="1" applyBorder="1" applyAlignment="1">
      <alignment horizontal="center"/>
    </xf>
    <xf numFmtId="0" fontId="40" fillId="4" borderId="26" xfId="0" applyFont="1" applyFill="1" applyBorder="1" applyAlignment="1">
      <alignment horizontal="center"/>
    </xf>
    <xf numFmtId="0" fontId="12" fillId="2" borderId="15" xfId="0" applyFont="1" applyFill="1" applyBorder="1" applyAlignment="1">
      <alignment horizontal="right" indent="2"/>
    </xf>
    <xf numFmtId="0" fontId="12" fillId="2" borderId="15" xfId="0" applyFont="1" applyFill="1" applyBorder="1" applyAlignment="1">
      <alignment horizontal="left" indent="1"/>
    </xf>
    <xf numFmtId="0" fontId="12" fillId="2" borderId="15" xfId="0" applyFont="1" applyFill="1" applyBorder="1" applyAlignment="1">
      <alignment horizontal="right" indent="1"/>
    </xf>
    <xf numFmtId="167" fontId="4" fillId="2" borderId="12" xfId="32" applyNumberFormat="1" applyFont="1" applyFill="1" applyBorder="1"/>
    <xf numFmtId="168" fontId="2" fillId="2" borderId="10" xfId="45" applyNumberFormat="1" applyFont="1" applyFill="1" applyBorder="1"/>
    <xf numFmtId="0" fontId="56" fillId="0" borderId="0" xfId="0" applyFont="1"/>
    <xf numFmtId="0" fontId="57" fillId="0" borderId="0" xfId="0" applyFont="1"/>
    <xf numFmtId="167" fontId="2" fillId="0" borderId="34" xfId="32" applyNumberFormat="1" applyFont="1" applyBorder="1" applyAlignment="1">
      <alignment horizontal="center"/>
    </xf>
    <xf numFmtId="167" fontId="0" fillId="0" borderId="0" xfId="0" applyNumberFormat="1"/>
    <xf numFmtId="167" fontId="2" fillId="38" borderId="14" xfId="32" applyNumberFormat="1" applyFont="1" applyFill="1" applyBorder="1"/>
    <xf numFmtId="167" fontId="2" fillId="39" borderId="35" xfId="32" applyNumberFormat="1" applyFont="1" applyFill="1" applyBorder="1"/>
    <xf numFmtId="167" fontId="36" fillId="39" borderId="35" xfId="32" applyNumberFormat="1" applyFont="1" applyFill="1" applyBorder="1"/>
    <xf numFmtId="167" fontId="94" fillId="40" borderId="12" xfId="32" applyNumberFormat="1" applyFont="1" applyFill="1" applyBorder="1"/>
    <xf numFmtId="167" fontId="93" fillId="40" borderId="12" xfId="32" applyNumberFormat="1" applyFont="1" applyFill="1" applyBorder="1"/>
    <xf numFmtId="167" fontId="96" fillId="40" borderId="12" xfId="32" applyNumberFormat="1" applyFont="1" applyFill="1" applyBorder="1"/>
    <xf numFmtId="167" fontId="10" fillId="41" borderId="12" xfId="32" applyNumberFormat="1" applyFont="1" applyFill="1" applyBorder="1"/>
    <xf numFmtId="167" fontId="32" fillId="41" borderId="6" xfId="32" applyNumberFormat="1" applyFont="1" applyFill="1" applyBorder="1"/>
    <xf numFmtId="167" fontId="32" fillId="41" borderId="5" xfId="32" applyNumberFormat="1" applyFont="1" applyFill="1" applyBorder="1"/>
    <xf numFmtId="167" fontId="32" fillId="41" borderId="10" xfId="32" applyNumberFormat="1" applyFont="1" applyFill="1" applyBorder="1"/>
    <xf numFmtId="167" fontId="4" fillId="41" borderId="12" xfId="32" applyNumberFormat="1" applyFont="1" applyFill="1" applyBorder="1"/>
    <xf numFmtId="167" fontId="6" fillId="41" borderId="12" xfId="32" applyNumberFormat="1" applyFont="1" applyFill="1" applyBorder="1"/>
    <xf numFmtId="167" fontId="5" fillId="41" borderId="6" xfId="32" applyNumberFormat="1" applyFont="1" applyFill="1" applyBorder="1"/>
    <xf numFmtId="167" fontId="5" fillId="41" borderId="5" xfId="32" applyNumberFormat="1" applyFont="1" applyFill="1" applyBorder="1"/>
    <xf numFmtId="167" fontId="5" fillId="41" borderId="10" xfId="32" applyNumberFormat="1" applyFont="1" applyFill="1" applyBorder="1"/>
    <xf numFmtId="167" fontId="6" fillId="41" borderId="0" xfId="32" applyNumberFormat="1" applyFont="1" applyFill="1"/>
    <xf numFmtId="0" fontId="6" fillId="41" borderId="1" xfId="0" applyFont="1" applyFill="1" applyBorder="1" applyAlignment="1">
      <alignment horizontal="justify" vertical="justify" wrapText="1"/>
    </xf>
    <xf numFmtId="0" fontId="3" fillId="41" borderId="1" xfId="0" applyFont="1" applyFill="1" applyBorder="1"/>
    <xf numFmtId="167" fontId="11" fillId="41" borderId="6" xfId="32" applyNumberFormat="1" applyFont="1" applyFill="1" applyBorder="1"/>
    <xf numFmtId="167" fontId="3" fillId="41" borderId="1" xfId="32" applyNumberFormat="1" applyFont="1" applyFill="1" applyBorder="1"/>
    <xf numFmtId="167" fontId="2" fillId="41" borderId="12" xfId="32" applyNumberFormat="1" applyFont="1" applyFill="1" applyBorder="1"/>
    <xf numFmtId="167" fontId="17" fillId="41" borderId="1" xfId="32" applyNumberFormat="1" applyFont="1" applyFill="1" applyBorder="1"/>
    <xf numFmtId="167" fontId="17" fillId="41" borderId="8" xfId="32" applyNumberFormat="1" applyFont="1" applyFill="1" applyBorder="1"/>
    <xf numFmtId="167" fontId="3" fillId="41" borderId="7" xfId="32" applyNumberFormat="1" applyFont="1" applyFill="1" applyBorder="1"/>
    <xf numFmtId="167" fontId="3" fillId="41" borderId="8" xfId="32" applyNumberFormat="1" applyFont="1" applyFill="1" applyBorder="1"/>
    <xf numFmtId="167" fontId="3" fillId="41" borderId="9" xfId="32" applyNumberFormat="1" applyFont="1" applyFill="1" applyBorder="1"/>
    <xf numFmtId="167" fontId="3" fillId="41" borderId="12" xfId="32" applyNumberFormat="1" applyFont="1" applyFill="1" applyBorder="1"/>
    <xf numFmtId="1" fontId="3" fillId="41" borderId="1" xfId="0" applyNumberFormat="1" applyFont="1" applyFill="1" applyBorder="1"/>
    <xf numFmtId="167" fontId="9" fillId="41" borderId="12" xfId="32" applyNumberFormat="1" applyFont="1" applyFill="1" applyBorder="1"/>
    <xf numFmtId="0" fontId="2" fillId="41" borderId="35" xfId="0" applyFont="1" applyFill="1" applyBorder="1" applyAlignment="1">
      <alignment horizontal="left" wrapText="1" indent="1"/>
    </xf>
    <xf numFmtId="0" fontId="2" fillId="40" borderId="25" xfId="0" applyFont="1" applyFill="1" applyBorder="1"/>
    <xf numFmtId="167" fontId="93" fillId="40" borderId="11" xfId="32" applyNumberFormat="1" applyFont="1" applyFill="1" applyBorder="1"/>
    <xf numFmtId="0" fontId="53" fillId="40" borderId="24" xfId="0" applyFont="1" applyFill="1" applyBorder="1"/>
    <xf numFmtId="167" fontId="53" fillId="40" borderId="0" xfId="32" applyNumberFormat="1" applyFont="1" applyFill="1" applyAlignment="1">
      <alignment horizontal="center"/>
    </xf>
    <xf numFmtId="167" fontId="52" fillId="40" borderId="0" xfId="0" applyNumberFormat="1" applyFont="1" applyFill="1" applyAlignment="1">
      <alignment horizontal="center" vertical="center" wrapText="1"/>
    </xf>
    <xf numFmtId="1" fontId="52" fillId="40" borderId="20" xfId="0" applyNumberFormat="1" applyFont="1" applyFill="1" applyBorder="1" applyAlignment="1">
      <alignment horizontal="center"/>
    </xf>
    <xf numFmtId="0" fontId="52" fillId="40" borderId="25" xfId="0" applyFont="1" applyFill="1" applyBorder="1" applyAlignment="1">
      <alignment horizontal="center"/>
    </xf>
    <xf numFmtId="0" fontId="53" fillId="40" borderId="0" xfId="0" applyFont="1" applyFill="1" applyAlignment="1">
      <alignment horizontal="center"/>
    </xf>
    <xf numFmtId="1" fontId="52" fillId="40" borderId="0" xfId="0" applyNumberFormat="1" applyFont="1" applyFill="1" applyAlignment="1">
      <alignment horizontal="center"/>
    </xf>
    <xf numFmtId="0" fontId="52" fillId="40" borderId="0" xfId="0" applyFont="1" applyFill="1" applyAlignment="1">
      <alignment horizontal="center"/>
    </xf>
    <xf numFmtId="0" fontId="58" fillId="40" borderId="0" xfId="0" applyFont="1" applyFill="1" applyAlignment="1">
      <alignment horizontal="center"/>
    </xf>
    <xf numFmtId="0" fontId="34" fillId="40" borderId="0" xfId="0" applyFont="1" applyFill="1" applyAlignment="1">
      <alignment horizontal="center"/>
    </xf>
    <xf numFmtId="0" fontId="59" fillId="40" borderId="24" xfId="0" applyFont="1" applyFill="1" applyBorder="1"/>
    <xf numFmtId="0" fontId="59" fillId="40" borderId="24" xfId="0" applyFont="1" applyFill="1" applyBorder="1" applyAlignment="1">
      <alignment horizontal="left" indent="1"/>
    </xf>
    <xf numFmtId="167" fontId="59" fillId="40" borderId="24" xfId="32" applyNumberFormat="1" applyFont="1" applyFill="1" applyBorder="1"/>
    <xf numFmtId="3" fontId="0" fillId="0" borderId="0" xfId="0" applyNumberFormat="1"/>
    <xf numFmtId="166" fontId="75" fillId="0" borderId="0" xfId="32" applyFont="1"/>
    <xf numFmtId="9" fontId="39" fillId="0" borderId="0" xfId="45" applyFont="1"/>
    <xf numFmtId="9" fontId="94" fillId="40" borderId="0" xfId="45" applyFont="1" applyFill="1" applyAlignment="1">
      <alignment horizontal="center"/>
    </xf>
    <xf numFmtId="0" fontId="2" fillId="41" borderId="15" xfId="0" applyFont="1" applyFill="1" applyBorder="1" applyAlignment="1">
      <alignment horizontal="left" wrapText="1" indent="1"/>
    </xf>
    <xf numFmtId="167" fontId="2" fillId="38" borderId="25" xfId="32" applyNumberFormat="1" applyFont="1" applyFill="1" applyBorder="1"/>
    <xf numFmtId="9" fontId="75" fillId="0" borderId="0" xfId="45" applyFont="1"/>
    <xf numFmtId="168" fontId="75" fillId="0" borderId="0" xfId="45" applyNumberFormat="1" applyFont="1"/>
    <xf numFmtId="166" fontId="0" fillId="0" borderId="0" xfId="0" applyNumberFormat="1"/>
    <xf numFmtId="167" fontId="2" fillId="0" borderId="15" xfId="0" applyNumberFormat="1" applyFont="1" applyBorder="1"/>
    <xf numFmtId="167" fontId="2" fillId="0" borderId="39" xfId="0" applyNumberFormat="1" applyFont="1" applyBorder="1"/>
    <xf numFmtId="167" fontId="2" fillId="2" borderId="15" xfId="32" applyNumberFormat="1" applyFont="1" applyFill="1" applyBorder="1"/>
    <xf numFmtId="167" fontId="2" fillId="0" borderId="15" xfId="32" applyNumberFormat="1" applyFont="1" applyBorder="1"/>
    <xf numFmtId="167" fontId="3" fillId="41" borderId="15" xfId="32" applyNumberFormat="1" applyFont="1" applyFill="1" applyBorder="1"/>
    <xf numFmtId="166" fontId="93" fillId="40" borderId="26" xfId="32" applyFont="1" applyFill="1" applyBorder="1"/>
    <xf numFmtId="166" fontId="93" fillId="40" borderId="38" xfId="32" applyFont="1" applyFill="1" applyBorder="1"/>
    <xf numFmtId="167" fontId="2" fillId="0" borderId="23" xfId="0" applyNumberFormat="1" applyFont="1" applyBorder="1"/>
    <xf numFmtId="167" fontId="6" fillId="41" borderId="10" xfId="32" applyNumberFormat="1" applyFont="1" applyFill="1" applyBorder="1"/>
    <xf numFmtId="9" fontId="38" fillId="0" borderId="15" xfId="45" applyFont="1" applyBorder="1" applyAlignment="1">
      <alignment horizontal="center"/>
    </xf>
    <xf numFmtId="0" fontId="4" fillId="0" borderId="15" xfId="0" applyFont="1" applyBorder="1" applyAlignment="1">
      <alignment horizontal="center"/>
    </xf>
    <xf numFmtId="9" fontId="3" fillId="41" borderId="15" xfId="45" applyFont="1" applyFill="1" applyBorder="1" applyAlignment="1">
      <alignment horizontal="center"/>
    </xf>
    <xf numFmtId="167" fontId="97" fillId="42" borderId="14" xfId="32" applyNumberFormat="1" applyFont="1" applyFill="1" applyBorder="1"/>
    <xf numFmtId="9" fontId="97" fillId="42" borderId="24" xfId="45" applyFont="1" applyFill="1" applyBorder="1" applyAlignment="1">
      <alignment horizontal="center"/>
    </xf>
    <xf numFmtId="9" fontId="98" fillId="42" borderId="14" xfId="45" applyFont="1" applyFill="1" applyBorder="1" applyAlignment="1">
      <alignment horizontal="center"/>
    </xf>
    <xf numFmtId="9" fontId="98" fillId="42" borderId="15" xfId="45" applyFont="1" applyFill="1" applyBorder="1" applyAlignment="1">
      <alignment horizontal="center"/>
    </xf>
    <xf numFmtId="9" fontId="68" fillId="2" borderId="23" xfId="45" applyFont="1" applyFill="1" applyBorder="1" applyAlignment="1">
      <alignment horizontal="center"/>
    </xf>
    <xf numFmtId="0" fontId="99" fillId="0" borderId="15" xfId="40" applyFont="1" applyBorder="1"/>
    <xf numFmtId="171" fontId="99" fillId="0" borderId="15" xfId="40" applyNumberFormat="1" applyFont="1" applyBorder="1"/>
    <xf numFmtId="171" fontId="99" fillId="0" borderId="16" xfId="40" applyNumberFormat="1" applyFont="1" applyBorder="1"/>
    <xf numFmtId="171" fontId="100" fillId="0" borderId="14" xfId="40" applyNumberFormat="1" applyFont="1" applyBorder="1"/>
    <xf numFmtId="9" fontId="100" fillId="0" borderId="14" xfId="45" applyFont="1" applyBorder="1"/>
    <xf numFmtId="0" fontId="89" fillId="0" borderId="15" xfId="0" applyFont="1" applyBorder="1"/>
    <xf numFmtId="166" fontId="89" fillId="0" borderId="15" xfId="32" applyFont="1" applyBorder="1"/>
    <xf numFmtId="9" fontId="89" fillId="0" borderId="15" xfId="45" applyFont="1" applyBorder="1"/>
    <xf numFmtId="9" fontId="89" fillId="0" borderId="16" xfId="45" applyFont="1" applyBorder="1"/>
    <xf numFmtId="166" fontId="89" fillId="0" borderId="16" xfId="0" applyNumberFormat="1" applyFont="1" applyBorder="1"/>
    <xf numFmtId="0" fontId="89" fillId="0" borderId="4" xfId="0" applyFont="1" applyBorder="1" applyAlignment="1">
      <alignment horizontal="center"/>
    </xf>
    <xf numFmtId="0" fontId="89" fillId="0" borderId="4" xfId="0" applyFont="1" applyBorder="1"/>
    <xf numFmtId="9" fontId="89" fillId="0" borderId="0" xfId="45" applyFont="1" applyAlignment="1">
      <alignment horizontal="left"/>
    </xf>
    <xf numFmtId="171" fontId="100" fillId="0" borderId="26" xfId="40" applyNumberFormat="1" applyFont="1" applyBorder="1"/>
    <xf numFmtId="168" fontId="89" fillId="0" borderId="15" xfId="45" applyNumberFormat="1" applyFont="1" applyBorder="1"/>
    <xf numFmtId="0" fontId="89" fillId="0" borderId="15" xfId="0" applyFont="1" applyBorder="1" applyAlignment="1">
      <alignment horizontal="right"/>
    </xf>
    <xf numFmtId="171" fontId="100" fillId="0" borderId="0" xfId="40" applyNumberFormat="1" applyFont="1"/>
    <xf numFmtId="9" fontId="100" fillId="0" borderId="0" xfId="45" applyFont="1"/>
    <xf numFmtId="49" fontId="3" fillId="0" borderId="10" xfId="0" applyNumberFormat="1" applyFont="1" applyBorder="1" applyAlignment="1">
      <alignment horizontal="center"/>
    </xf>
    <xf numFmtId="49" fontId="5" fillId="41" borderId="10" xfId="0" applyNumberFormat="1" applyFont="1" applyFill="1" applyBorder="1" applyAlignment="1">
      <alignment horizontal="right"/>
    </xf>
    <xf numFmtId="49" fontId="7" fillId="0" borderId="10" xfId="0" applyNumberFormat="1" applyFont="1" applyBorder="1" applyAlignment="1">
      <alignment horizontal="right"/>
    </xf>
    <xf numFmtId="49" fontId="5" fillId="41" borderId="9" xfId="0" applyNumberFormat="1" applyFont="1" applyFill="1" applyBorder="1" applyAlignment="1">
      <alignment horizontal="right"/>
    </xf>
    <xf numFmtId="49" fontId="10" fillId="0" borderId="10" xfId="0" applyNumberFormat="1" applyFont="1" applyBorder="1" applyAlignment="1">
      <alignment horizontal="right"/>
    </xf>
    <xf numFmtId="49" fontId="10" fillId="0" borderId="0" xfId="0" applyNumberFormat="1" applyFont="1" applyAlignment="1">
      <alignment horizontal="right"/>
    </xf>
    <xf numFmtId="49" fontId="2" fillId="40" borderId="20" xfId="0" applyNumberFormat="1" applyFont="1" applyFill="1" applyBorder="1" applyAlignment="1">
      <alignment horizontal="left"/>
    </xf>
    <xf numFmtId="49" fontId="2" fillId="0" borderId="0" xfId="0" applyNumberFormat="1" applyFont="1"/>
    <xf numFmtId="167" fontId="91" fillId="40" borderId="15" xfId="32" applyNumberFormat="1" applyFont="1" applyFill="1" applyBorder="1"/>
    <xf numFmtId="167" fontId="93" fillId="40" borderId="25" xfId="32" applyNumberFormat="1" applyFont="1" applyFill="1" applyBorder="1"/>
    <xf numFmtId="167" fontId="36" fillId="39" borderId="15" xfId="32" applyNumberFormat="1" applyFont="1" applyFill="1" applyBorder="1"/>
    <xf numFmtId="0" fontId="12" fillId="3" borderId="15" xfId="0" applyFont="1" applyFill="1" applyBorder="1"/>
    <xf numFmtId="0" fontId="2" fillId="2" borderId="15" xfId="0" applyFont="1" applyFill="1" applyBorder="1"/>
    <xf numFmtId="0" fontId="12" fillId="2" borderId="15" xfId="0" applyFont="1" applyFill="1" applyBorder="1"/>
    <xf numFmtId="167" fontId="2" fillId="4" borderId="15" xfId="32" applyNumberFormat="1" applyFont="1" applyFill="1" applyBorder="1"/>
    <xf numFmtId="167" fontId="2" fillId="39" borderId="15" xfId="32" applyNumberFormat="1" applyFont="1" applyFill="1" applyBorder="1"/>
    <xf numFmtId="166" fontId="2" fillId="2" borderId="15" xfId="32" applyFont="1" applyFill="1" applyBorder="1"/>
    <xf numFmtId="167" fontId="12" fillId="3" borderId="15" xfId="32" applyNumberFormat="1" applyFont="1" applyFill="1" applyBorder="1"/>
    <xf numFmtId="167" fontId="2" fillId="41" borderId="15" xfId="32" applyNumberFormat="1" applyFont="1" applyFill="1" applyBorder="1"/>
    <xf numFmtId="0" fontId="23" fillId="40" borderId="15" xfId="0" applyFont="1" applyFill="1" applyBorder="1" applyAlignment="1">
      <alignment horizontal="center"/>
    </xf>
    <xf numFmtId="0" fontId="23" fillId="40" borderId="15" xfId="0" applyFont="1" applyFill="1" applyBorder="1" applyAlignment="1">
      <alignment horizontal="left" indent="1"/>
    </xf>
    <xf numFmtId="167" fontId="23" fillId="40" borderId="15" xfId="32" applyNumberFormat="1" applyFont="1" applyFill="1" applyBorder="1"/>
    <xf numFmtId="9" fontId="23" fillId="40" borderId="15" xfId="45" applyFont="1" applyFill="1" applyBorder="1" applyAlignment="1">
      <alignment horizontal="center"/>
    </xf>
    <xf numFmtId="0" fontId="17" fillId="2" borderId="15" xfId="0" applyFont="1" applyFill="1" applyBorder="1" applyAlignment="1">
      <alignment horizontal="right"/>
    </xf>
    <xf numFmtId="0" fontId="17" fillId="2" borderId="15" xfId="0" applyFont="1" applyFill="1" applyBorder="1" applyAlignment="1">
      <alignment horizontal="left" indent="1"/>
    </xf>
    <xf numFmtId="167" fontId="17" fillId="2" borderId="15" xfId="32" applyNumberFormat="1" applyFont="1" applyFill="1" applyBorder="1"/>
    <xf numFmtId="167" fontId="23" fillId="40" borderId="15" xfId="32" applyNumberFormat="1" applyFont="1" applyFill="1" applyBorder="1" applyAlignment="1">
      <alignment horizontal="center"/>
    </xf>
    <xf numFmtId="0" fontId="12" fillId="2" borderId="15" xfId="0" applyFont="1" applyFill="1" applyBorder="1" applyAlignment="1">
      <alignment horizontal="left" wrapText="1" indent="1"/>
    </xf>
    <xf numFmtId="1" fontId="23" fillId="40" borderId="20" xfId="0" applyNumberFormat="1" applyFont="1" applyFill="1" applyBorder="1" applyAlignment="1">
      <alignment horizontal="center" vertical="center"/>
    </xf>
    <xf numFmtId="0" fontId="23" fillId="40" borderId="25" xfId="0" applyFont="1" applyFill="1" applyBorder="1" applyAlignment="1">
      <alignment horizontal="center" vertical="center"/>
    </xf>
    <xf numFmtId="0" fontId="89" fillId="0" borderId="0" xfId="0" applyFont="1" applyAlignment="1">
      <alignment horizontal="center"/>
    </xf>
    <xf numFmtId="0" fontId="12" fillId="2" borderId="10" xfId="0" applyFont="1" applyFill="1" applyBorder="1"/>
    <xf numFmtId="0" fontId="12" fillId="2" borderId="35" xfId="0" applyFont="1" applyFill="1" applyBorder="1"/>
    <xf numFmtId="1" fontId="23" fillId="40" borderId="14" xfId="0" applyNumberFormat="1" applyFont="1" applyFill="1" applyBorder="1" applyAlignment="1">
      <alignment horizontal="center"/>
    </xf>
    <xf numFmtId="0" fontId="23" fillId="40" borderId="14" xfId="0" applyFont="1" applyFill="1" applyBorder="1" applyAlignment="1">
      <alignment horizontal="center"/>
    </xf>
    <xf numFmtId="0" fontId="23" fillId="40" borderId="26" xfId="0" applyFont="1" applyFill="1" applyBorder="1" applyAlignment="1">
      <alignment horizontal="center"/>
    </xf>
    <xf numFmtId="0" fontId="17" fillId="2" borderId="40" xfId="0" applyFont="1" applyFill="1" applyBorder="1" applyAlignment="1">
      <alignment horizontal="right"/>
    </xf>
    <xf numFmtId="167" fontId="17" fillId="2" borderId="41" xfId="32" applyNumberFormat="1" applyFont="1" applyFill="1" applyBorder="1" applyAlignment="1">
      <alignment horizontal="left" indent="1"/>
    </xf>
    <xf numFmtId="0" fontId="17" fillId="2" borderId="42" xfId="0" applyFont="1" applyFill="1" applyBorder="1" applyAlignment="1">
      <alignment horizontal="right"/>
    </xf>
    <xf numFmtId="167" fontId="17" fillId="2" borderId="43" xfId="32" applyNumberFormat="1" applyFont="1" applyFill="1" applyBorder="1" applyAlignment="1">
      <alignment horizontal="left" indent="1"/>
    </xf>
    <xf numFmtId="167" fontId="101" fillId="0" borderId="0" xfId="0" applyNumberFormat="1" applyFont="1"/>
    <xf numFmtId="9" fontId="101" fillId="0" borderId="0" xfId="45" applyFont="1"/>
    <xf numFmtId="167" fontId="72" fillId="0" borderId="0" xfId="0" applyNumberFormat="1" applyFont="1"/>
    <xf numFmtId="167" fontId="58" fillId="0" borderId="0" xfId="0" applyNumberFormat="1" applyFont="1"/>
    <xf numFmtId="0" fontId="101" fillId="0" borderId="0" xfId="0" applyFont="1"/>
    <xf numFmtId="9" fontId="17" fillId="2" borderId="15" xfId="45" applyFont="1" applyFill="1" applyBorder="1" applyAlignment="1">
      <alignment horizontal="center"/>
    </xf>
    <xf numFmtId="0" fontId="17" fillId="2" borderId="10" xfId="0" applyFont="1" applyFill="1" applyBorder="1" applyAlignment="1">
      <alignment horizontal="right"/>
    </xf>
    <xf numFmtId="0" fontId="17" fillId="2" borderId="0" xfId="0" applyFont="1" applyFill="1" applyAlignment="1">
      <alignment horizontal="right"/>
    </xf>
    <xf numFmtId="0" fontId="102" fillId="2" borderId="0" xfId="0" applyFont="1" applyFill="1" applyAlignment="1">
      <alignment horizontal="right"/>
    </xf>
    <xf numFmtId="0" fontId="102" fillId="2" borderId="0" xfId="0" applyFont="1" applyFill="1" applyAlignment="1">
      <alignment horizontal="left" indent="1"/>
    </xf>
    <xf numFmtId="167" fontId="102" fillId="2" borderId="0" xfId="32" applyNumberFormat="1" applyFont="1" applyFill="1"/>
    <xf numFmtId="9" fontId="23" fillId="40" borderId="22" xfId="0" applyNumberFormat="1" applyFont="1" applyFill="1" applyBorder="1" applyAlignment="1">
      <alignment horizontal="center"/>
    </xf>
    <xf numFmtId="9" fontId="102" fillId="40" borderId="22" xfId="0" applyNumberFormat="1" applyFont="1" applyFill="1" applyBorder="1" applyAlignment="1">
      <alignment horizontal="center"/>
    </xf>
    <xf numFmtId="167" fontId="12" fillId="2" borderId="0" xfId="32" applyNumberFormat="1" applyFont="1" applyFill="1"/>
    <xf numFmtId="166" fontId="103" fillId="0" borderId="4" xfId="32" applyFont="1" applyBorder="1"/>
    <xf numFmtId="0" fontId="103" fillId="0" borderId="15" xfId="0" applyFont="1" applyBorder="1"/>
    <xf numFmtId="166" fontId="103" fillId="0" borderId="15" xfId="32" applyFont="1" applyBorder="1"/>
    <xf numFmtId="9" fontId="103" fillId="0" borderId="15" xfId="45" applyFont="1" applyBorder="1" applyAlignment="1">
      <alignment horizontal="center" vertical="center"/>
    </xf>
    <xf numFmtId="9" fontId="103" fillId="0" borderId="45" xfId="45" applyFont="1" applyBorder="1" applyAlignment="1">
      <alignment horizontal="center" vertical="center"/>
    </xf>
    <xf numFmtId="0" fontId="103" fillId="0" borderId="46" xfId="0" applyFont="1" applyBorder="1"/>
    <xf numFmtId="166" fontId="103" fillId="0" borderId="46" xfId="32" applyFont="1" applyBorder="1"/>
    <xf numFmtId="0" fontId="103" fillId="0" borderId="36" xfId="0" applyFont="1" applyBorder="1"/>
    <xf numFmtId="0" fontId="103" fillId="0" borderId="0" xfId="0" applyFont="1"/>
    <xf numFmtId="166" fontId="103" fillId="0" borderId="41" xfId="32" applyFont="1" applyBorder="1"/>
    <xf numFmtId="166" fontId="103" fillId="0" borderId="43" xfId="32" applyFont="1" applyBorder="1"/>
    <xf numFmtId="9" fontId="103" fillId="0" borderId="46" xfId="45" applyFont="1" applyBorder="1" applyAlignment="1">
      <alignment horizontal="center" vertical="center"/>
    </xf>
    <xf numFmtId="0" fontId="103" fillId="0" borderId="21" xfId="0" applyFont="1" applyBorder="1"/>
    <xf numFmtId="166" fontId="103" fillId="0" borderId="47" xfId="32" applyFont="1" applyBorder="1"/>
    <xf numFmtId="166" fontId="103" fillId="0" borderId="16" xfId="32" applyFont="1" applyBorder="1"/>
    <xf numFmtId="9" fontId="103" fillId="0" borderId="16" xfId="45" applyFont="1" applyBorder="1" applyAlignment="1">
      <alignment horizontal="center" vertical="center"/>
    </xf>
    <xf numFmtId="0" fontId="0" fillId="0" borderId="15" xfId="0" applyBorder="1"/>
    <xf numFmtId="166" fontId="103" fillId="0" borderId="6" xfId="32" applyFont="1" applyBorder="1"/>
    <xf numFmtId="166" fontId="103" fillId="0" borderId="3" xfId="32" applyFont="1" applyBorder="1"/>
    <xf numFmtId="9" fontId="103" fillId="0" borderId="3" xfId="45" applyFont="1" applyBorder="1" applyAlignment="1">
      <alignment horizontal="center" vertical="center"/>
    </xf>
    <xf numFmtId="0" fontId="0" fillId="0" borderId="40" xfId="0" applyBorder="1" applyAlignment="1">
      <alignment horizontal="left"/>
    </xf>
    <xf numFmtId="0" fontId="103" fillId="0" borderId="40" xfId="0" applyFont="1" applyBorder="1"/>
    <xf numFmtId="0" fontId="103" fillId="0" borderId="40" xfId="0" applyFont="1" applyBorder="1" applyAlignment="1">
      <alignment horizontal="left"/>
    </xf>
    <xf numFmtId="0" fontId="103" fillId="0" borderId="42" xfId="0" applyFont="1" applyBorder="1"/>
    <xf numFmtId="166" fontId="104" fillId="41" borderId="28" xfId="32" applyFont="1" applyFill="1" applyBorder="1" applyAlignment="1">
      <alignment horizontal="center" vertical="center" wrapText="1"/>
    </xf>
    <xf numFmtId="0" fontId="104" fillId="41" borderId="26" xfId="0" applyFont="1" applyFill="1" applyBorder="1" applyAlignment="1">
      <alignment horizontal="center" vertical="center" wrapText="1"/>
    </xf>
    <xf numFmtId="166" fontId="104" fillId="45" borderId="26" xfId="33" applyFont="1" applyFill="1" applyBorder="1" applyAlignment="1">
      <alignment horizontal="center" vertical="center" wrapText="1"/>
    </xf>
    <xf numFmtId="0" fontId="104" fillId="45" borderId="26" xfId="0" applyFont="1" applyFill="1" applyBorder="1" applyAlignment="1">
      <alignment horizontal="center" vertical="center" wrapText="1"/>
    </xf>
    <xf numFmtId="166" fontId="104" fillId="46" borderId="26" xfId="32" applyFont="1" applyFill="1" applyBorder="1" applyAlignment="1">
      <alignment horizontal="center" vertical="center" wrapText="1"/>
    </xf>
    <xf numFmtId="0" fontId="104" fillId="46" borderId="26" xfId="0" applyFont="1" applyFill="1" applyBorder="1" applyAlignment="1">
      <alignment horizontal="center" vertical="center" wrapText="1"/>
    </xf>
    <xf numFmtId="0" fontId="12" fillId="2" borderId="15" xfId="0" applyFont="1" applyFill="1" applyBorder="1" applyAlignment="1">
      <alignment horizontal="center" vertical="center"/>
    </xf>
    <xf numFmtId="49" fontId="2" fillId="41" borderId="10" xfId="0" applyNumberFormat="1" applyFont="1" applyFill="1" applyBorder="1" applyAlignment="1">
      <alignment horizontal="right"/>
    </xf>
    <xf numFmtId="0" fontId="73" fillId="40" borderId="24" xfId="0" applyFont="1" applyFill="1" applyBorder="1" applyAlignment="1">
      <alignment horizontal="left" indent="1"/>
    </xf>
    <xf numFmtId="167" fontId="73" fillId="40" borderId="24" xfId="32" applyNumberFormat="1" applyFont="1" applyFill="1" applyBorder="1"/>
    <xf numFmtId="0" fontId="73" fillId="40" borderId="24" xfId="0" applyFont="1" applyFill="1" applyBorder="1"/>
    <xf numFmtId="167" fontId="73" fillId="40" borderId="24" xfId="0" applyNumberFormat="1" applyFont="1" applyFill="1" applyBorder="1"/>
    <xf numFmtId="166" fontId="103" fillId="0" borderId="15" xfId="33" applyFont="1" applyBorder="1"/>
    <xf numFmtId="9" fontId="103" fillId="0" borderId="15" xfId="46" applyFont="1" applyBorder="1" applyAlignment="1">
      <alignment horizontal="center" vertical="center"/>
    </xf>
    <xf numFmtId="166" fontId="103" fillId="0" borderId="46" xfId="33" applyFont="1" applyBorder="1"/>
    <xf numFmtId="9" fontId="103" fillId="0" borderId="46" xfId="46" applyFont="1" applyBorder="1" applyAlignment="1">
      <alignment horizontal="center" vertical="center"/>
    </xf>
    <xf numFmtId="166" fontId="12" fillId="3" borderId="15" xfId="32" applyFont="1" applyFill="1" applyBorder="1"/>
    <xf numFmtId="166" fontId="12" fillId="3" borderId="5" xfId="32" applyFont="1" applyFill="1" applyBorder="1"/>
    <xf numFmtId="167" fontId="93" fillId="40" borderId="20" xfId="32" applyNumberFormat="1" applyFont="1" applyFill="1" applyBorder="1"/>
    <xf numFmtId="0" fontId="0" fillId="0" borderId="0" xfId="0" applyAlignment="1">
      <alignment horizontal="center"/>
    </xf>
    <xf numFmtId="168" fontId="2" fillId="0" borderId="0" xfId="45" applyNumberFormat="1" applyFont="1"/>
    <xf numFmtId="168" fontId="3" fillId="2" borderId="15" xfId="45" applyNumberFormat="1" applyFont="1" applyFill="1" applyBorder="1"/>
    <xf numFmtId="168" fontId="96" fillId="40" borderId="49" xfId="45" applyNumberFormat="1" applyFont="1" applyFill="1" applyBorder="1"/>
    <xf numFmtId="168" fontId="4" fillId="41" borderId="10" xfId="45" applyNumberFormat="1" applyFont="1" applyFill="1" applyBorder="1"/>
    <xf numFmtId="168" fontId="9" fillId="41" borderId="10" xfId="45" applyNumberFormat="1" applyFont="1" applyFill="1" applyBorder="1"/>
    <xf numFmtId="168" fontId="6" fillId="2" borderId="10" xfId="45" applyNumberFormat="1" applyFont="1" applyFill="1" applyBorder="1"/>
    <xf numFmtId="168" fontId="4" fillId="2" borderId="10" xfId="45" applyNumberFormat="1" applyFont="1" applyFill="1" applyBorder="1"/>
    <xf numFmtId="168" fontId="3" fillId="41" borderId="10" xfId="45" applyNumberFormat="1" applyFont="1" applyFill="1" applyBorder="1"/>
    <xf numFmtId="168" fontId="6" fillId="2" borderId="15" xfId="45" applyNumberFormat="1" applyFont="1" applyFill="1" applyBorder="1" applyAlignment="1">
      <alignment horizontal="center"/>
    </xf>
    <xf numFmtId="168" fontId="6" fillId="2" borderId="15" xfId="45" applyNumberFormat="1" applyFont="1" applyFill="1" applyBorder="1"/>
    <xf numFmtId="0" fontId="2" fillId="2" borderId="0" xfId="0" applyFont="1" applyFill="1" applyAlignment="1">
      <alignment horizontal="center"/>
    </xf>
    <xf numFmtId="0" fontId="12" fillId="2" borderId="0" xfId="0" applyFont="1" applyFill="1" applyAlignment="1">
      <alignment horizontal="center"/>
    </xf>
    <xf numFmtId="9" fontId="12" fillId="2" borderId="15" xfId="45" applyFont="1" applyFill="1" applyBorder="1" applyAlignment="1">
      <alignment horizontal="center"/>
    </xf>
    <xf numFmtId="0" fontId="12" fillId="2" borderId="0" xfId="0" applyFont="1" applyFill="1" applyAlignment="1">
      <alignment horizontal="center" vertical="center"/>
    </xf>
    <xf numFmtId="0" fontId="12" fillId="2" borderId="0" xfId="0" applyFont="1" applyFill="1" applyAlignment="1">
      <alignment horizontal="left" wrapText="1" indent="1"/>
    </xf>
    <xf numFmtId="9" fontId="12" fillId="2" borderId="0" xfId="45" applyFont="1" applyFill="1" applyAlignment="1">
      <alignment horizontal="center"/>
    </xf>
    <xf numFmtId="168" fontId="9" fillId="41" borderId="9" xfId="45" applyNumberFormat="1" applyFont="1" applyFill="1" applyBorder="1"/>
    <xf numFmtId="9" fontId="17" fillId="0" borderId="15" xfId="45" applyFont="1" applyBorder="1" applyAlignment="1">
      <alignment horizontal="center"/>
    </xf>
    <xf numFmtId="0" fontId="103" fillId="0" borderId="23" xfId="0" applyFont="1" applyBorder="1"/>
    <xf numFmtId="168" fontId="73" fillId="40" borderId="24" xfId="45" applyNumberFormat="1" applyFont="1" applyFill="1" applyBorder="1"/>
    <xf numFmtId="168" fontId="74" fillId="40" borderId="24" xfId="45" applyNumberFormat="1" applyFont="1" applyFill="1" applyBorder="1" applyAlignment="1">
      <alignment horizontal="center"/>
    </xf>
    <xf numFmtId="168" fontId="59" fillId="40" borderId="24" xfId="45" applyNumberFormat="1" applyFont="1" applyFill="1" applyBorder="1" applyAlignment="1">
      <alignment horizontal="center"/>
    </xf>
    <xf numFmtId="9" fontId="0" fillId="0" borderId="0" xfId="45" applyFont="1"/>
    <xf numFmtId="166" fontId="103" fillId="0" borderId="41" xfId="33" applyFont="1" applyBorder="1"/>
    <xf numFmtId="166" fontId="103" fillId="0" borderId="47" xfId="33" applyFont="1" applyBorder="1"/>
    <xf numFmtId="9" fontId="103" fillId="0" borderId="16" xfId="46" applyFont="1" applyBorder="1" applyAlignment="1">
      <alignment horizontal="center" vertical="center"/>
    </xf>
    <xf numFmtId="166" fontId="103" fillId="0" borderId="3" xfId="33" applyFont="1" applyBorder="1"/>
    <xf numFmtId="9" fontId="103" fillId="0" borderId="3" xfId="46" applyFont="1" applyBorder="1" applyAlignment="1">
      <alignment horizontal="center" vertical="center"/>
    </xf>
    <xf numFmtId="168" fontId="17" fillId="0" borderId="15" xfId="45" applyNumberFormat="1" applyFont="1" applyBorder="1" applyAlignment="1">
      <alignment horizontal="center"/>
    </xf>
    <xf numFmtId="168" fontId="0" fillId="0" borderId="0" xfId="45" applyNumberFormat="1" applyFont="1" applyAlignment="1">
      <alignment horizontal="center"/>
    </xf>
    <xf numFmtId="168" fontId="23" fillId="40" borderId="15" xfId="45" applyNumberFormat="1" applyFont="1" applyFill="1" applyBorder="1" applyAlignment="1">
      <alignment horizontal="center"/>
    </xf>
    <xf numFmtId="168" fontId="12" fillId="2" borderId="15" xfId="45" applyNumberFormat="1" applyFont="1" applyFill="1" applyBorder="1" applyAlignment="1">
      <alignment horizontal="center"/>
    </xf>
    <xf numFmtId="168" fontId="17" fillId="2" borderId="15" xfId="45" applyNumberFormat="1" applyFont="1" applyFill="1" applyBorder="1" applyAlignment="1">
      <alignment horizontal="center"/>
    </xf>
    <xf numFmtId="168" fontId="12" fillId="2" borderId="0" xfId="45" applyNumberFormat="1" applyFont="1" applyFill="1" applyAlignment="1">
      <alignment horizontal="center"/>
    </xf>
    <xf numFmtId="166" fontId="6" fillId="41" borderId="12" xfId="32" applyFont="1" applyFill="1" applyBorder="1"/>
    <xf numFmtId="49" fontId="5" fillId="53" borderId="9" xfId="0" applyNumberFormat="1" applyFont="1" applyFill="1" applyBorder="1" applyAlignment="1">
      <alignment horizontal="right"/>
    </xf>
    <xf numFmtId="0" fontId="6" fillId="53" borderId="1" xfId="0" applyFont="1" applyFill="1" applyBorder="1" applyAlignment="1">
      <alignment horizontal="justify" vertical="justify" wrapText="1"/>
    </xf>
    <xf numFmtId="167" fontId="6" fillId="53" borderId="1" xfId="32" applyNumberFormat="1" applyFont="1" applyFill="1" applyBorder="1"/>
    <xf numFmtId="1" fontId="6" fillId="53" borderId="1" xfId="0" applyNumberFormat="1" applyFont="1" applyFill="1" applyBorder="1"/>
    <xf numFmtId="167" fontId="11" fillId="53" borderId="1" xfId="32" applyNumberFormat="1" applyFont="1" applyFill="1" applyBorder="1"/>
    <xf numFmtId="167" fontId="11" fillId="53" borderId="8" xfId="32" applyNumberFormat="1" applyFont="1" applyFill="1" applyBorder="1"/>
    <xf numFmtId="167" fontId="6" fillId="53" borderId="7" xfId="32" applyNumberFormat="1" applyFont="1" applyFill="1" applyBorder="1"/>
    <xf numFmtId="167" fontId="6" fillId="53" borderId="8" xfId="32" applyNumberFormat="1" applyFont="1" applyFill="1" applyBorder="1"/>
    <xf numFmtId="167" fontId="6" fillId="53" borderId="9" xfId="32" applyNumberFormat="1" applyFont="1" applyFill="1" applyBorder="1"/>
    <xf numFmtId="167" fontId="6" fillId="53" borderId="12" xfId="32" applyNumberFormat="1" applyFont="1" applyFill="1" applyBorder="1"/>
    <xf numFmtId="168" fontId="6" fillId="53" borderId="67" xfId="45" applyNumberFormat="1" applyFont="1" applyFill="1" applyBorder="1"/>
    <xf numFmtId="0" fontId="6" fillId="53" borderId="1" xfId="0" applyFont="1" applyFill="1" applyBorder="1"/>
    <xf numFmtId="168" fontId="6" fillId="53" borderId="9" xfId="45" applyNumberFormat="1" applyFont="1" applyFill="1" applyBorder="1"/>
    <xf numFmtId="49" fontId="5" fillId="53" borderId="10" xfId="0" applyNumberFormat="1" applyFont="1" applyFill="1" applyBorder="1" applyAlignment="1">
      <alignment horizontal="right"/>
    </xf>
    <xf numFmtId="167" fontId="9" fillId="53" borderId="12" xfId="32" applyNumberFormat="1" applyFont="1" applyFill="1" applyBorder="1"/>
    <xf numFmtId="167" fontId="18" fillId="53" borderId="6" xfId="32" applyNumberFormat="1" applyFont="1" applyFill="1" applyBorder="1"/>
    <xf numFmtId="167" fontId="9" fillId="53" borderId="5" xfId="32" applyNumberFormat="1" applyFont="1" applyFill="1" applyBorder="1"/>
    <xf numFmtId="167" fontId="9" fillId="53" borderId="6" xfId="32" applyNumberFormat="1" applyFont="1" applyFill="1" applyBorder="1"/>
    <xf numFmtId="167" fontId="9" fillId="53" borderId="10" xfId="32" applyNumberFormat="1" applyFont="1" applyFill="1" applyBorder="1"/>
    <xf numFmtId="168" fontId="6" fillId="53" borderId="10" xfId="45" applyNumberFormat="1" applyFont="1" applyFill="1" applyBorder="1"/>
    <xf numFmtId="167" fontId="6" fillId="53" borderId="13" xfId="32" applyNumberFormat="1" applyFont="1" applyFill="1" applyBorder="1"/>
    <xf numFmtId="166" fontId="6" fillId="53" borderId="12" xfId="32" applyFont="1" applyFill="1" applyBorder="1"/>
    <xf numFmtId="167" fontId="3" fillId="53" borderId="1" xfId="32" applyNumberFormat="1" applyFont="1" applyFill="1" applyBorder="1"/>
    <xf numFmtId="0" fontId="3" fillId="53" borderId="1" xfId="0" applyFont="1" applyFill="1" applyBorder="1"/>
    <xf numFmtId="167" fontId="3" fillId="53" borderId="7" xfId="32" applyNumberFormat="1" applyFont="1" applyFill="1" applyBorder="1"/>
    <xf numFmtId="167" fontId="3" fillId="53" borderId="8" xfId="32" applyNumberFormat="1" applyFont="1" applyFill="1" applyBorder="1"/>
    <xf numFmtId="167" fontId="3" fillId="53" borderId="9" xfId="32" applyNumberFormat="1" applyFont="1" applyFill="1" applyBorder="1"/>
    <xf numFmtId="0" fontId="59" fillId="40" borderId="25" xfId="0" applyFont="1" applyFill="1" applyBorder="1" applyAlignment="1">
      <alignment horizontal="center"/>
    </xf>
    <xf numFmtId="0" fontId="68" fillId="0" borderId="0" xfId="0" applyFont="1" applyAlignment="1">
      <alignment horizontal="center"/>
    </xf>
    <xf numFmtId="0" fontId="68" fillId="2" borderId="0" xfId="0" applyFont="1" applyFill="1"/>
    <xf numFmtId="167" fontId="109" fillId="2" borderId="0" xfId="0" applyNumberFormat="1" applyFont="1" applyFill="1"/>
    <xf numFmtId="0" fontId="109" fillId="2" borderId="0" xfId="0" applyFont="1" applyFill="1"/>
    <xf numFmtId="0" fontId="68" fillId="2" borderId="15" xfId="0" applyFont="1" applyFill="1" applyBorder="1" applyAlignment="1">
      <alignment horizontal="right"/>
    </xf>
    <xf numFmtId="0" fontId="68" fillId="2" borderId="15" xfId="0" applyFont="1" applyFill="1" applyBorder="1" applyAlignment="1">
      <alignment horizontal="left" indent="1"/>
    </xf>
    <xf numFmtId="167" fontId="68" fillId="2" borderId="15" xfId="32" applyNumberFormat="1" applyFont="1" applyFill="1" applyBorder="1"/>
    <xf numFmtId="0" fontId="68" fillId="2" borderId="0" xfId="0" applyFont="1" applyFill="1" applyAlignment="1">
      <alignment horizontal="right"/>
    </xf>
    <xf numFmtId="0" fontId="68" fillId="2" borderId="0" xfId="0" applyFont="1" applyFill="1" applyAlignment="1">
      <alignment horizontal="left" indent="1"/>
    </xf>
    <xf numFmtId="167" fontId="68" fillId="2" borderId="0" xfId="32" applyNumberFormat="1" applyFont="1" applyFill="1"/>
    <xf numFmtId="0" fontId="109" fillId="0" borderId="0" xfId="0" applyFont="1"/>
    <xf numFmtId="1" fontId="97" fillId="42" borderId="20" xfId="0" applyNumberFormat="1" applyFont="1" applyFill="1" applyBorder="1" applyAlignment="1">
      <alignment horizontal="center"/>
    </xf>
    <xf numFmtId="0" fontId="97" fillId="42" borderId="25" xfId="0" applyFont="1" applyFill="1" applyBorder="1" applyAlignment="1">
      <alignment horizontal="center"/>
    </xf>
    <xf numFmtId="167" fontId="109" fillId="2" borderId="0" xfId="32" applyNumberFormat="1" applyFont="1" applyFill="1"/>
    <xf numFmtId="167" fontId="112" fillId="2" borderId="0" xfId="32" applyNumberFormat="1" applyFont="1" applyFill="1" applyAlignment="1">
      <alignment horizontal="center"/>
    </xf>
    <xf numFmtId="0" fontId="112" fillId="2" borderId="0" xfId="0" applyFont="1" applyFill="1"/>
    <xf numFmtId="0" fontId="0" fillId="0" borderId="4" xfId="0" applyBorder="1" applyAlignment="1">
      <alignment horizontal="right"/>
    </xf>
    <xf numFmtId="171" fontId="0" fillId="0" borderId="15" xfId="0" applyNumberFormat="1" applyBorder="1"/>
    <xf numFmtId="9" fontId="0" fillId="0" borderId="15" xfId="45" applyFont="1" applyBorder="1" applyAlignment="1">
      <alignment horizontal="center"/>
    </xf>
    <xf numFmtId="0" fontId="109" fillId="0" borderId="0" xfId="40" applyFont="1"/>
    <xf numFmtId="9" fontId="110" fillId="2" borderId="0" xfId="45" applyFont="1" applyFill="1" applyAlignment="1">
      <alignment horizontal="center"/>
    </xf>
    <xf numFmtId="0" fontId="114" fillId="2" borderId="12" xfId="0" applyFont="1" applyFill="1" applyBorder="1" applyAlignment="1">
      <alignment horizontal="center"/>
    </xf>
    <xf numFmtId="0" fontId="113" fillId="42" borderId="24" xfId="0" applyFont="1" applyFill="1" applyBorder="1"/>
    <xf numFmtId="0" fontId="97" fillId="42" borderId="24" xfId="0" applyFont="1" applyFill="1" applyBorder="1" applyAlignment="1">
      <alignment horizontal="left" indent="1"/>
    </xf>
    <xf numFmtId="1" fontId="59" fillId="40" borderId="20" xfId="0" applyNumberFormat="1" applyFont="1" applyFill="1" applyBorder="1" applyAlignment="1">
      <alignment horizontal="center"/>
    </xf>
    <xf numFmtId="0" fontId="15" fillId="2" borderId="0" xfId="0" applyFont="1" applyFill="1"/>
    <xf numFmtId="167" fontId="10" fillId="2" borderId="0" xfId="0" applyNumberFormat="1" applyFont="1" applyFill="1"/>
    <xf numFmtId="0" fontId="10" fillId="2" borderId="0" xfId="0" applyFont="1" applyFill="1"/>
    <xf numFmtId="168" fontId="15" fillId="2" borderId="23" xfId="45" applyNumberFormat="1" applyFont="1" applyFill="1" applyBorder="1" applyAlignment="1">
      <alignment horizontal="center"/>
    </xf>
    <xf numFmtId="0" fontId="73" fillId="40" borderId="44" xfId="0" applyFont="1" applyFill="1" applyBorder="1"/>
    <xf numFmtId="0" fontId="59" fillId="40" borderId="44" xfId="0" applyFont="1" applyFill="1" applyBorder="1" applyAlignment="1">
      <alignment horizontal="left" indent="1"/>
    </xf>
    <xf numFmtId="167" fontId="59" fillId="40" borderId="44" xfId="32" applyNumberFormat="1" applyFont="1" applyFill="1" applyBorder="1"/>
    <xf numFmtId="0" fontId="15" fillId="43" borderId="0" xfId="0" applyFont="1" applyFill="1"/>
    <xf numFmtId="167" fontId="10" fillId="43" borderId="0" xfId="0" applyNumberFormat="1" applyFont="1" applyFill="1"/>
    <xf numFmtId="0" fontId="10" fillId="43" borderId="0" xfId="0" applyFont="1" applyFill="1"/>
    <xf numFmtId="167" fontId="15" fillId="43" borderId="15" xfId="33" applyNumberFormat="1" applyFont="1" applyFill="1" applyBorder="1"/>
    <xf numFmtId="1" fontId="106" fillId="42" borderId="20" xfId="0" applyNumberFormat="1" applyFont="1" applyFill="1" applyBorder="1" applyAlignment="1">
      <alignment horizontal="center"/>
    </xf>
    <xf numFmtId="0" fontId="106" fillId="42" borderId="25" xfId="0" applyFont="1" applyFill="1" applyBorder="1" applyAlignment="1">
      <alignment horizontal="center"/>
    </xf>
    <xf numFmtId="0" fontId="107" fillId="42" borderId="44" xfId="0" applyFont="1" applyFill="1" applyBorder="1"/>
    <xf numFmtId="0" fontId="106" fillId="42" borderId="44" xfId="0" applyFont="1" applyFill="1" applyBorder="1" applyAlignment="1">
      <alignment horizontal="left" indent="1"/>
    </xf>
    <xf numFmtId="167" fontId="106" fillId="42" borderId="44" xfId="32" applyNumberFormat="1" applyFont="1" applyFill="1" applyBorder="1"/>
    <xf numFmtId="167" fontId="96" fillId="40" borderId="0" xfId="32" applyNumberFormat="1" applyFont="1" applyFill="1" applyBorder="1"/>
    <xf numFmtId="167" fontId="4" fillId="41" borderId="0" xfId="32" applyNumberFormat="1" applyFont="1" applyFill="1" applyBorder="1"/>
    <xf numFmtId="167" fontId="32" fillId="41" borderId="0" xfId="32" applyNumberFormat="1" applyFont="1" applyFill="1" applyBorder="1"/>
    <xf numFmtId="167" fontId="6" fillId="41" borderId="0" xfId="32" applyNumberFormat="1" applyFont="1" applyFill="1" applyBorder="1"/>
    <xf numFmtId="167" fontId="5" fillId="41" borderId="0" xfId="32" applyNumberFormat="1" applyFont="1" applyFill="1" applyBorder="1"/>
    <xf numFmtId="167" fontId="6" fillId="53" borderId="0" xfId="32" applyNumberFormat="1" applyFont="1" applyFill="1" applyBorder="1"/>
    <xf numFmtId="0" fontId="8" fillId="0" borderId="0" xfId="0" applyFont="1" applyAlignment="1">
      <alignment horizontal="justify" vertical="justify" wrapText="1"/>
    </xf>
    <xf numFmtId="167" fontId="2" fillId="0" borderId="0" xfId="32" applyNumberFormat="1" applyFont="1" applyBorder="1"/>
    <xf numFmtId="167" fontId="12" fillId="3" borderId="0" xfId="32" applyNumberFormat="1" applyFont="1" applyFill="1" applyBorder="1"/>
    <xf numFmtId="167" fontId="2" fillId="4" borderId="0" xfId="32" applyNumberFormat="1" applyFont="1" applyFill="1" applyBorder="1"/>
    <xf numFmtId="167" fontId="91" fillId="40" borderId="0" xfId="32" applyNumberFormat="1" applyFont="1" applyFill="1" applyBorder="1"/>
    <xf numFmtId="167" fontId="4" fillId="0" borderId="0" xfId="32" applyNumberFormat="1" applyFont="1" applyBorder="1"/>
    <xf numFmtId="167" fontId="16" fillId="3" borderId="0" xfId="32" applyNumberFormat="1" applyFont="1" applyFill="1" applyBorder="1"/>
    <xf numFmtId="167" fontId="95" fillId="40" borderId="0" xfId="32" applyNumberFormat="1" applyFont="1" applyFill="1" applyBorder="1"/>
    <xf numFmtId="167" fontId="94" fillId="40" borderId="0" xfId="32" applyNumberFormat="1" applyFont="1" applyFill="1" applyBorder="1"/>
    <xf numFmtId="167" fontId="8" fillId="0" borderId="0" xfId="32" applyNumberFormat="1" applyFont="1" applyBorder="1"/>
    <xf numFmtId="167" fontId="2" fillId="2" borderId="0" xfId="32" applyNumberFormat="1" applyFont="1" applyFill="1" applyBorder="1"/>
    <xf numFmtId="167" fontId="9" fillId="53" borderId="0" xfId="32" applyNumberFormat="1" applyFont="1" applyFill="1" applyBorder="1"/>
    <xf numFmtId="167" fontId="18" fillId="53" borderId="0" xfId="32" applyNumberFormat="1" applyFont="1" applyFill="1" applyBorder="1"/>
    <xf numFmtId="0" fontId="6" fillId="41" borderId="0" xfId="0" applyFont="1" applyFill="1" applyAlignment="1">
      <alignment horizontal="justify" vertical="justify" wrapText="1"/>
    </xf>
    <xf numFmtId="167" fontId="11" fillId="41" borderId="0" xfId="32" applyNumberFormat="1" applyFont="1" applyFill="1" applyBorder="1"/>
    <xf numFmtId="167" fontId="3" fillId="41" borderId="0" xfId="32" applyNumberFormat="1" applyFont="1" applyFill="1" applyBorder="1"/>
    <xf numFmtId="167" fontId="2" fillId="41" borderId="0" xfId="32" applyNumberFormat="1" applyFont="1" applyFill="1" applyBorder="1"/>
    <xf numFmtId="0" fontId="6" fillId="41" borderId="0" xfId="0" applyFont="1" applyFill="1"/>
    <xf numFmtId="167" fontId="91" fillId="40" borderId="21" xfId="32" applyNumberFormat="1" applyFont="1" applyFill="1" applyBorder="1"/>
    <xf numFmtId="167" fontId="2" fillId="2" borderId="19" xfId="32" applyNumberFormat="1" applyFont="1" applyFill="1" applyBorder="1"/>
    <xf numFmtId="167" fontId="93" fillId="40" borderId="19" xfId="32" applyNumberFormat="1" applyFont="1" applyFill="1" applyBorder="1"/>
    <xf numFmtId="168" fontId="2" fillId="2" borderId="20" xfId="45" applyNumberFormat="1" applyFont="1" applyFill="1" applyBorder="1"/>
    <xf numFmtId="166" fontId="91" fillId="40" borderId="15" xfId="32" applyFont="1" applyFill="1" applyBorder="1"/>
    <xf numFmtId="0" fontId="0" fillId="0" borderId="0" xfId="0" applyAlignment="1">
      <alignment vertical="top"/>
    </xf>
    <xf numFmtId="4" fontId="0" fillId="0" borderId="0" xfId="0" applyNumberFormat="1" applyAlignment="1">
      <alignment horizontal="right" vertical="top"/>
    </xf>
    <xf numFmtId="167" fontId="2" fillId="4" borderId="35" xfId="32" applyNumberFormat="1" applyFont="1" applyFill="1" applyBorder="1"/>
    <xf numFmtId="43" fontId="0" fillId="0" borderId="0" xfId="0" applyNumberFormat="1"/>
    <xf numFmtId="166" fontId="41" fillId="0" borderId="0" xfId="32" applyFont="1"/>
    <xf numFmtId="166" fontId="4" fillId="0" borderId="0" xfId="32" applyFont="1"/>
    <xf numFmtId="166" fontId="4" fillId="0" borderId="0" xfId="32" applyFont="1" applyFill="1"/>
    <xf numFmtId="166" fontId="41" fillId="0" borderId="0" xfId="32" applyFont="1" applyFill="1"/>
    <xf numFmtId="166" fontId="6" fillId="0" borderId="0" xfId="32" applyFont="1" applyFill="1"/>
    <xf numFmtId="166" fontId="2" fillId="0" borderId="0" xfId="32" applyFont="1" applyFill="1"/>
    <xf numFmtId="166" fontId="2" fillId="49" borderId="0" xfId="32" applyFont="1" applyFill="1"/>
    <xf numFmtId="0" fontId="2" fillId="41" borderId="15" xfId="0" applyFont="1" applyFill="1" applyBorder="1" applyAlignment="1">
      <alignment wrapText="1"/>
    </xf>
    <xf numFmtId="166" fontId="103" fillId="52" borderId="15" xfId="32" applyFont="1" applyFill="1" applyBorder="1" applyAlignment="1">
      <alignment horizontal="right"/>
    </xf>
    <xf numFmtId="10" fontId="109" fillId="2" borderId="0" xfId="45" applyNumberFormat="1" applyFont="1" applyFill="1"/>
    <xf numFmtId="10" fontId="17" fillId="2" borderId="23" xfId="45" applyNumberFormat="1" applyFont="1" applyFill="1" applyBorder="1"/>
    <xf numFmtId="10" fontId="54" fillId="40" borderId="15" xfId="45" applyNumberFormat="1" applyFont="1" applyFill="1" applyBorder="1" applyAlignment="1">
      <alignment horizontal="center"/>
    </xf>
    <xf numFmtId="10" fontId="15" fillId="2" borderId="23" xfId="45" applyNumberFormat="1" applyFont="1" applyFill="1" applyBorder="1" applyAlignment="1">
      <alignment horizontal="center"/>
    </xf>
    <xf numFmtId="10" fontId="15" fillId="2" borderId="15" xfId="45" applyNumberFormat="1" applyFont="1" applyFill="1" applyBorder="1" applyAlignment="1">
      <alignment horizontal="center"/>
    </xf>
    <xf numFmtId="10" fontId="117" fillId="44" borderId="15" xfId="45" applyNumberFormat="1" applyFont="1" applyFill="1" applyBorder="1" applyAlignment="1">
      <alignment horizontal="center"/>
    </xf>
    <xf numFmtId="10" fontId="59" fillId="40" borderId="44" xfId="45" applyNumberFormat="1" applyFont="1" applyFill="1" applyBorder="1" applyAlignment="1">
      <alignment horizontal="center"/>
    </xf>
    <xf numFmtId="10" fontId="115" fillId="40" borderId="44" xfId="45" applyNumberFormat="1" applyFont="1" applyFill="1" applyBorder="1" applyAlignment="1">
      <alignment horizontal="center"/>
    </xf>
    <xf numFmtId="10" fontId="118" fillId="42" borderId="15" xfId="45" applyNumberFormat="1" applyFont="1" applyFill="1" applyBorder="1" applyAlignment="1">
      <alignment horizontal="center"/>
    </xf>
    <xf numFmtId="10" fontId="106" fillId="42" borderId="44" xfId="45" applyNumberFormat="1" applyFont="1" applyFill="1" applyBorder="1" applyAlignment="1">
      <alignment horizontal="center"/>
    </xf>
    <xf numFmtId="10" fontId="118" fillId="42" borderId="44" xfId="45" applyNumberFormat="1" applyFont="1" applyFill="1" applyBorder="1" applyAlignment="1">
      <alignment horizontal="center"/>
    </xf>
    <xf numFmtId="166" fontId="2" fillId="0" borderId="15" xfId="32" applyFont="1" applyBorder="1"/>
    <xf numFmtId="0" fontId="3" fillId="45" borderId="15" xfId="0" applyFont="1" applyFill="1" applyBorder="1" applyAlignment="1">
      <alignment horizontal="center"/>
    </xf>
    <xf numFmtId="0" fontId="3" fillId="45" borderId="0" xfId="0" applyFont="1" applyFill="1" applyAlignment="1">
      <alignment horizontal="center"/>
    </xf>
    <xf numFmtId="166" fontId="124" fillId="45" borderId="0" xfId="0" applyNumberFormat="1" applyFont="1" applyFill="1"/>
    <xf numFmtId="43" fontId="2" fillId="0" borderId="0" xfId="0" applyNumberFormat="1" applyFont="1"/>
    <xf numFmtId="0" fontId="2" fillId="0" borderId="15" xfId="0" applyFont="1" applyBorder="1" applyAlignment="1">
      <alignment horizontal="center" vertical="center" wrapText="1"/>
    </xf>
    <xf numFmtId="0" fontId="2" fillId="0" borderId="15" xfId="0" applyFont="1" applyBorder="1" applyAlignment="1">
      <alignment horizontal="center" vertical="center"/>
    </xf>
    <xf numFmtId="43" fontId="2" fillId="0" borderId="15" xfId="0" applyNumberFormat="1" applyFont="1" applyBorder="1" applyAlignment="1">
      <alignment horizontal="center" vertical="center"/>
    </xf>
    <xf numFmtId="0" fontId="3" fillId="0" borderId="15" xfId="0" applyFont="1" applyBorder="1" applyAlignment="1">
      <alignment horizontal="center"/>
    </xf>
    <xf numFmtId="167" fontId="3" fillId="43" borderId="15" xfId="84" applyNumberFormat="1" applyFont="1" applyFill="1" applyBorder="1"/>
    <xf numFmtId="0" fontId="126" fillId="0" borderId="0" xfId="0" applyFont="1"/>
    <xf numFmtId="0" fontId="85" fillId="0" borderId="0" xfId="0" applyFont="1"/>
    <xf numFmtId="167" fontId="85" fillId="0" borderId="0" xfId="0" applyNumberFormat="1" applyFont="1"/>
    <xf numFmtId="0" fontId="85" fillId="0" borderId="0" xfId="0" applyFont="1" applyAlignment="1">
      <alignment horizontal="left"/>
    </xf>
    <xf numFmtId="9" fontId="85" fillId="0" borderId="0" xfId="45" applyFont="1" applyAlignment="1">
      <alignment horizontal="left"/>
    </xf>
    <xf numFmtId="166" fontId="3" fillId="0" borderId="15" xfId="33" applyFont="1" applyBorder="1"/>
    <xf numFmtId="167" fontId="17" fillId="0" borderId="0" xfId="0" applyNumberFormat="1" applyFont="1" applyAlignment="1">
      <alignment horizontal="center" vertical="center" wrapText="1"/>
    </xf>
    <xf numFmtId="167" fontId="12" fillId="0" borderId="0" xfId="0" applyNumberFormat="1" applyFont="1" applyAlignment="1">
      <alignment horizontal="center" vertical="center" wrapText="1"/>
    </xf>
    <xf numFmtId="9" fontId="38" fillId="0" borderId="0" xfId="45" applyFont="1" applyBorder="1" applyAlignment="1">
      <alignment horizontal="center"/>
    </xf>
    <xf numFmtId="0" fontId="4" fillId="0" borderId="0" xfId="0" applyFont="1" applyAlignment="1">
      <alignment horizontal="center"/>
    </xf>
    <xf numFmtId="9" fontId="3" fillId="41" borderId="0" xfId="45" applyFont="1" applyFill="1" applyBorder="1" applyAlignment="1">
      <alignment horizontal="center"/>
    </xf>
    <xf numFmtId="168" fontId="2" fillId="0" borderId="0" xfId="45" applyNumberFormat="1" applyFont="1" applyBorder="1"/>
    <xf numFmtId="164" fontId="2" fillId="0" borderId="0" xfId="122" applyFont="1"/>
    <xf numFmtId="0" fontId="125" fillId="0" borderId="0" xfId="0" applyFont="1"/>
    <xf numFmtId="4" fontId="15" fillId="58" borderId="0" xfId="0" applyNumberFormat="1" applyFont="1" applyFill="1" applyAlignment="1">
      <alignment horizontal="right"/>
    </xf>
    <xf numFmtId="0" fontId="10" fillId="0" borderId="0" xfId="0" applyFont="1"/>
    <xf numFmtId="4" fontId="15" fillId="59" borderId="0" xfId="0" applyNumberFormat="1" applyFont="1" applyFill="1" applyAlignment="1">
      <alignment horizontal="right"/>
    </xf>
    <xf numFmtId="4" fontId="10" fillId="0" borderId="0" xfId="0" applyNumberFormat="1" applyFont="1" applyAlignment="1">
      <alignment horizontal="right"/>
    </xf>
    <xf numFmtId="10" fontId="128" fillId="40" borderId="50" xfId="45" applyNumberFormat="1" applyFont="1" applyFill="1" applyBorder="1"/>
    <xf numFmtId="10" fontId="129" fillId="41" borderId="35" xfId="45" applyNumberFormat="1" applyFont="1" applyFill="1" applyBorder="1"/>
    <xf numFmtId="10" fontId="103" fillId="0" borderId="0" xfId="45" applyNumberFormat="1" applyFont="1"/>
    <xf numFmtId="168" fontId="103" fillId="0" borderId="0" xfId="45" applyNumberFormat="1" applyFont="1"/>
    <xf numFmtId="1" fontId="116" fillId="60" borderId="20" xfId="0" applyNumberFormat="1" applyFont="1" applyFill="1" applyBorder="1" applyAlignment="1">
      <alignment horizontal="center"/>
    </xf>
    <xf numFmtId="0" fontId="116" fillId="60" borderId="25" xfId="0" applyFont="1" applyFill="1" applyBorder="1" applyAlignment="1">
      <alignment horizontal="center"/>
    </xf>
    <xf numFmtId="10" fontId="59" fillId="42" borderId="15" xfId="45" applyNumberFormat="1" applyFont="1" applyFill="1" applyBorder="1" applyAlignment="1">
      <alignment horizontal="center"/>
    </xf>
    <xf numFmtId="168" fontId="59" fillId="42" borderId="15" xfId="45" applyNumberFormat="1" applyFont="1" applyFill="1" applyBorder="1" applyAlignment="1">
      <alignment horizontal="center"/>
    </xf>
    <xf numFmtId="10" fontId="116" fillId="61" borderId="15" xfId="45" applyNumberFormat="1" applyFont="1" applyFill="1" applyBorder="1" applyAlignment="1">
      <alignment horizontal="center"/>
    </xf>
    <xf numFmtId="0" fontId="73" fillId="62" borderId="44" xfId="0" applyFont="1" applyFill="1" applyBorder="1"/>
    <xf numFmtId="0" fontId="59" fillId="62" borderId="44" xfId="0" applyFont="1" applyFill="1" applyBorder="1" applyAlignment="1">
      <alignment horizontal="left" indent="1"/>
    </xf>
    <xf numFmtId="167" fontId="59" fillId="62" borderId="44" xfId="32" applyNumberFormat="1" applyFont="1" applyFill="1" applyBorder="1"/>
    <xf numFmtId="10" fontId="59" fillId="62" borderId="44" xfId="45" applyNumberFormat="1" applyFont="1" applyFill="1" applyBorder="1" applyAlignment="1">
      <alignment horizontal="center"/>
    </xf>
    <xf numFmtId="10" fontId="115" fillId="62" borderId="44" xfId="45" applyNumberFormat="1" applyFont="1" applyFill="1" applyBorder="1" applyAlignment="1">
      <alignment horizontal="center"/>
    </xf>
    <xf numFmtId="0" fontId="12" fillId="48" borderId="15" xfId="0" applyFont="1" applyFill="1" applyBorder="1"/>
    <xf numFmtId="167" fontId="2" fillId="3" borderId="0" xfId="32" applyNumberFormat="1" applyFont="1" applyFill="1" applyBorder="1"/>
    <xf numFmtId="167" fontId="6" fillId="53" borderId="10" xfId="32" applyNumberFormat="1" applyFont="1" applyFill="1" applyBorder="1"/>
    <xf numFmtId="167" fontId="2" fillId="4" borderId="25" xfId="32" applyNumberFormat="1" applyFont="1" applyFill="1" applyBorder="1"/>
    <xf numFmtId="49" fontId="61" fillId="48" borderId="38" xfId="0" applyNumberFormat="1" applyFont="1" applyFill="1" applyBorder="1"/>
    <xf numFmtId="0" fontId="90" fillId="48" borderId="36" xfId="0" applyFont="1" applyFill="1" applyBorder="1"/>
    <xf numFmtId="167" fontId="91" fillId="48" borderId="36" xfId="0" applyNumberFormat="1" applyFont="1" applyFill="1" applyBorder="1" applyAlignment="1">
      <alignment horizontal="center"/>
    </xf>
    <xf numFmtId="0" fontId="91" fillId="48" borderId="36" xfId="0" applyFont="1" applyFill="1" applyBorder="1"/>
    <xf numFmtId="1" fontId="91" fillId="48" borderId="36" xfId="0" applyNumberFormat="1" applyFont="1" applyFill="1" applyBorder="1"/>
    <xf numFmtId="167" fontId="91" fillId="48" borderId="26" xfId="0" applyNumberFormat="1" applyFont="1" applyFill="1" applyBorder="1"/>
    <xf numFmtId="0" fontId="92" fillId="48" borderId="36" xfId="0" applyFont="1" applyFill="1" applyBorder="1"/>
    <xf numFmtId="0" fontId="92" fillId="48" borderId="37" xfId="0" applyFont="1" applyFill="1" applyBorder="1"/>
    <xf numFmtId="0" fontId="91" fillId="48" borderId="31" xfId="0" applyFont="1" applyFill="1" applyBorder="1"/>
    <xf numFmtId="0" fontId="91" fillId="48" borderId="37" xfId="0" applyFont="1" applyFill="1" applyBorder="1"/>
    <xf numFmtId="0" fontId="91" fillId="48" borderId="38" xfId="0" applyFont="1" applyFill="1" applyBorder="1"/>
    <xf numFmtId="0" fontId="91" fillId="48" borderId="26" xfId="0" applyFont="1" applyFill="1" applyBorder="1"/>
    <xf numFmtId="0" fontId="93" fillId="48" borderId="26" xfId="0" applyFont="1" applyFill="1" applyBorder="1"/>
    <xf numFmtId="168" fontId="91" fillId="48" borderId="38" xfId="45" applyNumberFormat="1" applyFont="1" applyFill="1" applyBorder="1"/>
    <xf numFmtId="168" fontId="103" fillId="48" borderId="26" xfId="45" applyNumberFormat="1" applyFont="1" applyFill="1" applyBorder="1"/>
    <xf numFmtId="49" fontId="8" fillId="0" borderId="10" xfId="0" applyNumberFormat="1" applyFont="1" applyBorder="1" applyAlignment="1">
      <alignment horizontal="right"/>
    </xf>
    <xf numFmtId="167" fontId="8" fillId="2" borderId="12" xfId="32" applyNumberFormat="1" applyFont="1" applyFill="1" applyBorder="1"/>
    <xf numFmtId="4" fontId="103" fillId="0" borderId="0" xfId="0" applyNumberFormat="1" applyFont="1" applyAlignment="1">
      <alignment horizontal="right"/>
    </xf>
    <xf numFmtId="49" fontId="6" fillId="41" borderId="10" xfId="0" applyNumberFormat="1" applyFont="1" applyFill="1" applyBorder="1" applyAlignment="1">
      <alignment horizontal="right"/>
    </xf>
    <xf numFmtId="167" fontId="6" fillId="41" borderId="6" xfId="32" applyNumberFormat="1" applyFont="1" applyFill="1" applyBorder="1"/>
    <xf numFmtId="167" fontId="6" fillId="41" borderId="5" xfId="32" applyNumberFormat="1" applyFont="1" applyFill="1" applyBorder="1"/>
    <xf numFmtId="4" fontId="131" fillId="0" borderId="0" xfId="0" applyNumberFormat="1" applyFont="1" applyAlignment="1">
      <alignment horizontal="right" vertical="top"/>
    </xf>
    <xf numFmtId="49" fontId="6" fillId="53" borderId="10" xfId="0" applyNumberFormat="1" applyFont="1" applyFill="1" applyBorder="1" applyAlignment="1">
      <alignment horizontal="right"/>
    </xf>
    <xf numFmtId="49" fontId="9" fillId="40" borderId="10" xfId="0" applyNumberFormat="1" applyFont="1" applyFill="1" applyBorder="1" applyAlignment="1">
      <alignment horizontal="right"/>
    </xf>
    <xf numFmtId="167" fontId="96" fillId="40" borderId="6" xfId="32" applyNumberFormat="1" applyFont="1" applyFill="1" applyBorder="1"/>
    <xf numFmtId="167" fontId="96" fillId="40" borderId="5" xfId="32" applyNumberFormat="1" applyFont="1" applyFill="1" applyBorder="1"/>
    <xf numFmtId="167" fontId="96" fillId="40" borderId="10" xfId="32" applyNumberFormat="1" applyFont="1" applyFill="1" applyBorder="1"/>
    <xf numFmtId="0" fontId="131" fillId="0" borderId="0" xfId="0" applyFont="1"/>
    <xf numFmtId="49" fontId="6" fillId="53" borderId="9" xfId="0" applyNumberFormat="1" applyFont="1" applyFill="1" applyBorder="1" applyAlignment="1">
      <alignment horizontal="right"/>
    </xf>
    <xf numFmtId="0" fontId="40" fillId="0" borderId="70" xfId="0" applyFont="1" applyBorder="1" applyAlignment="1">
      <alignment horizontal="center"/>
    </xf>
    <xf numFmtId="0" fontId="40" fillId="3" borderId="31" xfId="0" applyFont="1" applyFill="1" applyBorder="1" applyAlignment="1">
      <alignment horizontal="center"/>
    </xf>
    <xf numFmtId="0" fontId="0" fillId="4" borderId="26" xfId="0" applyFill="1" applyBorder="1" applyAlignment="1">
      <alignment horizontal="center"/>
    </xf>
    <xf numFmtId="0" fontId="2" fillId="0" borderId="36" xfId="0" applyFont="1" applyBorder="1"/>
    <xf numFmtId="167" fontId="2" fillId="0" borderId="36" xfId="0" applyNumberFormat="1" applyFont="1" applyBorder="1"/>
    <xf numFmtId="0" fontId="12" fillId="0" borderId="36" xfId="0" applyFont="1" applyBorder="1"/>
    <xf numFmtId="49" fontId="2" fillId="41" borderId="40" xfId="0" applyNumberFormat="1" applyFont="1" applyFill="1" applyBorder="1" applyAlignment="1">
      <alignment horizontal="right"/>
    </xf>
    <xf numFmtId="4" fontId="0" fillId="0" borderId="0" xfId="0" applyNumberFormat="1" applyAlignment="1">
      <alignment horizontal="right"/>
    </xf>
    <xf numFmtId="10" fontId="104" fillId="2" borderId="45" xfId="45" applyNumberFormat="1" applyFont="1" applyFill="1" applyBorder="1"/>
    <xf numFmtId="10" fontId="104" fillId="2" borderId="45" xfId="45" applyNumberFormat="1" applyFont="1" applyFill="1" applyBorder="1" applyAlignment="1">
      <alignment horizontal="center"/>
    </xf>
    <xf numFmtId="167" fontId="2" fillId="0" borderId="10" xfId="0" applyNumberFormat="1" applyFont="1" applyBorder="1"/>
    <xf numFmtId="10" fontId="103" fillId="0" borderId="35" xfId="45" applyNumberFormat="1" applyFont="1" applyBorder="1"/>
    <xf numFmtId="167" fontId="2" fillId="40" borderId="0" xfId="0" applyNumberFormat="1" applyFont="1" applyFill="1"/>
    <xf numFmtId="4" fontId="103" fillId="52" borderId="0" xfId="0" applyNumberFormat="1" applyFont="1" applyFill="1" applyAlignment="1">
      <alignment horizontal="right"/>
    </xf>
    <xf numFmtId="0" fontId="2" fillId="0" borderId="21" xfId="0" applyFont="1" applyBorder="1"/>
    <xf numFmtId="167" fontId="2" fillId="0" borderId="46" xfId="0" applyNumberFormat="1" applyFont="1" applyBorder="1"/>
    <xf numFmtId="167" fontId="2" fillId="0" borderId="46" xfId="32" applyNumberFormat="1" applyFont="1" applyBorder="1"/>
    <xf numFmtId="167" fontId="2" fillId="2" borderId="46" xfId="32" applyNumberFormat="1" applyFont="1" applyFill="1" applyBorder="1"/>
    <xf numFmtId="167" fontId="93" fillId="40" borderId="46" xfId="32" applyNumberFormat="1" applyFont="1" applyFill="1" applyBorder="1"/>
    <xf numFmtId="168" fontId="2" fillId="0" borderId="46" xfId="45" applyNumberFormat="1" applyFont="1" applyBorder="1"/>
    <xf numFmtId="10" fontId="103" fillId="0" borderId="71" xfId="45" applyNumberFormat="1" applyFont="1" applyBorder="1"/>
    <xf numFmtId="1" fontId="4" fillId="0" borderId="0" xfId="0" applyNumberFormat="1" applyFont="1"/>
    <xf numFmtId="49" fontId="2" fillId="2" borderId="10" xfId="0" applyNumberFormat="1" applyFont="1" applyFill="1" applyBorder="1"/>
    <xf numFmtId="168" fontId="2" fillId="2" borderId="0" xfId="45" applyNumberFormat="1" applyFont="1" applyFill="1" applyBorder="1"/>
    <xf numFmtId="168" fontId="103" fillId="2" borderId="35" xfId="45" applyNumberFormat="1" applyFont="1" applyFill="1" applyBorder="1"/>
    <xf numFmtId="1" fontId="3" fillId="0" borderId="0" xfId="0" applyNumberFormat="1" applyFont="1" applyAlignment="1">
      <alignment horizontal="center"/>
    </xf>
    <xf numFmtId="0" fontId="3" fillId="0" borderId="0" xfId="0" applyFont="1" applyAlignment="1">
      <alignment horizontal="center"/>
    </xf>
    <xf numFmtId="0" fontId="96" fillId="40" borderId="0" xfId="0" applyFont="1" applyFill="1" applyAlignment="1">
      <alignment horizontal="left" indent="1"/>
    </xf>
    <xf numFmtId="1" fontId="96" fillId="40" borderId="0" xfId="0" applyNumberFormat="1" applyFont="1" applyFill="1"/>
    <xf numFmtId="0" fontId="5" fillId="41" borderId="0" xfId="0" applyFont="1" applyFill="1" applyAlignment="1">
      <alignment horizontal="left" indent="1"/>
    </xf>
    <xf numFmtId="1" fontId="5" fillId="41" borderId="0" xfId="0" applyNumberFormat="1" applyFont="1" applyFill="1"/>
    <xf numFmtId="0" fontId="6" fillId="41" borderId="0" xfId="0" applyFont="1" applyFill="1" applyAlignment="1">
      <alignment horizontal="left" indent="1"/>
    </xf>
    <xf numFmtId="1" fontId="6" fillId="41" borderId="0" xfId="0" applyNumberFormat="1" applyFont="1" applyFill="1"/>
    <xf numFmtId="1" fontId="6" fillId="0" borderId="0" xfId="0" applyNumberFormat="1" applyFont="1"/>
    <xf numFmtId="1" fontId="3" fillId="0" borderId="0" xfId="0" applyNumberFormat="1" applyFont="1"/>
    <xf numFmtId="0" fontId="2" fillId="0" borderId="0" xfId="0" applyFont="1" applyAlignment="1">
      <alignment horizontal="justify" vertical="justify" wrapText="1"/>
    </xf>
    <xf numFmtId="0" fontId="6" fillId="53" borderId="0" xfId="0" applyFont="1" applyFill="1" applyAlignment="1">
      <alignment horizontal="justify" vertical="justify" wrapText="1"/>
    </xf>
    <xf numFmtId="0" fontId="3" fillId="53" borderId="0" xfId="0" applyFont="1" applyFill="1"/>
    <xf numFmtId="1" fontId="3" fillId="41" borderId="0" xfId="0" applyNumberFormat="1" applyFont="1" applyFill="1"/>
    <xf numFmtId="4" fontId="103" fillId="0" borderId="21" xfId="0" applyNumberFormat="1" applyFont="1" applyBorder="1" applyAlignment="1">
      <alignment horizontal="right"/>
    </xf>
    <xf numFmtId="167" fontId="2" fillId="0" borderId="21" xfId="32" applyNumberFormat="1" applyFont="1" applyBorder="1"/>
    <xf numFmtId="1" fontId="4" fillId="0" borderId="22" xfId="0" applyNumberFormat="1" applyFont="1" applyBorder="1"/>
    <xf numFmtId="167" fontId="2" fillId="3" borderId="21" xfId="32" applyNumberFormat="1" applyFont="1" applyFill="1" applyBorder="1"/>
    <xf numFmtId="167" fontId="2" fillId="3" borderId="32" xfId="32" applyNumberFormat="1" applyFont="1" applyFill="1" applyBorder="1"/>
    <xf numFmtId="167" fontId="2" fillId="0" borderId="33" xfId="32" applyNumberFormat="1" applyFont="1" applyBorder="1"/>
    <xf numFmtId="167" fontId="2" fillId="0" borderId="32" xfId="32" applyNumberFormat="1" applyFont="1" applyBorder="1"/>
    <xf numFmtId="167" fontId="2" fillId="3" borderId="33" xfId="32" applyNumberFormat="1" applyFont="1" applyFill="1" applyBorder="1"/>
    <xf numFmtId="167" fontId="8" fillId="2" borderId="19" xfId="32" applyNumberFormat="1" applyFont="1" applyFill="1" applyBorder="1"/>
    <xf numFmtId="10" fontId="128" fillId="40" borderId="72" xfId="45" applyNumberFormat="1" applyFont="1" applyFill="1" applyBorder="1"/>
    <xf numFmtId="0" fontId="0" fillId="0" borderId="0" xfId="0" applyAlignment="1">
      <alignment horizontal="left" vertical="top" wrapText="1"/>
    </xf>
    <xf numFmtId="0" fontId="89" fillId="55" borderId="15" xfId="0" applyFont="1" applyFill="1" applyBorder="1" applyAlignment="1">
      <alignment horizontal="center" vertical="top" wrapText="1"/>
    </xf>
    <xf numFmtId="0" fontId="0" fillId="55" borderId="15" xfId="0" applyFill="1" applyBorder="1" applyAlignment="1">
      <alignment horizontal="center" vertical="top" wrapText="1"/>
    </xf>
    <xf numFmtId="4" fontId="10" fillId="0" borderId="0" xfId="0" applyNumberFormat="1" applyFont="1" applyAlignment="1">
      <alignment horizontal="left" wrapText="1"/>
    </xf>
    <xf numFmtId="0" fontId="0" fillId="56" borderId="15" xfId="0" applyFill="1" applyBorder="1" applyAlignment="1">
      <alignment horizontal="center" wrapText="1"/>
    </xf>
    <xf numFmtId="0" fontId="0" fillId="0" borderId="0" xfId="0" applyAlignment="1">
      <alignment horizontal="center" vertical="top" wrapText="1"/>
    </xf>
    <xf numFmtId="4" fontId="15" fillId="64" borderId="0" xfId="0" applyNumberFormat="1" applyFont="1" applyFill="1" applyAlignment="1">
      <alignment horizontal="right"/>
    </xf>
    <xf numFmtId="4" fontId="15" fillId="65" borderId="0" xfId="0" applyNumberFormat="1" applyFont="1" applyFill="1" applyAlignment="1">
      <alignment horizontal="right"/>
    </xf>
    <xf numFmtId="4" fontId="15" fillId="64" borderId="0" xfId="0" applyNumberFormat="1" applyFont="1" applyFill="1" applyAlignment="1">
      <alignment horizontal="left" wrapText="1"/>
    </xf>
    <xf numFmtId="4" fontId="15" fillId="65" borderId="0" xfId="0" applyNumberFormat="1" applyFont="1" applyFill="1" applyAlignment="1">
      <alignment horizontal="left" wrapText="1"/>
    </xf>
    <xf numFmtId="0" fontId="12" fillId="48" borderId="23" xfId="0" applyFont="1" applyFill="1" applyBorder="1"/>
    <xf numFmtId="167" fontId="2" fillId="2" borderId="56" xfId="32" applyNumberFormat="1" applyFont="1" applyFill="1" applyBorder="1"/>
    <xf numFmtId="167" fontId="91" fillId="40" borderId="57" xfId="32" applyNumberFormat="1" applyFont="1" applyFill="1" applyBorder="1"/>
    <xf numFmtId="167" fontId="2" fillId="2" borderId="57" xfId="32" applyNumberFormat="1" applyFont="1" applyFill="1" applyBorder="1"/>
    <xf numFmtId="167" fontId="3" fillId="41" borderId="57" xfId="32" applyNumberFormat="1" applyFont="1" applyFill="1" applyBorder="1"/>
    <xf numFmtId="168" fontId="3" fillId="2" borderId="57" xfId="45" applyNumberFormat="1" applyFont="1" applyFill="1" applyBorder="1"/>
    <xf numFmtId="10" fontId="104" fillId="2" borderId="73" xfId="45" applyNumberFormat="1" applyFont="1" applyFill="1" applyBorder="1"/>
    <xf numFmtId="167" fontId="2" fillId="2" borderId="40" xfId="32" applyNumberFormat="1" applyFont="1" applyFill="1" applyBorder="1"/>
    <xf numFmtId="167" fontId="2" fillId="0" borderId="42" xfId="0" applyNumberFormat="1" applyFont="1" applyBorder="1"/>
    <xf numFmtId="49" fontId="3" fillId="40" borderId="20" xfId="0" applyNumberFormat="1" applyFont="1" applyFill="1" applyBorder="1" applyAlignment="1">
      <alignment horizontal="left"/>
    </xf>
    <xf numFmtId="0" fontId="3" fillId="40" borderId="25" xfId="0" applyFont="1" applyFill="1" applyBorder="1"/>
    <xf numFmtId="167" fontId="3" fillId="38" borderId="19" xfId="32" applyNumberFormat="1" applyFont="1" applyFill="1" applyBorder="1"/>
    <xf numFmtId="167" fontId="3" fillId="0" borderId="19" xfId="0" applyNumberFormat="1" applyFont="1" applyBorder="1"/>
    <xf numFmtId="167" fontId="3" fillId="0" borderId="19" xfId="32" applyNumberFormat="1" applyFont="1" applyBorder="1"/>
    <xf numFmtId="168" fontId="3" fillId="0" borderId="15" xfId="45" applyNumberFormat="1" applyFont="1" applyBorder="1"/>
    <xf numFmtId="168" fontId="3" fillId="0" borderId="0" xfId="45" applyNumberFormat="1" applyFont="1" applyBorder="1"/>
    <xf numFmtId="166" fontId="3" fillId="0" borderId="0" xfId="32" applyFont="1"/>
    <xf numFmtId="166" fontId="132" fillId="0" borderId="0" xfId="32" applyFont="1"/>
    <xf numFmtId="167" fontId="2" fillId="63" borderId="38" xfId="0" applyNumberFormat="1" applyFont="1" applyFill="1" applyBorder="1"/>
    <xf numFmtId="167" fontId="2" fillId="63" borderId="36" xfId="32" applyNumberFormat="1" applyFont="1" applyFill="1" applyBorder="1"/>
    <xf numFmtId="167" fontId="3" fillId="63" borderId="36" xfId="32" applyNumberFormat="1" applyFont="1" applyFill="1" applyBorder="1"/>
    <xf numFmtId="168" fontId="2" fillId="63" borderId="36" xfId="45" applyNumberFormat="1" applyFont="1" applyFill="1" applyBorder="1"/>
    <xf numFmtId="10" fontId="103" fillId="63" borderId="28" xfId="45" applyNumberFormat="1" applyFont="1" applyFill="1" applyBorder="1"/>
    <xf numFmtId="49" fontId="2" fillId="41" borderId="56" xfId="0" applyNumberFormat="1" applyFont="1" applyFill="1" applyBorder="1" applyAlignment="1">
      <alignment horizontal="right"/>
    </xf>
    <xf numFmtId="0" fontId="2" fillId="41" borderId="57" xfId="0" applyFont="1" applyFill="1" applyBorder="1" applyAlignment="1">
      <alignment horizontal="left" wrapText="1" indent="1"/>
    </xf>
    <xf numFmtId="167" fontId="36" fillId="39" borderId="57" xfId="32" applyNumberFormat="1" applyFont="1" applyFill="1" applyBorder="1"/>
    <xf numFmtId="0" fontId="2" fillId="0" borderId="57" xfId="0" applyFont="1" applyBorder="1"/>
    <xf numFmtId="167" fontId="2" fillId="0" borderId="57" xfId="0" applyNumberFormat="1" applyFont="1" applyBorder="1"/>
    <xf numFmtId="0" fontId="12" fillId="3" borderId="57" xfId="0" applyFont="1" applyFill="1" applyBorder="1"/>
    <xf numFmtId="166" fontId="2" fillId="2" borderId="57" xfId="32" applyFont="1" applyFill="1" applyBorder="1"/>
    <xf numFmtId="167" fontId="12" fillId="2" borderId="57" xfId="32" applyNumberFormat="1" applyFont="1" applyFill="1" applyBorder="1"/>
    <xf numFmtId="0" fontId="12" fillId="2" borderId="57" xfId="0" applyFont="1" applyFill="1" applyBorder="1"/>
    <xf numFmtId="166" fontId="12" fillId="3" borderId="57" xfId="32" applyFont="1" applyFill="1" applyBorder="1"/>
    <xf numFmtId="0" fontId="12" fillId="48" borderId="57" xfId="0" applyFont="1" applyFill="1" applyBorder="1"/>
    <xf numFmtId="167" fontId="2" fillId="0" borderId="57" xfId="32" applyNumberFormat="1" applyFont="1" applyBorder="1"/>
    <xf numFmtId="0" fontId="3" fillId="0" borderId="21" xfId="0" applyFont="1" applyBorder="1"/>
    <xf numFmtId="167" fontId="3" fillId="2" borderId="74" xfId="32" applyNumberFormat="1" applyFont="1" applyFill="1" applyBorder="1"/>
    <xf numFmtId="168" fontId="3" fillId="0" borderId="74" xfId="45" applyNumberFormat="1" applyFont="1" applyBorder="1"/>
    <xf numFmtId="167" fontId="3" fillId="0" borderId="74" xfId="32" applyNumberFormat="1" applyFont="1" applyBorder="1"/>
    <xf numFmtId="10" fontId="104" fillId="0" borderId="72" xfId="45" applyNumberFormat="1" applyFont="1" applyBorder="1"/>
    <xf numFmtId="4" fontId="0" fillId="0" borderId="15" xfId="0" applyNumberFormat="1" applyBorder="1" applyAlignment="1">
      <alignment horizontal="right"/>
    </xf>
    <xf numFmtId="4" fontId="0" fillId="0" borderId="57" xfId="0" applyNumberFormat="1" applyBorder="1" applyAlignment="1">
      <alignment horizontal="right"/>
    </xf>
    <xf numFmtId="49" fontId="2" fillId="41" borderId="42" xfId="0" applyNumberFormat="1" applyFont="1" applyFill="1" applyBorder="1" applyAlignment="1">
      <alignment horizontal="right"/>
    </xf>
    <xf numFmtId="0" fontId="2" fillId="41" borderId="46" xfId="0" applyFont="1" applyFill="1" applyBorder="1" applyAlignment="1">
      <alignment horizontal="left" wrapText="1" indent="1"/>
    </xf>
    <xf numFmtId="167" fontId="2" fillId="41" borderId="46" xfId="32" applyNumberFormat="1" applyFont="1" applyFill="1" applyBorder="1"/>
    <xf numFmtId="167" fontId="2" fillId="39" borderId="46" xfId="32" applyNumberFormat="1" applyFont="1" applyFill="1" applyBorder="1"/>
    <xf numFmtId="0" fontId="2" fillId="0" borderId="46" xfId="0" applyFont="1" applyBorder="1"/>
    <xf numFmtId="0" fontId="12" fillId="3" borderId="46" xfId="0" applyFont="1" applyFill="1" applyBorder="1"/>
    <xf numFmtId="0" fontId="2" fillId="2" borderId="46" xfId="0" applyFont="1" applyFill="1" applyBorder="1"/>
    <xf numFmtId="0" fontId="12" fillId="2" borderId="46" xfId="0" applyFont="1" applyFill="1" applyBorder="1"/>
    <xf numFmtId="166" fontId="12" fillId="3" borderId="46" xfId="32" applyFont="1" applyFill="1" applyBorder="1"/>
    <xf numFmtId="167" fontId="12" fillId="3" borderId="46" xfId="32" applyNumberFormat="1" applyFont="1" applyFill="1" applyBorder="1"/>
    <xf numFmtId="167" fontId="2" fillId="4" borderId="46" xfId="32" applyNumberFormat="1" applyFont="1" applyFill="1" applyBorder="1"/>
    <xf numFmtId="167" fontId="3" fillId="41" borderId="46" xfId="32" applyNumberFormat="1" applyFont="1" applyFill="1" applyBorder="1"/>
    <xf numFmtId="168" fontId="6" fillId="2" borderId="46" xfId="45" applyNumberFormat="1" applyFont="1" applyFill="1" applyBorder="1" applyAlignment="1">
      <alignment horizontal="center"/>
    </xf>
    <xf numFmtId="10" fontId="104" fillId="2" borderId="71" xfId="45" applyNumberFormat="1" applyFont="1" applyFill="1" applyBorder="1" applyAlignment="1">
      <alignment horizontal="center"/>
    </xf>
    <xf numFmtId="0" fontId="15" fillId="2" borderId="0" xfId="0" applyFont="1" applyFill="1" applyAlignment="1">
      <alignment horizontal="left" indent="1"/>
    </xf>
    <xf numFmtId="167" fontId="15" fillId="43" borderId="0" xfId="33" applyNumberFormat="1" applyFont="1" applyFill="1" applyBorder="1"/>
    <xf numFmtId="10" fontId="15" fillId="2" borderId="0" xfId="45" applyNumberFormat="1" applyFont="1" applyFill="1" applyBorder="1" applyAlignment="1">
      <alignment horizontal="center"/>
    </xf>
    <xf numFmtId="10" fontId="117" fillId="44" borderId="0" xfId="45" applyNumberFormat="1" applyFont="1" applyFill="1" applyBorder="1" applyAlignment="1">
      <alignment horizontal="center"/>
    </xf>
    <xf numFmtId="167" fontId="2" fillId="66" borderId="10" xfId="32" applyNumberFormat="1" applyFont="1" applyFill="1" applyBorder="1"/>
    <xf numFmtId="167" fontId="2" fillId="66" borderId="35" xfId="32" applyNumberFormat="1" applyFont="1" applyFill="1" applyBorder="1"/>
    <xf numFmtId="167" fontId="2" fillId="67" borderId="10" xfId="32" applyNumberFormat="1" applyFont="1" applyFill="1" applyBorder="1"/>
    <xf numFmtId="167" fontId="2" fillId="67" borderId="35" xfId="32" applyNumberFormat="1" applyFont="1" applyFill="1" applyBorder="1"/>
    <xf numFmtId="167" fontId="2" fillId="68" borderId="10" xfId="32" applyNumberFormat="1" applyFont="1" applyFill="1" applyBorder="1"/>
    <xf numFmtId="167" fontId="2" fillId="68" borderId="35" xfId="32" applyNumberFormat="1" applyFont="1" applyFill="1" applyBorder="1"/>
    <xf numFmtId="167" fontId="2" fillId="68" borderId="20" xfId="32" applyNumberFormat="1" applyFont="1" applyFill="1" applyBorder="1"/>
    <xf numFmtId="49" fontId="8" fillId="0" borderId="10" xfId="0" applyNumberFormat="1" applyFont="1" applyBorder="1" applyAlignment="1">
      <alignment horizontal="right" vertical="center"/>
    </xf>
    <xf numFmtId="0" fontId="8" fillId="0" borderId="0" xfId="0" applyFont="1" applyAlignment="1">
      <alignment horizontal="justify" vertical="center" wrapText="1"/>
    </xf>
    <xf numFmtId="49" fontId="8" fillId="0" borderId="20" xfId="0" applyNumberFormat="1" applyFont="1" applyBorder="1" applyAlignment="1">
      <alignment horizontal="right"/>
    </xf>
    <xf numFmtId="0" fontId="8" fillId="0" borderId="21" xfId="0" applyFont="1" applyBorder="1" applyAlignment="1">
      <alignment horizontal="justify" vertical="justify" wrapText="1"/>
    </xf>
    <xf numFmtId="4" fontId="15" fillId="69" borderId="0" xfId="0" applyNumberFormat="1" applyFont="1" applyFill="1" applyAlignment="1">
      <alignment horizontal="right"/>
    </xf>
    <xf numFmtId="4" fontId="15" fillId="70" borderId="0" xfId="0" applyNumberFormat="1" applyFont="1" applyFill="1" applyAlignment="1">
      <alignment horizontal="right"/>
    </xf>
    <xf numFmtId="0" fontId="2" fillId="71" borderId="0" xfId="0" applyFont="1" applyFill="1"/>
    <xf numFmtId="4" fontId="15" fillId="68" borderId="0" xfId="0" applyNumberFormat="1" applyFont="1" applyFill="1" applyAlignment="1">
      <alignment horizontal="right"/>
    </xf>
    <xf numFmtId="4" fontId="15" fillId="72" borderId="0" xfId="0" applyNumberFormat="1" applyFont="1" applyFill="1" applyAlignment="1">
      <alignment horizontal="right"/>
    </xf>
    <xf numFmtId="4" fontId="15" fillId="72" borderId="0" xfId="0" applyNumberFormat="1" applyFont="1" applyFill="1" applyAlignment="1">
      <alignment horizontal="left" wrapText="1"/>
    </xf>
    <xf numFmtId="0" fontId="10" fillId="68" borderId="0" xfId="0" applyFont="1" applyFill="1"/>
    <xf numFmtId="4" fontId="0" fillId="73" borderId="0" xfId="0" applyNumberFormat="1" applyFill="1" applyAlignment="1">
      <alignment horizontal="right"/>
    </xf>
    <xf numFmtId="3" fontId="0" fillId="73" borderId="0" xfId="0" applyNumberFormat="1" applyFill="1" applyAlignment="1">
      <alignment horizontal="right"/>
    </xf>
    <xf numFmtId="10" fontId="127" fillId="0" borderId="26" xfId="45" applyNumberFormat="1" applyFont="1" applyBorder="1" applyAlignment="1">
      <alignment horizontal="center" vertical="center" wrapText="1"/>
    </xf>
    <xf numFmtId="10" fontId="130" fillId="0" borderId="12" xfId="45" applyNumberFormat="1" applyFont="1" applyBorder="1" applyAlignment="1">
      <alignment horizontal="center" vertical="center" wrapText="1"/>
    </xf>
    <xf numFmtId="167" fontId="3" fillId="0" borderId="26" xfId="0" applyNumberFormat="1" applyFont="1" applyBorder="1" applyAlignment="1">
      <alignment horizontal="center" vertical="center" wrapText="1"/>
    </xf>
    <xf numFmtId="167" fontId="2" fillId="0" borderId="12" xfId="0" applyNumberFormat="1" applyFont="1" applyBorder="1" applyAlignment="1">
      <alignment horizontal="center" vertical="center" wrapText="1"/>
    </xf>
    <xf numFmtId="167" fontId="17" fillId="3" borderId="17" xfId="0" applyNumberFormat="1" applyFont="1" applyFill="1" applyBorder="1" applyAlignment="1">
      <alignment horizontal="center" vertical="center" wrapText="1"/>
    </xf>
    <xf numFmtId="167" fontId="17" fillId="3" borderId="47" xfId="0" applyNumberFormat="1" applyFont="1" applyFill="1" applyBorder="1" applyAlignment="1">
      <alignment horizontal="center" vertical="center" wrapText="1"/>
    </xf>
    <xf numFmtId="167" fontId="93" fillId="40" borderId="26" xfId="0" applyNumberFormat="1" applyFont="1" applyFill="1" applyBorder="1" applyAlignment="1">
      <alignment horizontal="center" vertical="center" wrapText="1"/>
    </xf>
    <xf numFmtId="167" fontId="91" fillId="40" borderId="12" xfId="0" applyNumberFormat="1" applyFont="1" applyFill="1" applyBorder="1" applyAlignment="1">
      <alignment horizontal="center" vertical="center" wrapText="1"/>
    </xf>
    <xf numFmtId="167" fontId="93" fillId="40" borderId="12" xfId="0" applyNumberFormat="1" applyFont="1" applyFill="1" applyBorder="1" applyAlignment="1">
      <alignment horizontal="center" vertical="center" wrapText="1"/>
    </xf>
    <xf numFmtId="167" fontId="19" fillId="4" borderId="38" xfId="0" applyNumberFormat="1" applyFont="1" applyFill="1" applyBorder="1" applyAlignment="1">
      <alignment horizontal="center" vertical="center" wrapText="1"/>
    </xf>
    <xf numFmtId="167" fontId="19" fillId="4" borderId="28" xfId="0" applyNumberFormat="1" applyFont="1" applyFill="1" applyBorder="1" applyAlignment="1">
      <alignment horizontal="center" vertical="center" wrapText="1"/>
    </xf>
    <xf numFmtId="168" fontId="3" fillId="0" borderId="26" xfId="45" applyNumberFormat="1" applyFont="1" applyBorder="1" applyAlignment="1">
      <alignment horizontal="center" wrapText="1"/>
    </xf>
    <xf numFmtId="168" fontId="2" fillId="0" borderId="12" xfId="45" applyNumberFormat="1" applyFont="1" applyBorder="1" applyAlignment="1">
      <alignment horizontal="center" wrapText="1"/>
    </xf>
    <xf numFmtId="0" fontId="3" fillId="0" borderId="52" xfId="0" applyFont="1" applyBorder="1" applyAlignment="1">
      <alignment horizontal="center"/>
    </xf>
    <xf numFmtId="0" fontId="3" fillId="0" borderId="53" xfId="0" applyFont="1" applyBorder="1" applyAlignment="1">
      <alignment horizontal="center"/>
    </xf>
    <xf numFmtId="0" fontId="3" fillId="0" borderId="54" xfId="0" applyFont="1" applyBorder="1" applyAlignment="1">
      <alignment horizontal="center"/>
    </xf>
    <xf numFmtId="0" fontId="3" fillId="0" borderId="34" xfId="0" applyFont="1" applyBorder="1" applyAlignment="1">
      <alignment horizontal="center"/>
    </xf>
    <xf numFmtId="167" fontId="17" fillId="0" borderId="26" xfId="0" applyNumberFormat="1" applyFont="1" applyBorder="1" applyAlignment="1">
      <alignment horizontal="center" vertical="center" wrapText="1"/>
    </xf>
    <xf numFmtId="167" fontId="12" fillId="0" borderId="12" xfId="0" applyNumberFormat="1" applyFont="1" applyBorder="1" applyAlignment="1">
      <alignment horizontal="center" vertical="center" wrapText="1"/>
    </xf>
    <xf numFmtId="0" fontId="106" fillId="40" borderId="38" xfId="0" applyFont="1" applyFill="1" applyBorder="1" applyAlignment="1">
      <alignment horizontal="center" wrapText="1"/>
    </xf>
    <xf numFmtId="0" fontId="106" fillId="40" borderId="36" xfId="0" applyFont="1" applyFill="1" applyBorder="1" applyAlignment="1">
      <alignment horizontal="center" wrapText="1"/>
    </xf>
    <xf numFmtId="0" fontId="106" fillId="40" borderId="28" xfId="0" applyFont="1" applyFill="1" applyBorder="1" applyAlignment="1">
      <alignment horizontal="center" wrapText="1"/>
    </xf>
    <xf numFmtId="167" fontId="17" fillId="0" borderId="17" xfId="0" applyNumberFormat="1" applyFont="1" applyBorder="1" applyAlignment="1">
      <alignment horizontal="center" vertical="center" wrapText="1"/>
    </xf>
    <xf numFmtId="167" fontId="17" fillId="0" borderId="47" xfId="0" applyNumberFormat="1" applyFont="1" applyBorder="1" applyAlignment="1">
      <alignment horizontal="center" vertical="center" wrapText="1"/>
    </xf>
    <xf numFmtId="167" fontId="93" fillId="47" borderId="36" xfId="0" applyNumberFormat="1" applyFont="1" applyFill="1" applyBorder="1" applyAlignment="1">
      <alignment horizontal="center" vertical="center" wrapText="1"/>
    </xf>
    <xf numFmtId="167" fontId="91" fillId="47" borderId="0" xfId="0" applyNumberFormat="1" applyFont="1" applyFill="1" applyAlignment="1">
      <alignment horizontal="center" vertical="center" wrapText="1"/>
    </xf>
    <xf numFmtId="167" fontId="17" fillId="3" borderId="31" xfId="0" applyNumberFormat="1" applyFont="1" applyFill="1" applyBorder="1" applyAlignment="1">
      <alignment horizontal="center" vertical="center" wrapText="1"/>
    </xf>
    <xf numFmtId="167" fontId="17" fillId="3" borderId="37" xfId="0" applyNumberFormat="1" applyFont="1" applyFill="1" applyBorder="1" applyAlignment="1">
      <alignment horizontal="center" vertical="center" wrapText="1"/>
    </xf>
    <xf numFmtId="167" fontId="17" fillId="0" borderId="31" xfId="0" applyNumberFormat="1" applyFont="1" applyBorder="1" applyAlignment="1">
      <alignment horizontal="center" vertical="center" wrapText="1"/>
    </xf>
    <xf numFmtId="167" fontId="17" fillId="0" borderId="37" xfId="0" applyNumberFormat="1" applyFont="1" applyBorder="1" applyAlignment="1">
      <alignment horizontal="center" vertical="center" wrapText="1"/>
    </xf>
    <xf numFmtId="0" fontId="106" fillId="40" borderId="51" xfId="0" applyFont="1" applyFill="1" applyBorder="1" applyAlignment="1">
      <alignment horizontal="center" wrapText="1"/>
    </xf>
    <xf numFmtId="0" fontId="106" fillId="40" borderId="11" xfId="0" applyFont="1" applyFill="1" applyBorder="1" applyAlignment="1">
      <alignment horizontal="center" wrapText="1"/>
    </xf>
    <xf numFmtId="0" fontId="67" fillId="40" borderId="38" xfId="0" applyFont="1" applyFill="1" applyBorder="1" applyAlignment="1">
      <alignment horizontal="center"/>
    </xf>
    <xf numFmtId="0" fontId="67" fillId="40" borderId="36" xfId="0" applyFont="1" applyFill="1" applyBorder="1" applyAlignment="1">
      <alignment horizontal="center"/>
    </xf>
    <xf numFmtId="0" fontId="67" fillId="40" borderId="28" xfId="0" applyFont="1" applyFill="1" applyBorder="1" applyAlignment="1">
      <alignment horizontal="center"/>
    </xf>
    <xf numFmtId="0" fontId="62" fillId="40" borderId="10" xfId="0" applyFont="1" applyFill="1" applyBorder="1" applyAlignment="1">
      <alignment horizontal="center"/>
    </xf>
    <xf numFmtId="0" fontId="62" fillId="40" borderId="0" xfId="0" applyFont="1" applyFill="1" applyAlignment="1">
      <alignment horizontal="center"/>
    </xf>
    <xf numFmtId="0" fontId="62" fillId="40" borderId="35" xfId="0" applyFont="1" applyFill="1" applyBorder="1" applyAlignment="1">
      <alignment horizontal="center"/>
    </xf>
    <xf numFmtId="0" fontId="62" fillId="40" borderId="10" xfId="0" quotePrefix="1" applyFont="1" applyFill="1" applyBorder="1" applyAlignment="1">
      <alignment horizontal="center"/>
    </xf>
    <xf numFmtId="0" fontId="62" fillId="40" borderId="0" xfId="0" quotePrefix="1" applyFont="1" applyFill="1" applyAlignment="1">
      <alignment horizontal="center"/>
    </xf>
    <xf numFmtId="0" fontId="62" fillId="40" borderId="35" xfId="0" quotePrefix="1" applyFont="1" applyFill="1" applyBorder="1" applyAlignment="1">
      <alignment horizontal="center"/>
    </xf>
    <xf numFmtId="0" fontId="67" fillId="40" borderId="10" xfId="0" applyFont="1" applyFill="1" applyBorder="1" applyAlignment="1">
      <alignment horizontal="center"/>
    </xf>
    <xf numFmtId="0" fontId="67" fillId="40" borderId="0" xfId="0" applyFont="1" applyFill="1" applyAlignment="1">
      <alignment horizontal="center"/>
    </xf>
    <xf numFmtId="0" fontId="67" fillId="40" borderId="35" xfId="0" applyFont="1" applyFill="1" applyBorder="1" applyAlignment="1">
      <alignment horizontal="center"/>
    </xf>
    <xf numFmtId="15" fontId="67" fillId="57" borderId="20" xfId="0" applyNumberFormat="1" applyFont="1" applyFill="1" applyBorder="1" applyAlignment="1">
      <alignment horizontal="center"/>
    </xf>
    <xf numFmtId="15" fontId="67" fillId="57" borderId="21" xfId="0" applyNumberFormat="1" applyFont="1" applyFill="1" applyBorder="1" applyAlignment="1">
      <alignment horizontal="center"/>
    </xf>
    <xf numFmtId="15" fontId="67" fillId="57" borderId="25" xfId="0" applyNumberFormat="1" applyFont="1" applyFill="1" applyBorder="1" applyAlignment="1">
      <alignment horizontal="center"/>
    </xf>
    <xf numFmtId="167" fontId="3" fillId="0" borderId="18" xfId="0" applyNumberFormat="1" applyFont="1" applyBorder="1" applyAlignment="1">
      <alignment horizontal="center" vertical="center" wrapText="1"/>
    </xf>
    <xf numFmtId="167" fontId="3" fillId="0" borderId="69" xfId="0" applyNumberFormat="1" applyFont="1" applyBorder="1" applyAlignment="1">
      <alignment horizontal="center" vertical="center" wrapText="1"/>
    </xf>
    <xf numFmtId="167" fontId="17" fillId="48" borderId="31" xfId="0" applyNumberFormat="1" applyFont="1" applyFill="1" applyBorder="1" applyAlignment="1">
      <alignment horizontal="center" vertical="center" wrapText="1"/>
    </xf>
    <xf numFmtId="167" fontId="17" fillId="48" borderId="37" xfId="0" applyNumberFormat="1" applyFont="1" applyFill="1" applyBorder="1" applyAlignment="1">
      <alignment horizontal="center" vertical="center" wrapText="1"/>
    </xf>
    <xf numFmtId="167" fontId="17" fillId="3" borderId="2" xfId="0" applyNumberFormat="1" applyFont="1" applyFill="1" applyBorder="1" applyAlignment="1">
      <alignment horizontal="center" vertical="center" wrapText="1"/>
    </xf>
    <xf numFmtId="167" fontId="17" fillId="4" borderId="38" xfId="0" applyNumberFormat="1" applyFont="1" applyFill="1" applyBorder="1" applyAlignment="1">
      <alignment horizontal="center" vertical="center" wrapText="1"/>
    </xf>
    <xf numFmtId="167" fontId="17" fillId="4" borderId="28" xfId="0" applyNumberFormat="1" applyFont="1" applyFill="1" applyBorder="1" applyAlignment="1">
      <alignment horizontal="center" vertical="center" wrapText="1"/>
    </xf>
    <xf numFmtId="168" fontId="17" fillId="0" borderId="26" xfId="45" applyNumberFormat="1" applyFont="1" applyBorder="1" applyAlignment="1">
      <alignment horizontal="center" wrapText="1"/>
    </xf>
    <xf numFmtId="168" fontId="12" fillId="0" borderId="19" xfId="45" applyNumberFormat="1" applyFont="1" applyBorder="1" applyAlignment="1">
      <alignment horizontal="center" wrapText="1"/>
    </xf>
    <xf numFmtId="167" fontId="3" fillId="3" borderId="36" xfId="0" applyNumberFormat="1" applyFont="1" applyFill="1" applyBorder="1" applyAlignment="1">
      <alignment horizontal="center" vertical="center" wrapText="1"/>
    </xf>
    <xf numFmtId="167" fontId="3" fillId="3" borderId="37" xfId="0" applyNumberFormat="1" applyFont="1" applyFill="1" applyBorder="1" applyAlignment="1">
      <alignment horizontal="center" vertical="center" wrapText="1"/>
    </xf>
    <xf numFmtId="168" fontId="127" fillId="0" borderId="26" xfId="45" applyNumberFormat="1" applyFont="1" applyBorder="1" applyAlignment="1">
      <alignment horizontal="center" vertical="center" wrapText="1"/>
    </xf>
    <xf numFmtId="168" fontId="127" fillId="0" borderId="19" xfId="45" applyNumberFormat="1" applyFont="1" applyBorder="1" applyAlignment="1">
      <alignment horizontal="center" vertical="center" wrapText="1"/>
    </xf>
    <xf numFmtId="0" fontId="105" fillId="40" borderId="0" xfId="0" applyFont="1" applyFill="1" applyAlignment="1">
      <alignment horizontal="center"/>
    </xf>
    <xf numFmtId="0" fontId="105" fillId="40" borderId="21" xfId="0" applyFont="1" applyFill="1" applyBorder="1" applyAlignment="1">
      <alignment horizontal="center"/>
    </xf>
    <xf numFmtId="167" fontId="106" fillId="47" borderId="26" xfId="0" applyNumberFormat="1" applyFont="1" applyFill="1" applyBorder="1" applyAlignment="1">
      <alignment horizontal="center" vertical="center" wrapText="1"/>
    </xf>
    <xf numFmtId="167" fontId="107" fillId="47" borderId="19" xfId="0" applyNumberFormat="1" applyFont="1" applyFill="1" applyBorder="1" applyAlignment="1">
      <alignment horizontal="center" vertical="center" wrapText="1"/>
    </xf>
    <xf numFmtId="167" fontId="91" fillId="40" borderId="19" xfId="0" applyNumberFormat="1" applyFont="1" applyFill="1" applyBorder="1" applyAlignment="1">
      <alignment horizontal="center" vertical="center" wrapText="1"/>
    </xf>
    <xf numFmtId="167" fontId="2" fillId="0" borderId="19" xfId="0" applyNumberFormat="1" applyFont="1" applyBorder="1" applyAlignment="1">
      <alignment horizontal="center" vertical="center" wrapText="1"/>
    </xf>
    <xf numFmtId="167" fontId="93" fillId="40" borderId="19" xfId="0" applyNumberFormat="1" applyFont="1" applyFill="1" applyBorder="1" applyAlignment="1">
      <alignment horizontal="center" vertical="center" wrapText="1"/>
    </xf>
    <xf numFmtId="167" fontId="17" fillId="0" borderId="26" xfId="0" applyNumberFormat="1" applyFont="1" applyBorder="1" applyAlignment="1">
      <alignment horizontal="center" wrapText="1"/>
    </xf>
    <xf numFmtId="167" fontId="12" fillId="0" borderId="19" xfId="0" applyNumberFormat="1" applyFont="1" applyBorder="1" applyAlignment="1">
      <alignment horizontal="center" wrapText="1"/>
    </xf>
    <xf numFmtId="167" fontId="12" fillId="0" borderId="19" xfId="0" applyNumberFormat="1" applyFont="1" applyBorder="1" applyAlignment="1">
      <alignment horizontal="center" vertical="center" wrapText="1"/>
    </xf>
    <xf numFmtId="167" fontId="28" fillId="40" borderId="26" xfId="0" applyNumberFormat="1" applyFont="1" applyFill="1" applyBorder="1" applyAlignment="1">
      <alignment horizontal="center" vertical="center" wrapText="1"/>
    </xf>
    <xf numFmtId="167" fontId="53" fillId="40" borderId="19" xfId="0" applyNumberFormat="1" applyFont="1" applyFill="1" applyBorder="1" applyAlignment="1">
      <alignment horizontal="center" vertical="center" wrapText="1"/>
    </xf>
    <xf numFmtId="0" fontId="52" fillId="40" borderId="38" xfId="0" applyFont="1" applyFill="1" applyBorder="1" applyAlignment="1">
      <alignment horizontal="center"/>
    </xf>
    <xf numFmtId="0" fontId="52" fillId="40" borderId="36" xfId="0" applyFont="1" applyFill="1" applyBorder="1" applyAlignment="1">
      <alignment horizontal="center"/>
    </xf>
    <xf numFmtId="0" fontId="52" fillId="40" borderId="28" xfId="0" applyFont="1" applyFill="1" applyBorder="1" applyAlignment="1">
      <alignment horizontal="center"/>
    </xf>
    <xf numFmtId="0" fontId="52" fillId="40" borderId="10" xfId="0" applyFont="1" applyFill="1" applyBorder="1" applyAlignment="1">
      <alignment horizontal="center"/>
    </xf>
    <xf numFmtId="0" fontId="52" fillId="40" borderId="0" xfId="0" applyFont="1" applyFill="1" applyAlignment="1">
      <alignment horizontal="center"/>
    </xf>
    <xf numFmtId="0" fontId="52" fillId="40" borderId="35" xfId="0" applyFont="1" applyFill="1" applyBorder="1" applyAlignment="1">
      <alignment horizontal="center"/>
    </xf>
    <xf numFmtId="0" fontId="52" fillId="40" borderId="10" xfId="0" quotePrefix="1" applyFont="1" applyFill="1" applyBorder="1" applyAlignment="1">
      <alignment horizontal="center"/>
    </xf>
    <xf numFmtId="0" fontId="52" fillId="40" borderId="0" xfId="0" quotePrefix="1" applyFont="1" applyFill="1" applyAlignment="1">
      <alignment horizontal="center"/>
    </xf>
    <xf numFmtId="0" fontId="52" fillId="40" borderId="35" xfId="0" quotePrefix="1" applyFont="1" applyFill="1" applyBorder="1" applyAlignment="1">
      <alignment horizontal="center"/>
    </xf>
    <xf numFmtId="167" fontId="52" fillId="40" borderId="26" xfId="0" applyNumberFormat="1" applyFont="1" applyFill="1" applyBorder="1" applyAlignment="1">
      <alignment horizontal="center" vertical="center" wrapText="1"/>
    </xf>
    <xf numFmtId="167" fontId="52" fillId="40" borderId="0" xfId="0" applyNumberFormat="1" applyFont="1" applyFill="1" applyAlignment="1">
      <alignment horizontal="center" vertical="center" wrapText="1"/>
    </xf>
    <xf numFmtId="167" fontId="53" fillId="40" borderId="0" xfId="0" applyNumberFormat="1" applyFont="1" applyFill="1" applyAlignment="1">
      <alignment horizontal="center" vertical="center" wrapText="1"/>
    </xf>
    <xf numFmtId="167" fontId="60" fillId="40" borderId="0" xfId="0" applyNumberFormat="1" applyFont="1" applyFill="1" applyAlignment="1">
      <alignment horizontal="center" vertical="center" wrapText="1"/>
    </xf>
    <xf numFmtId="0" fontId="28" fillId="40" borderId="20" xfId="0" applyFont="1" applyFill="1" applyBorder="1" applyAlignment="1">
      <alignment horizontal="center"/>
    </xf>
    <xf numFmtId="0" fontId="52" fillId="40" borderId="21" xfId="0" applyFont="1" applyFill="1" applyBorder="1" applyAlignment="1">
      <alignment horizontal="center"/>
    </xf>
    <xf numFmtId="0" fontId="52" fillId="40" borderId="25" xfId="0" applyFont="1" applyFill="1" applyBorder="1" applyAlignment="1">
      <alignment horizontal="center"/>
    </xf>
    <xf numFmtId="0" fontId="52" fillId="40" borderId="38" xfId="0" applyFont="1" applyFill="1" applyBorder="1" applyAlignment="1">
      <alignment horizontal="center" vertical="center"/>
    </xf>
    <xf numFmtId="0" fontId="52" fillId="40" borderId="28" xfId="0" applyFont="1" applyFill="1" applyBorder="1" applyAlignment="1">
      <alignment horizontal="center" vertical="center"/>
    </xf>
    <xf numFmtId="167" fontId="63" fillId="40" borderId="0" xfId="0" applyNumberFormat="1" applyFont="1" applyFill="1" applyAlignment="1">
      <alignment horizontal="center" vertical="center" wrapText="1"/>
    </xf>
    <xf numFmtId="0" fontId="59" fillId="40" borderId="38" xfId="0" applyFont="1" applyFill="1" applyBorder="1" applyAlignment="1">
      <alignment horizontal="center"/>
    </xf>
    <xf numFmtId="0" fontId="59" fillId="40" borderId="36" xfId="0" applyFont="1" applyFill="1" applyBorder="1" applyAlignment="1">
      <alignment horizontal="center"/>
    </xf>
    <xf numFmtId="0" fontId="59" fillId="40" borderId="28" xfId="0" applyFont="1" applyFill="1" applyBorder="1" applyAlignment="1">
      <alignment horizontal="center"/>
    </xf>
    <xf numFmtId="0" fontId="59" fillId="40" borderId="10" xfId="0" applyFont="1" applyFill="1" applyBorder="1" applyAlignment="1">
      <alignment horizontal="center"/>
    </xf>
    <xf numFmtId="0" fontId="59" fillId="40" borderId="0" xfId="0" applyFont="1" applyFill="1" applyAlignment="1">
      <alignment horizontal="center"/>
    </xf>
    <xf numFmtId="0" fontId="59" fillId="40" borderId="35" xfId="0" applyFont="1" applyFill="1" applyBorder="1" applyAlignment="1">
      <alignment horizontal="center"/>
    </xf>
    <xf numFmtId="167" fontId="23" fillId="40" borderId="26" xfId="0" applyNumberFormat="1" applyFont="1" applyFill="1" applyBorder="1" applyAlignment="1">
      <alignment horizontal="center" vertical="center" wrapText="1"/>
    </xf>
    <xf numFmtId="167" fontId="29" fillId="40" borderId="19" xfId="0" applyNumberFormat="1" applyFont="1" applyFill="1" applyBorder="1" applyAlignment="1">
      <alignment horizontal="center" vertical="center" wrapText="1"/>
    </xf>
    <xf numFmtId="0" fontId="23" fillId="40" borderId="38" xfId="0" applyFont="1" applyFill="1" applyBorder="1" applyAlignment="1">
      <alignment horizontal="center" vertical="center"/>
    </xf>
    <xf numFmtId="0" fontId="23" fillId="40" borderId="28" xfId="0" applyFont="1" applyFill="1" applyBorder="1" applyAlignment="1">
      <alignment horizontal="center" vertical="center"/>
    </xf>
    <xf numFmtId="0" fontId="59" fillId="40" borderId="10" xfId="0" quotePrefix="1" applyFont="1" applyFill="1" applyBorder="1" applyAlignment="1">
      <alignment horizontal="center"/>
    </xf>
    <xf numFmtId="0" fontId="59" fillId="40" borderId="0" xfId="0" quotePrefix="1" applyFont="1" applyFill="1" applyAlignment="1">
      <alignment horizontal="center"/>
    </xf>
    <xf numFmtId="0" fontId="59" fillId="40" borderId="35" xfId="0" quotePrefix="1" applyFont="1" applyFill="1" applyBorder="1" applyAlignment="1">
      <alignment horizontal="center"/>
    </xf>
    <xf numFmtId="49" fontId="59" fillId="40" borderId="20" xfId="0" applyNumberFormat="1" applyFont="1" applyFill="1" applyBorder="1" applyAlignment="1">
      <alignment horizontal="center"/>
    </xf>
    <xf numFmtId="49" fontId="59" fillId="40" borderId="21" xfId="0" applyNumberFormat="1" applyFont="1" applyFill="1" applyBorder="1" applyAlignment="1">
      <alignment horizontal="center"/>
    </xf>
    <xf numFmtId="49" fontId="59" fillId="40" borderId="25" xfId="0" applyNumberFormat="1" applyFont="1" applyFill="1" applyBorder="1" applyAlignment="1">
      <alignment horizontal="center"/>
    </xf>
    <xf numFmtId="168" fontId="23" fillId="40" borderId="26" xfId="45" applyNumberFormat="1" applyFont="1" applyFill="1" applyBorder="1" applyAlignment="1">
      <alignment horizontal="center" vertical="center" wrapText="1"/>
    </xf>
    <xf numFmtId="168" fontId="29" fillId="40" borderId="19" xfId="45" applyNumberFormat="1" applyFont="1" applyFill="1" applyBorder="1" applyAlignment="1">
      <alignment horizontal="center" vertical="center" wrapText="1"/>
    </xf>
    <xf numFmtId="0" fontId="64" fillId="5" borderId="55" xfId="0" applyFont="1" applyFill="1" applyBorder="1" applyAlignment="1">
      <alignment horizontal="center"/>
    </xf>
    <xf numFmtId="0" fontId="0" fillId="0" borderId="0" xfId="0" applyAlignment="1">
      <alignment horizontal="left" wrapText="1"/>
    </xf>
    <xf numFmtId="0" fontId="0" fillId="0" borderId="0" xfId="0" applyAlignment="1">
      <alignment horizontal="center"/>
    </xf>
    <xf numFmtId="0" fontId="17" fillId="0" borderId="36" xfId="40" applyFont="1" applyBorder="1" applyAlignment="1">
      <alignment horizontal="left" vertical="center" wrapText="1" shrinkToFit="1"/>
    </xf>
    <xf numFmtId="0" fontId="17" fillId="0" borderId="0" xfId="40" applyFont="1" applyAlignment="1">
      <alignment horizontal="left" vertical="center" wrapText="1" shrinkToFit="1"/>
    </xf>
    <xf numFmtId="0" fontId="17" fillId="0" borderId="0" xfId="40" applyFont="1" applyAlignment="1">
      <alignment horizontal="left"/>
    </xf>
    <xf numFmtId="0" fontId="17" fillId="0" borderId="0" xfId="40" applyFont="1" applyAlignment="1">
      <alignment horizontal="center"/>
    </xf>
    <xf numFmtId="0" fontId="12" fillId="0" borderId="0" xfId="40" applyFont="1" applyAlignment="1">
      <alignment horizontal="center"/>
    </xf>
    <xf numFmtId="0" fontId="28" fillId="5" borderId="55" xfId="40" applyFont="1" applyFill="1" applyBorder="1" applyAlignment="1">
      <alignment horizontal="center"/>
    </xf>
    <xf numFmtId="0" fontId="28" fillId="5" borderId="0" xfId="40" applyFont="1" applyFill="1" applyAlignment="1">
      <alignment horizontal="center"/>
    </xf>
    <xf numFmtId="0" fontId="21" fillId="0" borderId="0" xfId="40" applyFont="1" applyAlignment="1">
      <alignment horizontal="left" vertical="center" wrapText="1"/>
    </xf>
    <xf numFmtId="0" fontId="23" fillId="5" borderId="0" xfId="40" applyFont="1" applyFill="1" applyAlignment="1">
      <alignment horizontal="center" vertical="center"/>
    </xf>
    <xf numFmtId="0" fontId="0" fillId="0" borderId="0" xfId="0" applyAlignment="1">
      <alignment horizontal="center" vertical="center"/>
    </xf>
    <xf numFmtId="0" fontId="65" fillId="0" borderId="36" xfId="0" applyFont="1" applyBorder="1"/>
    <xf numFmtId="0" fontId="50" fillId="0" borderId="0" xfId="0" applyFont="1" applyAlignment="1">
      <alignment horizontal="center"/>
    </xf>
    <xf numFmtId="0" fontId="48" fillId="6" borderId="0" xfId="0" applyFont="1" applyFill="1" applyAlignment="1">
      <alignment horizontal="center"/>
    </xf>
    <xf numFmtId="0" fontId="52" fillId="6" borderId="20" xfId="0" applyFont="1" applyFill="1" applyBorder="1" applyAlignment="1">
      <alignment horizontal="center"/>
    </xf>
    <xf numFmtId="0" fontId="52" fillId="6" borderId="21" xfId="0" applyFont="1" applyFill="1" applyBorder="1" applyAlignment="1">
      <alignment horizontal="center"/>
    </xf>
    <xf numFmtId="0" fontId="52" fillId="6" borderId="25" xfId="0" applyFont="1" applyFill="1" applyBorder="1" applyAlignment="1">
      <alignment horizontal="center"/>
    </xf>
    <xf numFmtId="0" fontId="52" fillId="6" borderId="38" xfId="0" applyFont="1" applyFill="1" applyBorder="1" applyAlignment="1">
      <alignment horizontal="center"/>
    </xf>
    <xf numFmtId="0" fontId="52" fillId="6" borderId="28" xfId="0" applyFont="1" applyFill="1" applyBorder="1" applyAlignment="1">
      <alignment horizontal="center"/>
    </xf>
    <xf numFmtId="0" fontId="52" fillId="6" borderId="36" xfId="0" applyFont="1" applyFill="1" applyBorder="1" applyAlignment="1">
      <alignment horizontal="center"/>
    </xf>
    <xf numFmtId="0" fontId="52" fillId="6" borderId="10" xfId="0" applyFont="1" applyFill="1" applyBorder="1" applyAlignment="1">
      <alignment horizontal="center"/>
    </xf>
    <xf numFmtId="0" fontId="52" fillId="6" borderId="0" xfId="0" applyFont="1" applyFill="1" applyAlignment="1">
      <alignment horizontal="center"/>
    </xf>
    <xf numFmtId="0" fontId="52" fillId="6" borderId="35" xfId="0" applyFont="1" applyFill="1" applyBorder="1" applyAlignment="1">
      <alignment horizontal="center"/>
    </xf>
    <xf numFmtId="0" fontId="52" fillId="6" borderId="10" xfId="0" quotePrefix="1" applyFont="1" applyFill="1" applyBorder="1" applyAlignment="1">
      <alignment horizontal="center"/>
    </xf>
    <xf numFmtId="0" fontId="52" fillId="6" borderId="0" xfId="0" quotePrefix="1" applyFont="1" applyFill="1" applyAlignment="1">
      <alignment horizontal="center"/>
    </xf>
    <xf numFmtId="0" fontId="52" fillId="6" borderId="35" xfId="0" quotePrefix="1" applyFont="1" applyFill="1" applyBorder="1" applyAlignment="1">
      <alignment horizontal="center"/>
    </xf>
    <xf numFmtId="167" fontId="52" fillId="6" borderId="26" xfId="0" applyNumberFormat="1" applyFont="1" applyFill="1" applyBorder="1" applyAlignment="1">
      <alignment horizontal="center" vertical="center" wrapText="1"/>
    </xf>
    <xf numFmtId="167" fontId="53" fillId="6" borderId="19" xfId="0" applyNumberFormat="1" applyFont="1" applyFill="1" applyBorder="1" applyAlignment="1">
      <alignment horizontal="center" vertical="center" wrapText="1"/>
    </xf>
    <xf numFmtId="167" fontId="52" fillId="7" borderId="26" xfId="0" applyNumberFormat="1" applyFont="1" applyFill="1" applyBorder="1" applyAlignment="1">
      <alignment horizontal="center" vertical="center" wrapText="1"/>
    </xf>
    <xf numFmtId="167" fontId="53" fillId="7" borderId="19" xfId="0" applyNumberFormat="1" applyFont="1" applyFill="1" applyBorder="1" applyAlignment="1">
      <alignment horizontal="center" vertical="center" wrapText="1"/>
    </xf>
    <xf numFmtId="0" fontId="23" fillId="40" borderId="10" xfId="0" applyFont="1" applyFill="1" applyBorder="1" applyAlignment="1">
      <alignment horizontal="center"/>
    </xf>
    <xf numFmtId="0" fontId="23" fillId="40" borderId="0" xfId="0" applyFont="1" applyFill="1" applyAlignment="1">
      <alignment horizontal="center"/>
    </xf>
    <xf numFmtId="0" fontId="28" fillId="40" borderId="10" xfId="0" applyFont="1" applyFill="1" applyBorder="1" applyAlignment="1">
      <alignment horizontal="center"/>
    </xf>
    <xf numFmtId="0" fontId="28" fillId="40" borderId="0" xfId="0" applyFont="1" applyFill="1" applyAlignment="1">
      <alignment horizontal="center"/>
    </xf>
    <xf numFmtId="0" fontId="78" fillId="40" borderId="0" xfId="0" applyFont="1" applyFill="1" applyAlignment="1">
      <alignment horizontal="center"/>
    </xf>
    <xf numFmtId="0" fontId="97" fillId="42" borderId="38" xfId="0" applyFont="1" applyFill="1" applyBorder="1" applyAlignment="1">
      <alignment horizontal="center"/>
    </xf>
    <xf numFmtId="0" fontId="97" fillId="42" borderId="36" xfId="0" applyFont="1" applyFill="1" applyBorder="1" applyAlignment="1">
      <alignment horizontal="center"/>
    </xf>
    <xf numFmtId="0" fontId="97" fillId="42" borderId="28" xfId="0" applyFont="1" applyFill="1" applyBorder="1" applyAlignment="1">
      <alignment horizontal="center"/>
    </xf>
    <xf numFmtId="0" fontId="97" fillId="42" borderId="10" xfId="0" applyFont="1" applyFill="1" applyBorder="1" applyAlignment="1">
      <alignment horizontal="center"/>
    </xf>
    <xf numFmtId="0" fontId="97" fillId="42" borderId="0" xfId="0" applyFont="1" applyFill="1" applyAlignment="1">
      <alignment horizontal="center"/>
    </xf>
    <xf numFmtId="0" fontId="97" fillId="42" borderId="35" xfId="0" applyFont="1" applyFill="1" applyBorder="1" applyAlignment="1">
      <alignment horizontal="center"/>
    </xf>
    <xf numFmtId="0" fontId="106" fillId="42" borderId="38" xfId="0" applyFont="1" applyFill="1" applyBorder="1" applyAlignment="1">
      <alignment horizontal="center"/>
    </xf>
    <xf numFmtId="0" fontId="106" fillId="42" borderId="28" xfId="0" applyFont="1" applyFill="1" applyBorder="1" applyAlignment="1">
      <alignment horizontal="center"/>
    </xf>
    <xf numFmtId="167" fontId="106" fillId="42" borderId="26" xfId="0" applyNumberFormat="1" applyFont="1" applyFill="1" applyBorder="1" applyAlignment="1">
      <alignment horizontal="center" vertical="center" wrapText="1"/>
    </xf>
    <xf numFmtId="167" fontId="106" fillId="42" borderId="19" xfId="0" applyNumberFormat="1" applyFont="1" applyFill="1" applyBorder="1" applyAlignment="1">
      <alignment horizontal="center" vertical="center" wrapText="1"/>
    </xf>
    <xf numFmtId="49" fontId="97" fillId="42" borderId="20" xfId="0" applyNumberFormat="1" applyFont="1" applyFill="1" applyBorder="1" applyAlignment="1">
      <alignment horizontal="center"/>
    </xf>
    <xf numFmtId="0" fontId="97" fillId="42" borderId="21" xfId="0" applyFont="1" applyFill="1" applyBorder="1" applyAlignment="1">
      <alignment horizontal="center"/>
    </xf>
    <xf numFmtId="0" fontId="97" fillId="42" borderId="25" xfId="0" applyFont="1" applyFill="1" applyBorder="1" applyAlignment="1">
      <alignment horizontal="center"/>
    </xf>
    <xf numFmtId="0" fontId="111" fillId="60" borderId="10" xfId="0" quotePrefix="1" applyFont="1" applyFill="1" applyBorder="1" applyAlignment="1">
      <alignment horizontal="center"/>
    </xf>
    <xf numFmtId="0" fontId="111" fillId="60" borderId="0" xfId="0" quotePrefix="1" applyFont="1" applyFill="1" applyAlignment="1">
      <alignment horizontal="center"/>
    </xf>
    <xf numFmtId="0" fontId="111" fillId="60" borderId="35" xfId="0" quotePrefix="1" applyFont="1" applyFill="1" applyBorder="1" applyAlignment="1">
      <alignment horizontal="center"/>
    </xf>
    <xf numFmtId="49" fontId="111" fillId="60" borderId="20" xfId="0" applyNumberFormat="1" applyFont="1" applyFill="1" applyBorder="1" applyAlignment="1">
      <alignment horizontal="center"/>
    </xf>
    <xf numFmtId="49" fontId="111" fillId="60" borderId="21" xfId="0" applyNumberFormat="1" applyFont="1" applyFill="1" applyBorder="1" applyAlignment="1">
      <alignment horizontal="center"/>
    </xf>
    <xf numFmtId="49" fontId="111" fillId="60" borderId="25" xfId="0" applyNumberFormat="1" applyFont="1" applyFill="1" applyBorder="1" applyAlignment="1">
      <alignment horizontal="center"/>
    </xf>
    <xf numFmtId="0" fontId="111" fillId="60" borderId="38" xfId="0" applyFont="1" applyFill="1" applyBorder="1" applyAlignment="1">
      <alignment horizontal="center"/>
    </xf>
    <xf numFmtId="0" fontId="111" fillId="60" borderId="36" xfId="0" applyFont="1" applyFill="1" applyBorder="1" applyAlignment="1">
      <alignment horizontal="center"/>
    </xf>
    <xf numFmtId="0" fontId="111" fillId="60" borderId="28" xfId="0" applyFont="1" applyFill="1" applyBorder="1" applyAlignment="1">
      <alignment horizontal="center"/>
    </xf>
    <xf numFmtId="0" fontId="116" fillId="60" borderId="38" xfId="0" applyFont="1" applyFill="1" applyBorder="1" applyAlignment="1">
      <alignment horizontal="center"/>
    </xf>
    <xf numFmtId="0" fontId="116" fillId="60" borderId="28" xfId="0" applyFont="1" applyFill="1" applyBorder="1" applyAlignment="1">
      <alignment horizontal="center"/>
    </xf>
    <xf numFmtId="167" fontId="116" fillId="60" borderId="26" xfId="0" applyNumberFormat="1" applyFont="1" applyFill="1" applyBorder="1" applyAlignment="1">
      <alignment horizontal="center" vertical="center" wrapText="1"/>
    </xf>
    <xf numFmtId="167" fontId="116" fillId="60" borderId="19" xfId="0" applyNumberFormat="1" applyFont="1" applyFill="1" applyBorder="1" applyAlignment="1">
      <alignment horizontal="center" vertical="center" wrapText="1"/>
    </xf>
    <xf numFmtId="0" fontId="111" fillId="60" borderId="10" xfId="0" applyFont="1" applyFill="1" applyBorder="1" applyAlignment="1">
      <alignment horizontal="center"/>
    </xf>
    <xf numFmtId="0" fontId="111" fillId="60" borderId="0" xfId="0" applyFont="1" applyFill="1" applyAlignment="1">
      <alignment horizontal="center"/>
    </xf>
    <xf numFmtId="0" fontId="111" fillId="60" borderId="35" xfId="0" applyFont="1" applyFill="1" applyBorder="1" applyAlignment="1">
      <alignment horizontal="center"/>
    </xf>
    <xf numFmtId="167" fontId="97" fillId="42" borderId="26" xfId="0" applyNumberFormat="1" applyFont="1" applyFill="1" applyBorder="1" applyAlignment="1">
      <alignment horizontal="center" vertical="center" wrapText="1"/>
    </xf>
    <xf numFmtId="167" fontId="113" fillId="42" borderId="19" xfId="0" applyNumberFormat="1" applyFont="1" applyFill="1" applyBorder="1" applyAlignment="1">
      <alignment horizontal="center" vertical="center" wrapText="1"/>
    </xf>
    <xf numFmtId="0" fontId="68" fillId="0" borderId="0" xfId="0" applyFont="1" applyAlignment="1">
      <alignment horizontal="center"/>
    </xf>
    <xf numFmtId="0" fontId="89" fillId="0" borderId="39" xfId="0" applyFont="1" applyBorder="1" applyAlignment="1">
      <alignment horizontal="center" wrapText="1"/>
    </xf>
    <xf numFmtId="0" fontId="89" fillId="0" borderId="51" xfId="0" applyFont="1" applyBorder="1" applyAlignment="1">
      <alignment horizontal="center" wrapText="1"/>
    </xf>
    <xf numFmtId="0" fontId="89" fillId="0" borderId="11" xfId="0" applyFont="1" applyBorder="1" applyAlignment="1">
      <alignment horizontal="center" wrapText="1"/>
    </xf>
    <xf numFmtId="0" fontId="89" fillId="0" borderId="0" xfId="0" applyFont="1" applyAlignment="1">
      <alignment horizontal="center"/>
    </xf>
    <xf numFmtId="167" fontId="59" fillId="40" borderId="26" xfId="0" applyNumberFormat="1" applyFont="1" applyFill="1" applyBorder="1" applyAlignment="1">
      <alignment horizontal="center" vertical="center" wrapText="1"/>
    </xf>
    <xf numFmtId="167" fontId="73" fillId="40" borderId="19" xfId="0" applyNumberFormat="1" applyFont="1" applyFill="1" applyBorder="1" applyAlignment="1">
      <alignment horizontal="center" vertical="center" wrapText="1"/>
    </xf>
    <xf numFmtId="0" fontId="59" fillId="40" borderId="38" xfId="0" applyFont="1" applyFill="1" applyBorder="1" applyAlignment="1">
      <alignment horizontal="center" vertical="center"/>
    </xf>
    <xf numFmtId="0" fontId="59" fillId="40" borderId="28" xfId="0" applyFont="1" applyFill="1" applyBorder="1" applyAlignment="1">
      <alignment horizontal="center" vertical="center"/>
    </xf>
    <xf numFmtId="0" fontId="104" fillId="0" borderId="56" xfId="0" applyFont="1" applyBorder="1" applyAlignment="1">
      <alignment horizontal="center" vertical="center"/>
    </xf>
    <xf numFmtId="0" fontId="104" fillId="0" borderId="57" xfId="0" applyFont="1" applyBorder="1" applyAlignment="1">
      <alignment horizontal="center" vertical="center"/>
    </xf>
    <xf numFmtId="0" fontId="104" fillId="0" borderId="40" xfId="0" applyFont="1" applyBorder="1" applyAlignment="1">
      <alignment horizontal="center" vertical="center"/>
    </xf>
    <xf numFmtId="0" fontId="104" fillId="0" borderId="15" xfId="0" applyFont="1" applyBorder="1" applyAlignment="1">
      <alignment horizontal="center" vertical="center"/>
    </xf>
    <xf numFmtId="0" fontId="104" fillId="0" borderId="48" xfId="0" applyFont="1" applyBorder="1" applyAlignment="1">
      <alignment horizontal="center" vertical="center"/>
    </xf>
    <xf numFmtId="0" fontId="104" fillId="0" borderId="16" xfId="0" applyFont="1" applyBorder="1" applyAlignment="1">
      <alignment horizontal="center" vertical="center"/>
    </xf>
    <xf numFmtId="0" fontId="104" fillId="49" borderId="34" xfId="0" applyFont="1" applyFill="1" applyBorder="1" applyAlignment="1">
      <alignment horizontal="center"/>
    </xf>
    <xf numFmtId="0" fontId="104" fillId="49" borderId="58" xfId="0" applyFont="1" applyFill="1" applyBorder="1" applyAlignment="1">
      <alignment horizontal="center"/>
    </xf>
    <xf numFmtId="0" fontId="104" fillId="50" borderId="54" xfId="0" applyFont="1" applyFill="1" applyBorder="1" applyAlignment="1">
      <alignment horizontal="center"/>
    </xf>
    <xf numFmtId="0" fontId="104" fillId="50" borderId="34" xfId="0" applyFont="1" applyFill="1" applyBorder="1" applyAlignment="1">
      <alignment horizontal="center"/>
    </xf>
    <xf numFmtId="0" fontId="104" fillId="50" borderId="58" xfId="0" applyFont="1" applyFill="1" applyBorder="1" applyAlignment="1">
      <alignment horizontal="center"/>
    </xf>
    <xf numFmtId="49" fontId="104" fillId="49" borderId="21" xfId="32" applyNumberFormat="1" applyFont="1" applyFill="1" applyBorder="1" applyAlignment="1">
      <alignment horizontal="center"/>
    </xf>
    <xf numFmtId="49" fontId="104" fillId="49" borderId="25" xfId="32" applyNumberFormat="1" applyFont="1" applyFill="1" applyBorder="1" applyAlignment="1">
      <alignment horizontal="center"/>
    </xf>
    <xf numFmtId="17" fontId="104" fillId="51" borderId="20" xfId="32" applyNumberFormat="1" applyFont="1" applyFill="1" applyBorder="1" applyAlignment="1">
      <alignment horizontal="center"/>
    </xf>
    <xf numFmtId="166" fontId="104" fillId="51" borderId="21" xfId="32" applyFont="1" applyFill="1" applyBorder="1" applyAlignment="1">
      <alignment horizontal="center"/>
    </xf>
    <xf numFmtId="166" fontId="104" fillId="51" borderId="25" xfId="32" applyFont="1" applyFill="1" applyBorder="1" applyAlignment="1">
      <alignment horizontal="center"/>
    </xf>
    <xf numFmtId="0" fontId="104" fillId="51" borderId="54" xfId="0" applyFont="1" applyFill="1" applyBorder="1" applyAlignment="1">
      <alignment horizontal="center"/>
    </xf>
    <xf numFmtId="0" fontId="104" fillId="51" borderId="34" xfId="0" applyFont="1" applyFill="1" applyBorder="1" applyAlignment="1">
      <alignment horizontal="center"/>
    </xf>
    <xf numFmtId="0" fontId="104" fillId="51" borderId="53" xfId="0" applyFont="1" applyFill="1" applyBorder="1" applyAlignment="1">
      <alignment horizontal="center"/>
    </xf>
    <xf numFmtId="17" fontId="104" fillId="50" borderId="20" xfId="33" applyNumberFormat="1" applyFont="1" applyFill="1" applyBorder="1" applyAlignment="1">
      <alignment horizontal="center"/>
    </xf>
    <xf numFmtId="166" fontId="104" fillId="50" borderId="21" xfId="33" applyFont="1" applyFill="1" applyBorder="1" applyAlignment="1">
      <alignment horizontal="center"/>
    </xf>
    <xf numFmtId="166" fontId="104" fillId="50" borderId="25" xfId="33" applyFont="1" applyFill="1" applyBorder="1" applyAlignment="1">
      <alignment horizontal="center"/>
    </xf>
    <xf numFmtId="0" fontId="108" fillId="0" borderId="0" xfId="0" applyFont="1" applyAlignment="1">
      <alignment horizontal="center"/>
    </xf>
    <xf numFmtId="167" fontId="3" fillId="0" borderId="23" xfId="32" applyNumberFormat="1" applyFont="1" applyBorder="1" applyAlignment="1">
      <alignment horizontal="center" vertical="center" wrapText="1"/>
    </xf>
    <xf numFmtId="167" fontId="3" fillId="0" borderId="41" xfId="32" applyNumberFormat="1" applyFont="1" applyBorder="1" applyAlignment="1">
      <alignment horizontal="center" vertical="center" wrapText="1"/>
    </xf>
    <xf numFmtId="0" fontId="28" fillId="40" borderId="21" xfId="0" applyFont="1" applyFill="1" applyBorder="1" applyAlignment="1">
      <alignment horizontal="center"/>
    </xf>
  </cellXfs>
  <cellStyles count="123">
    <cellStyle name="20% - Énfasis1" xfId="66" builtinId="30" customBuiltin="1"/>
    <cellStyle name="20% - Énfasis1 2" xfId="1" xr:uid="{00000000-0005-0000-0000-000000000000}"/>
    <cellStyle name="20% - Énfasis2" xfId="67" builtinId="34" customBuiltin="1"/>
    <cellStyle name="20% - Énfasis2 2" xfId="2" xr:uid="{00000000-0005-0000-0000-000001000000}"/>
    <cellStyle name="20% - Énfasis3" xfId="68" builtinId="38" customBuiltin="1"/>
    <cellStyle name="20% - Énfasis3 2" xfId="3" xr:uid="{00000000-0005-0000-0000-000002000000}"/>
    <cellStyle name="20% - Énfasis4" xfId="71" builtinId="42" customBuiltin="1"/>
    <cellStyle name="20% - Énfasis4 2" xfId="4" xr:uid="{00000000-0005-0000-0000-000003000000}"/>
    <cellStyle name="20% - Énfasis5" xfId="5" builtinId="46" customBuiltin="1"/>
    <cellStyle name="20% - Énfasis6" xfId="6" builtinId="50" customBuiltin="1"/>
    <cellStyle name="40% - Énfasis1" xfId="7" builtinId="31" customBuiltin="1"/>
    <cellStyle name="40% - Énfasis2" xfId="8" builtinId="35" customBuiltin="1"/>
    <cellStyle name="40% - Énfasis3" xfId="69" builtinId="39" customBuiltin="1"/>
    <cellStyle name="40% - Énfasis3 2" xfId="9" xr:uid="{00000000-0005-0000-0000-000008000000}"/>
    <cellStyle name="40% - Énfasis4" xfId="10" builtinId="43" customBuiltin="1"/>
    <cellStyle name="40% - Énfasis5" xfId="11" builtinId="47" customBuiltin="1"/>
    <cellStyle name="40% - Énfasis6" xfId="12" builtinId="51" customBuiltin="1"/>
    <cellStyle name="60% - Énfasis1" xfId="13" builtinId="32" customBuiltin="1"/>
    <cellStyle name="60% - Énfasis1 2" xfId="91" xr:uid="{E58814BE-BE5C-4F7E-8518-AF59EE9E5F6F}"/>
    <cellStyle name="60% - Énfasis2" xfId="14" builtinId="36" customBuiltin="1"/>
    <cellStyle name="60% - Énfasis2 2" xfId="92" xr:uid="{63BCF05E-ECBE-4482-9D0F-C150B65B58D6}"/>
    <cellStyle name="60% - Énfasis3" xfId="70" builtinId="40" customBuiltin="1"/>
    <cellStyle name="60% - Énfasis3 2" xfId="15" xr:uid="{00000000-0005-0000-0000-00000E000000}"/>
    <cellStyle name="60% - Énfasis4" xfId="72" builtinId="44" customBuiltin="1"/>
    <cellStyle name="60% - Énfasis4 2" xfId="16" xr:uid="{00000000-0005-0000-0000-00000F000000}"/>
    <cellStyle name="60% - Énfasis5" xfId="17" builtinId="48" customBuiltin="1"/>
    <cellStyle name="60% - Énfasis5 2" xfId="93" xr:uid="{ED177434-AE76-4B1C-8F89-1EC5873F2A2F}"/>
    <cellStyle name="60% - Énfasis6" xfId="73" builtinId="52" customBuiltin="1"/>
    <cellStyle name="60% - Énfasis6 2" xfId="18" xr:uid="{00000000-0005-0000-0000-000011000000}"/>
    <cellStyle name="Bueno" xfId="64" builtinId="26" customBuiltin="1"/>
    <cellStyle name="Cálculo" xfId="19" builtinId="22" customBuiltin="1"/>
    <cellStyle name="Celda de comprobación" xfId="20" builtinId="23" customBuiltin="1"/>
    <cellStyle name="Celda vinculada" xfId="21" builtinId="24" customBuiltin="1"/>
    <cellStyle name="Encabezado 1" xfId="63" builtinId="16"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Hipervínculo 2" xfId="30" xr:uid="{00000000-0005-0000-0000-00001D000000}"/>
    <cellStyle name="Incorrecto" xfId="31" builtinId="27" customBuiltin="1"/>
    <cellStyle name="Millares" xfId="32" builtinId="3"/>
    <cellStyle name="Millares [0] 2" xfId="58" xr:uid="{00000000-0005-0000-0000-000020000000}"/>
    <cellStyle name="Millares [0] 2 2" xfId="83" xr:uid="{C403F50C-9FC9-497E-B4A3-52C335FE50EF}"/>
    <cellStyle name="Millares [0] 2 3" xfId="97" xr:uid="{5BE00710-8297-4AF7-A220-50104D73745C}"/>
    <cellStyle name="Millares [0] 2 4" xfId="108" xr:uid="{24723A52-3411-415F-B3A9-814F72AF34C2}"/>
    <cellStyle name="Millares [0] 2 5" xfId="117" xr:uid="{79E21EDC-0838-4BD0-8815-FFD254AE8A5D}"/>
    <cellStyle name="Millares [0] 3" xfId="76" xr:uid="{B4E25037-BEC0-4FA3-867A-C2AF461B207D}"/>
    <cellStyle name="Millares 10" xfId="105" xr:uid="{2357D128-ED6A-40FB-B2FC-6F2EE92D61C4}"/>
    <cellStyle name="Millares 11" xfId="104" xr:uid="{75D6F109-1C50-4CD3-9D93-D992AEC9B077}"/>
    <cellStyle name="Millares 12" xfId="114" xr:uid="{0C2715D5-1E5C-4804-8032-C7285F1FD8BF}"/>
    <cellStyle name="Millares 13" xfId="113" xr:uid="{6127794C-21E9-40CA-8167-C084DB548CA0}"/>
    <cellStyle name="Millares 2" xfId="33" xr:uid="{00000000-0005-0000-0000-000021000000}"/>
    <cellStyle name="Millares 2 2" xfId="34" xr:uid="{00000000-0005-0000-0000-000022000000}"/>
    <cellStyle name="Millares 2 2 2" xfId="85" xr:uid="{FEE48771-16A5-4573-8473-46119BD53FD6}"/>
    <cellStyle name="Millares 2 2 2 2" xfId="99" xr:uid="{E3541E39-7F0F-4F1D-A092-2F5F17136A46}"/>
    <cellStyle name="Millares 2 2 2 3" xfId="110" xr:uid="{7E33A3AC-3F81-452D-954F-965C3C6EE316}"/>
    <cellStyle name="Millares 2 2 2 4" xfId="119" xr:uid="{1AB731EF-524D-45CF-8C84-A0D59D8550D6}"/>
    <cellStyle name="Millares 2 2 3" xfId="78" xr:uid="{70FB348C-3FE6-46ED-9FAC-7FA152FD1B51}"/>
    <cellStyle name="Millares 2 3" xfId="35" xr:uid="{00000000-0005-0000-0000-000023000000}"/>
    <cellStyle name="Millares 2 3 2" xfId="86" xr:uid="{D48DA9B3-4EB6-41D2-BC97-40D9AA412A7D}"/>
    <cellStyle name="Millares 2 3 2 2" xfId="100" xr:uid="{F3B79521-DBA6-464C-BB55-13AF50983C0B}"/>
    <cellStyle name="Millares 2 3 2 3" xfId="111" xr:uid="{4C3DDF32-CF33-4D2A-94FB-A874725625C4}"/>
    <cellStyle name="Millares 2 3 2 4" xfId="120" xr:uid="{7D378820-42F3-4C4C-AEDA-D801D23EE813}"/>
    <cellStyle name="Millares 2 3 3" xfId="79" xr:uid="{FAB1AD4A-46DE-4148-86E5-51C4C51DF465}"/>
    <cellStyle name="Millares 2 4" xfId="84" xr:uid="{1F91CBAE-0CAF-4825-9486-C6588DAF111C}"/>
    <cellStyle name="Millares 2 4 2" xfId="98" xr:uid="{4C2A0B4E-02B8-413E-B6A6-F3B309B6E3B4}"/>
    <cellStyle name="Millares 2 4 3" xfId="109" xr:uid="{89AC68DB-E76C-4A94-BA72-3557FE31B88E}"/>
    <cellStyle name="Millares 2 4 4" xfId="118" xr:uid="{E1594303-E94B-4421-AA3F-9B5F0CA2C552}"/>
    <cellStyle name="Millares 2 5" xfId="77" xr:uid="{14E570B7-9283-48A9-9661-C0E7E0AE9FC9}"/>
    <cellStyle name="Millares 3" xfId="36" xr:uid="{00000000-0005-0000-0000-000024000000}"/>
    <cellStyle name="Millares 3 2" xfId="37" xr:uid="{00000000-0005-0000-0000-000025000000}"/>
    <cellStyle name="Millares 3 2 2" xfId="87" xr:uid="{1D150BD8-351D-4218-948D-4F2980FA2DFE}"/>
    <cellStyle name="Millares 3 2 2 2" xfId="101" xr:uid="{D7E96590-0A16-4A64-8F49-EA1D5C06C9FE}"/>
    <cellStyle name="Millares 3 2 2 3" xfId="112" xr:uid="{37437F66-15F9-4688-884E-D6737874EA95}"/>
    <cellStyle name="Millares 3 2 2 4" xfId="121" xr:uid="{A423F796-EBDB-494C-A053-A85728B63CA6}"/>
    <cellStyle name="Millares 3 2 3" xfId="80" xr:uid="{E0EA05CF-C326-42BC-A9D6-CBC446E354BC}"/>
    <cellStyle name="Millares 4" xfId="56" xr:uid="{00000000-0005-0000-0000-000026000000}"/>
    <cellStyle name="Millares 4 2" xfId="82" xr:uid="{F6A1CF96-AB50-4254-AA08-A6EA15BC7EE5}"/>
    <cellStyle name="Millares 4 3" xfId="96" xr:uid="{9249F2CA-DBAB-40C3-956B-D9C9246B9BA8}"/>
    <cellStyle name="Millares 4 4" xfId="107" xr:uid="{709F0090-5602-46CB-9CCB-8370D7B5A495}"/>
    <cellStyle name="Millares 4 5" xfId="116" xr:uid="{960045E4-41B2-40CF-AE03-324DF53E60A3}"/>
    <cellStyle name="Millares 5" xfId="57" xr:uid="{00000000-0005-0000-0000-000027000000}"/>
    <cellStyle name="Millares 5 2" xfId="81" xr:uid="{88DB8A5D-52AD-4953-9E5A-0FA0A0A7EF84}"/>
    <cellStyle name="Millares 5 3" xfId="95" xr:uid="{7BB1FBB7-6593-425B-843A-6581F046C284}"/>
    <cellStyle name="Millares 5 4" xfId="106" xr:uid="{B2D38337-9F54-4A5D-AE30-6F5845D0F7C6}"/>
    <cellStyle name="Millares 5 5" xfId="115" xr:uid="{6837089C-4F34-404C-9500-5208B084DAA4}"/>
    <cellStyle name="Millares 6" xfId="55" xr:uid="{00000000-0005-0000-0000-000028000000}"/>
    <cellStyle name="Millares 7" xfId="75" xr:uid="{F90A7126-AE9B-4BA9-BA4C-953A2F9F30B4}"/>
    <cellStyle name="Millares 8" xfId="74" xr:uid="{213B1365-D24E-404C-A2BA-81CA666C0C19}"/>
    <cellStyle name="Millares 9" xfId="94" xr:uid="{50FA9F1E-E0E4-48DF-AA92-4C5F1228B54B}"/>
    <cellStyle name="Moneda" xfId="122" builtinId="4"/>
    <cellStyle name="Neutral" xfId="38" builtinId="28" customBuiltin="1"/>
    <cellStyle name="Neutral 2" xfId="90" xr:uid="{264ACF5F-4764-4878-95B5-8BF3A7DEAFB7}"/>
    <cellStyle name="Normal" xfId="0" builtinId="0"/>
    <cellStyle name="Normal 2" xfId="39" xr:uid="{00000000-0005-0000-0000-00002B000000}"/>
    <cellStyle name="Normal 2 2" xfId="60" xr:uid="{00000000-0005-0000-0000-00002C000000}"/>
    <cellStyle name="Normal 2 3" xfId="61" xr:uid="{00000000-0005-0000-0000-00002D000000}"/>
    <cellStyle name="Normal 2 4" xfId="59" xr:uid="{00000000-0005-0000-0000-00002E000000}"/>
    <cellStyle name="Normal 3" xfId="40" xr:uid="{00000000-0005-0000-0000-00002F000000}"/>
    <cellStyle name="Normal 3 2" xfId="41" xr:uid="{00000000-0005-0000-0000-000030000000}"/>
    <cellStyle name="Normal 4" xfId="42" xr:uid="{00000000-0005-0000-0000-000031000000}"/>
    <cellStyle name="Normal 4 2" xfId="43" xr:uid="{00000000-0005-0000-0000-000032000000}"/>
    <cellStyle name="Normal 4 3" xfId="62" xr:uid="{00000000-0005-0000-0000-000033000000}"/>
    <cellStyle name="Normal 5" xfId="88" xr:uid="{93A2437B-070F-4BEB-BB04-019B72649F46}"/>
    <cellStyle name="Normal 6" xfId="102" xr:uid="{FAE32D61-54A5-4B40-9AE7-0A6FAA43E717}"/>
    <cellStyle name="Normal 7" xfId="103" xr:uid="{7746A0FB-5D2B-4F70-867A-B4AD278993B0}"/>
    <cellStyle name="Notas" xfId="65" builtinId="10" customBuiltin="1"/>
    <cellStyle name="Notas 2" xfId="44" xr:uid="{00000000-0005-0000-0000-000034000000}"/>
    <cellStyle name="Porcentaje" xfId="45" builtinId="5"/>
    <cellStyle name="Porcentaje 2" xfId="46" xr:uid="{00000000-0005-0000-0000-000036000000}"/>
    <cellStyle name="Porcentaje 3" xfId="47" xr:uid="{00000000-0005-0000-0000-000037000000}"/>
    <cellStyle name="Salida" xfId="48" builtinId="21" customBuiltin="1"/>
    <cellStyle name="Texto de advertencia" xfId="49" builtinId="11" customBuiltin="1"/>
    <cellStyle name="Texto explicativo" xfId="50" builtinId="53" customBuiltin="1"/>
    <cellStyle name="Título" xfId="51" builtinId="15" customBuiltin="1"/>
    <cellStyle name="Título 2" xfId="52" builtinId="17" customBuiltin="1"/>
    <cellStyle name="Título 3" xfId="53" builtinId="18" customBuiltin="1"/>
    <cellStyle name="Título 4" xfId="89" xr:uid="{A7FE7A76-9834-48B8-869F-18BF41E86E41}"/>
    <cellStyle name="Total" xfId="54" builtinId="25" customBuiltin="1"/>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0"/>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s>
  <tableStyles count="0" defaultTableStyle="TableStyleMedium9" defaultPivotStyle="PivotStyleLight16"/>
  <colors>
    <mruColors>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7.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9"/>
    </mc:Choice>
    <mc:Fallback>
      <c:style val="29"/>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Gráfico # 1 </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PROGRAMA 893 </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 COMPARATIVO DEL MONTO AUTORIZADO Y EJECUTADO POR CONCEPTO DEL GASTO </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DE OCTUBRE 2024</a:t>
            </a:r>
          </a:p>
        </c:rich>
      </c:tx>
      <c:layout>
        <c:manualLayout>
          <c:xMode val="edge"/>
          <c:yMode val="edge"/>
          <c:x val="0.17249626994099213"/>
          <c:y val="5.201958362090553E-2"/>
        </c:manualLayout>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1966882999482546"/>
          <c:y val="0.36037206497836421"/>
          <c:w val="0.65982986086916129"/>
          <c:h val="0.54679612683549694"/>
        </c:manualLayout>
      </c:layout>
      <c:bar3DChart>
        <c:barDir val="col"/>
        <c:grouping val="clustered"/>
        <c:varyColors val="0"/>
        <c:ser>
          <c:idx val="0"/>
          <c:order val="0"/>
          <c:tx>
            <c:strRef>
              <c:f>RESUMENxPartida!$B$10</c:f>
              <c:strCache>
                <c:ptCount val="1"/>
                <c:pt idx="0">
                  <c:v>REMUNERACIONES</c:v>
                </c:pt>
              </c:strCache>
            </c:strRef>
          </c:tx>
          <c:spPr>
            <a:solidFill>
              <a:schemeClr val="accent1"/>
            </a:solidFill>
          </c:spPr>
          <c:invertIfNegative val="0"/>
          <c:dPt>
            <c:idx val="0"/>
            <c:invertIfNegative val="0"/>
            <c:bubble3D val="0"/>
            <c:spPr>
              <a:solidFill>
                <a:srgbClr val="002060"/>
              </a:solidFill>
            </c:spPr>
            <c:extLst>
              <c:ext xmlns:c16="http://schemas.microsoft.com/office/drawing/2014/chart" uri="{C3380CC4-5D6E-409C-BE32-E72D297353CC}">
                <c16:uniqueId val="{00000000-926E-4301-B910-A62EBCB15738}"/>
              </c:ext>
            </c:extLst>
          </c:dPt>
          <c:cat>
            <c:strRef>
              <c:f>RESUMENxPartida!$V$7:$W$8</c:f>
              <c:strCache>
                <c:ptCount val="2"/>
                <c:pt idx="0">
                  <c:v> AUTORIZADO        </c:v>
                </c:pt>
                <c:pt idx="1">
                  <c:v> DEVENGADO </c:v>
                </c:pt>
              </c:strCache>
            </c:strRef>
          </c:cat>
          <c:val>
            <c:numRef>
              <c:f>RESUMENxPartida!$C$10:$W$10</c:f>
              <c:numCache>
                <c:formatCode>_(* #,##0_);_(* \(#,##0\);_(* "-"??_);_(@_)</c:formatCode>
                <c:ptCount val="2"/>
                <c:pt idx="0">
                  <c:v>3104603653</c:v>
                </c:pt>
                <c:pt idx="1">
                  <c:v>1687347829.3400002</c:v>
                </c:pt>
              </c:numCache>
            </c:numRef>
          </c:val>
          <c:extLst>
            <c:ext xmlns:c16="http://schemas.microsoft.com/office/drawing/2014/chart" uri="{C3380CC4-5D6E-409C-BE32-E72D297353CC}">
              <c16:uniqueId val="{00000000-7AA7-4EB7-92E3-6590BCC9CB47}"/>
            </c:ext>
          </c:extLst>
        </c:ser>
        <c:ser>
          <c:idx val="1"/>
          <c:order val="1"/>
          <c:tx>
            <c:strRef>
              <c:f>RESUMENxPartida!$B$11</c:f>
              <c:strCache>
                <c:ptCount val="1"/>
                <c:pt idx="0">
                  <c:v>SERVICIOS </c:v>
                </c:pt>
              </c:strCache>
            </c:strRef>
          </c:tx>
          <c:spPr>
            <a:solidFill>
              <a:srgbClr val="FF0000"/>
            </a:solidFill>
          </c:spPr>
          <c:invertIfNegative val="0"/>
          <c:cat>
            <c:strRef>
              <c:f>RESUMENxPartida!$V$7:$W$8</c:f>
              <c:strCache>
                <c:ptCount val="2"/>
                <c:pt idx="0">
                  <c:v> AUTORIZADO        </c:v>
                </c:pt>
                <c:pt idx="1">
                  <c:v> DEVENGADO </c:v>
                </c:pt>
              </c:strCache>
            </c:strRef>
          </c:cat>
          <c:val>
            <c:numRef>
              <c:f>RESUMENxPartida!$C$11:$W$11</c:f>
              <c:numCache>
                <c:formatCode>_(* #,##0_);_(* \(#,##0\);_(* "-"??_);_(@_)</c:formatCode>
                <c:ptCount val="2"/>
                <c:pt idx="0">
                  <c:v>1307647914</c:v>
                </c:pt>
                <c:pt idx="1">
                  <c:v>634075565.00999999</c:v>
                </c:pt>
              </c:numCache>
            </c:numRef>
          </c:val>
          <c:extLst>
            <c:ext xmlns:c16="http://schemas.microsoft.com/office/drawing/2014/chart" uri="{C3380CC4-5D6E-409C-BE32-E72D297353CC}">
              <c16:uniqueId val="{00000001-7AA7-4EB7-92E3-6590BCC9CB47}"/>
            </c:ext>
          </c:extLst>
        </c:ser>
        <c:ser>
          <c:idx val="2"/>
          <c:order val="2"/>
          <c:tx>
            <c:strRef>
              <c:f>RESUMENxPartida!$B$12</c:f>
              <c:strCache>
                <c:ptCount val="1"/>
                <c:pt idx="0">
                  <c:v>MATERIALES Y SUMINISTROS</c:v>
                </c:pt>
              </c:strCache>
            </c:strRef>
          </c:tx>
          <c:spPr>
            <a:solidFill>
              <a:srgbClr val="FFC000"/>
            </a:solidFill>
          </c:spPr>
          <c:invertIfNegative val="0"/>
          <c:cat>
            <c:strRef>
              <c:f>RESUMENxPartida!$V$7:$W$8</c:f>
              <c:strCache>
                <c:ptCount val="2"/>
                <c:pt idx="0">
                  <c:v> AUTORIZADO        </c:v>
                </c:pt>
                <c:pt idx="1">
                  <c:v> DEVENGADO </c:v>
                </c:pt>
              </c:strCache>
            </c:strRef>
          </c:cat>
          <c:val>
            <c:numRef>
              <c:f>RESUMENxPartida!$C$12:$W$12</c:f>
              <c:numCache>
                <c:formatCode>_(* #,##0_);_(* \(#,##0\);_(* "-"??_);_(@_)</c:formatCode>
                <c:ptCount val="2"/>
                <c:pt idx="0">
                  <c:v>161034146</c:v>
                </c:pt>
                <c:pt idx="1">
                  <c:v>7176950.6099999994</c:v>
                </c:pt>
              </c:numCache>
            </c:numRef>
          </c:val>
          <c:extLst>
            <c:ext xmlns:c16="http://schemas.microsoft.com/office/drawing/2014/chart" uri="{C3380CC4-5D6E-409C-BE32-E72D297353CC}">
              <c16:uniqueId val="{00000002-7AA7-4EB7-92E3-6590BCC9CB47}"/>
            </c:ext>
          </c:extLst>
        </c:ser>
        <c:ser>
          <c:idx val="3"/>
          <c:order val="3"/>
          <c:tx>
            <c:strRef>
              <c:f>RESUMENxPartida!$B$13</c:f>
              <c:strCache>
                <c:ptCount val="1"/>
                <c:pt idx="0">
                  <c:v>INT. Y COMISIONES </c:v>
                </c:pt>
              </c:strCache>
            </c:strRef>
          </c:tx>
          <c:invertIfNegative val="0"/>
          <c:cat>
            <c:strRef>
              <c:f>RESUMENxPartida!$V$7:$W$8</c:f>
              <c:strCache>
                <c:ptCount val="2"/>
                <c:pt idx="0">
                  <c:v> AUTORIZADO        </c:v>
                </c:pt>
                <c:pt idx="1">
                  <c:v> DEVENGADO </c:v>
                </c:pt>
              </c:strCache>
            </c:strRef>
          </c:cat>
          <c:val>
            <c:numRef>
              <c:f>RESUMENxPartida!$C$13:$W$13</c:f>
            </c:numRef>
          </c:val>
          <c:extLst>
            <c:ext xmlns:c16="http://schemas.microsoft.com/office/drawing/2014/chart" uri="{C3380CC4-5D6E-409C-BE32-E72D297353CC}">
              <c16:uniqueId val="{00000003-7AA7-4EB7-92E3-6590BCC9CB47}"/>
            </c:ext>
          </c:extLst>
        </c:ser>
        <c:ser>
          <c:idx val="4"/>
          <c:order val="4"/>
          <c:tx>
            <c:strRef>
              <c:f>RESUMENxPartida!$B$14</c:f>
              <c:strCache>
                <c:ptCount val="1"/>
                <c:pt idx="0">
                  <c:v>ACTIVOS FINANCIEROS</c:v>
                </c:pt>
              </c:strCache>
            </c:strRef>
          </c:tx>
          <c:invertIfNegative val="0"/>
          <c:cat>
            <c:strRef>
              <c:f>RESUMENxPartida!$V$7:$W$8</c:f>
              <c:strCache>
                <c:ptCount val="2"/>
                <c:pt idx="0">
                  <c:v> AUTORIZADO        </c:v>
                </c:pt>
                <c:pt idx="1">
                  <c:v> DEVENGADO </c:v>
                </c:pt>
              </c:strCache>
            </c:strRef>
          </c:cat>
          <c:val>
            <c:numRef>
              <c:f>RESUMENxPartida!$C$14:$W$14</c:f>
            </c:numRef>
          </c:val>
          <c:extLst>
            <c:ext xmlns:c16="http://schemas.microsoft.com/office/drawing/2014/chart" uri="{C3380CC4-5D6E-409C-BE32-E72D297353CC}">
              <c16:uniqueId val="{00000004-7AA7-4EB7-92E3-6590BCC9CB47}"/>
            </c:ext>
          </c:extLst>
        </c:ser>
        <c:ser>
          <c:idx val="5"/>
          <c:order val="5"/>
          <c:tx>
            <c:strRef>
              <c:f>RESUMENxPartida!$B$15</c:f>
              <c:strCache>
                <c:ptCount val="1"/>
                <c:pt idx="0">
                  <c:v>BIENES DURADEROS</c:v>
                </c:pt>
              </c:strCache>
            </c:strRef>
          </c:tx>
          <c:spPr>
            <a:solidFill>
              <a:schemeClr val="accent1">
                <a:lumMod val="75000"/>
              </a:schemeClr>
            </a:solidFill>
          </c:spPr>
          <c:invertIfNegative val="0"/>
          <c:cat>
            <c:strRef>
              <c:f>RESUMENxPartida!$V$7:$W$8</c:f>
              <c:strCache>
                <c:ptCount val="2"/>
                <c:pt idx="0">
                  <c:v> AUTORIZADO        </c:v>
                </c:pt>
                <c:pt idx="1">
                  <c:v> DEVENGADO </c:v>
                </c:pt>
              </c:strCache>
            </c:strRef>
          </c:cat>
          <c:val>
            <c:numRef>
              <c:f>RESUMENxPartida!$C$15:$W$15</c:f>
              <c:numCache>
                <c:formatCode>_(* #,##0_);_(* \(#,##0\);_(* "-"??_);_(@_)</c:formatCode>
                <c:ptCount val="2"/>
                <c:pt idx="0">
                  <c:v>1763366222</c:v>
                </c:pt>
                <c:pt idx="1">
                  <c:v>494509665.35000002</c:v>
                </c:pt>
              </c:numCache>
            </c:numRef>
          </c:val>
          <c:extLst>
            <c:ext xmlns:c16="http://schemas.microsoft.com/office/drawing/2014/chart" uri="{C3380CC4-5D6E-409C-BE32-E72D297353CC}">
              <c16:uniqueId val="{00000005-7AA7-4EB7-92E3-6590BCC9CB47}"/>
            </c:ext>
          </c:extLst>
        </c:ser>
        <c:ser>
          <c:idx val="6"/>
          <c:order val="6"/>
          <c:tx>
            <c:strRef>
              <c:f>RESUMENxPartida!$B$16</c:f>
              <c:strCache>
                <c:ptCount val="1"/>
                <c:pt idx="0">
                  <c:v>TRANSF. CORRIENTES</c:v>
                </c:pt>
              </c:strCache>
            </c:strRef>
          </c:tx>
          <c:invertIfNegative val="0"/>
          <c:cat>
            <c:strRef>
              <c:f>RESUMENxPartida!$V$7:$W$8</c:f>
              <c:strCache>
                <c:ptCount val="2"/>
                <c:pt idx="0">
                  <c:v> AUTORIZADO        </c:v>
                </c:pt>
                <c:pt idx="1">
                  <c:v> DEVENGADO </c:v>
                </c:pt>
              </c:strCache>
            </c:strRef>
          </c:cat>
          <c:val>
            <c:numRef>
              <c:f>RESUMENxPartida!$C$16:$W$16</c:f>
              <c:numCache>
                <c:formatCode>_(* #,##0_);_(* \(#,##0\);_(* "-"??_);_(@_)</c:formatCode>
                <c:ptCount val="2"/>
                <c:pt idx="0">
                  <c:v>2433879052</c:v>
                </c:pt>
                <c:pt idx="1">
                  <c:v>1587830821.8799999</c:v>
                </c:pt>
              </c:numCache>
            </c:numRef>
          </c:val>
          <c:extLst>
            <c:ext xmlns:c16="http://schemas.microsoft.com/office/drawing/2014/chart" uri="{C3380CC4-5D6E-409C-BE32-E72D297353CC}">
              <c16:uniqueId val="{00000006-7AA7-4EB7-92E3-6590BCC9CB47}"/>
            </c:ext>
          </c:extLst>
        </c:ser>
        <c:dLbls>
          <c:showLegendKey val="0"/>
          <c:showVal val="0"/>
          <c:showCatName val="0"/>
          <c:showSerName val="0"/>
          <c:showPercent val="0"/>
          <c:showBubbleSize val="0"/>
        </c:dLbls>
        <c:gapWidth val="150"/>
        <c:shape val="box"/>
        <c:axId val="209227464"/>
        <c:axId val="209227856"/>
        <c:axId val="0"/>
      </c:bar3DChart>
      <c:catAx>
        <c:axId val="209227464"/>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09227856"/>
        <c:crosses val="autoZero"/>
        <c:auto val="1"/>
        <c:lblAlgn val="ctr"/>
        <c:lblOffset val="100"/>
        <c:noMultiLvlLbl val="0"/>
      </c:catAx>
      <c:valAx>
        <c:axId val="209227856"/>
        <c:scaling>
          <c:orientation val="minMax"/>
          <c:max val="4000000000"/>
          <c:min val="0"/>
        </c:scaling>
        <c:delete val="0"/>
        <c:axPos val="l"/>
        <c:majorGridlines/>
        <c:numFmt formatCode="_(* #,##0_);_(* \(#,##0\);_(* &quot;-&quot;??_);_(@_)"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09227464"/>
        <c:crosses val="autoZero"/>
        <c:crossBetween val="between"/>
      </c:valAx>
      <c:spPr>
        <a:noFill/>
        <a:ln w="25400">
          <a:noFill/>
        </a:ln>
      </c:spPr>
    </c:plotArea>
    <c:legend>
      <c:legendPos val="r"/>
      <c:layout>
        <c:manualLayout>
          <c:xMode val="edge"/>
          <c:yMode val="edge"/>
          <c:x val="0.82790697674418601"/>
          <c:y val="0.44551421497588323"/>
          <c:w val="0.16162790697674417"/>
          <c:h val="0.33333437667260329"/>
        </c:manualLayout>
      </c:layout>
      <c:overlay val="0"/>
      <c:txPr>
        <a:bodyPr/>
        <a:lstStyle/>
        <a:p>
          <a:pPr>
            <a:defRPr sz="8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2007-2008</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186365029243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'07-08'!$L$11:$L$12</c:f>
              <c:strCache>
                <c:ptCount val="2"/>
                <c:pt idx="0">
                  <c:v>2007</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'07-08'!$L$13:$L$20</c:f>
              <c:numCache>
                <c:formatCode>#,##0.0</c:formatCode>
                <c:ptCount val="8"/>
                <c:pt idx="0">
                  <c:v>64.855503997122028</c:v>
                </c:pt>
                <c:pt idx="1">
                  <c:v>31.445907304033337</c:v>
                </c:pt>
                <c:pt idx="2">
                  <c:v>72.794872881355928</c:v>
                </c:pt>
                <c:pt idx="3">
                  <c:v>0</c:v>
                </c:pt>
                <c:pt idx="4">
                  <c:v>0</c:v>
                </c:pt>
                <c:pt idx="5">
                  <c:v>49.204056834532373</c:v>
                </c:pt>
                <c:pt idx="6">
                  <c:v>99.598912905911746</c:v>
                </c:pt>
                <c:pt idx="7">
                  <c:v>91.356540709115279</c:v>
                </c:pt>
              </c:numCache>
            </c:numRef>
          </c:val>
          <c:extLst>
            <c:ext xmlns:c16="http://schemas.microsoft.com/office/drawing/2014/chart" uri="{C3380CC4-5D6E-409C-BE32-E72D297353CC}">
              <c16:uniqueId val="{00000000-6280-4D96-A40B-E99F4C64B9B2}"/>
            </c:ext>
          </c:extLst>
        </c:ser>
        <c:ser>
          <c:idx val="1"/>
          <c:order val="1"/>
          <c:tx>
            <c:strRef>
              <c:f>'07-08'!$M$11:$M$12</c:f>
              <c:strCache>
                <c:ptCount val="2"/>
                <c:pt idx="0">
                  <c:v>2008</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'07-08'!$M$13:$M$20</c:f>
              <c:numCache>
                <c:formatCode>#,##0.0</c:formatCode>
                <c:ptCount val="8"/>
                <c:pt idx="0">
                  <c:v>84.516659336132903</c:v>
                </c:pt>
                <c:pt idx="1">
                  <c:v>78.848695588991788</c:v>
                </c:pt>
                <c:pt idx="2">
                  <c:v>64.045354852451467</c:v>
                </c:pt>
                <c:pt idx="3">
                  <c:v>0</c:v>
                </c:pt>
                <c:pt idx="4">
                  <c:v>0</c:v>
                </c:pt>
                <c:pt idx="5">
                  <c:v>92.294180130921944</c:v>
                </c:pt>
                <c:pt idx="6">
                  <c:v>98.443903177035537</c:v>
                </c:pt>
                <c:pt idx="7">
                  <c:v>99.88864681285267</c:v>
                </c:pt>
              </c:numCache>
            </c:numRef>
          </c:val>
          <c:extLst>
            <c:ext xmlns:c16="http://schemas.microsoft.com/office/drawing/2014/chart" uri="{C3380CC4-5D6E-409C-BE32-E72D297353CC}">
              <c16:uniqueId val="{00000001-6280-4D96-A40B-E99F4C64B9B2}"/>
            </c:ext>
          </c:extLst>
        </c:ser>
        <c:dLbls>
          <c:showLegendKey val="0"/>
          <c:showVal val="0"/>
          <c:showCatName val="0"/>
          <c:showSerName val="0"/>
          <c:showPercent val="0"/>
          <c:showBubbleSize val="0"/>
        </c:dLbls>
        <c:gapWidth val="150"/>
        <c:shape val="box"/>
        <c:axId val="209228640"/>
        <c:axId val="209229032"/>
        <c:axId val="0"/>
      </c:bar3DChart>
      <c:catAx>
        <c:axId val="209228640"/>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209229032"/>
        <c:crosses val="autoZero"/>
        <c:auto val="1"/>
        <c:lblAlgn val="ctr"/>
        <c:lblOffset val="100"/>
        <c:noMultiLvlLbl val="0"/>
      </c:catAx>
      <c:valAx>
        <c:axId val="209229032"/>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09228640"/>
        <c:crosses val="autoZero"/>
        <c:crossBetween val="between"/>
      </c:valAx>
      <c:spPr>
        <a:noFill/>
        <a:ln w="25400">
          <a:noFill/>
        </a:ln>
      </c:spPr>
    </c:plotArea>
    <c:legend>
      <c:legendPos val="r"/>
      <c:layout>
        <c:manualLayout>
          <c:xMode val="edge"/>
          <c:yMode val="edge"/>
          <c:x val="0.95000193278388012"/>
          <c:y val="0.5835866261398176"/>
          <c:w val="3.958341386599501E-2"/>
          <c:h val="7.29483282674772E-2"/>
        </c:manualLayout>
      </c:layout>
      <c:overlay val="0"/>
      <c:txPr>
        <a:bodyPr/>
        <a:lstStyle/>
        <a:p>
          <a:pPr>
            <a:defRPr sz="26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2008-2009</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'08-09'!$L$15</c:f>
              <c:strCache>
                <c:ptCount val="1"/>
                <c:pt idx="0">
                  <c:v>2008</c:v>
                </c:pt>
              </c:strCache>
            </c:strRef>
          </c:tx>
          <c:invertIfNegative val="0"/>
          <c:cat>
            <c:strRef>
              <c:f>'08-09'!$A$17:$A$23</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'08-09'!$L$17:$L$23</c:f>
              <c:numCache>
                <c:formatCode>#,##0.0</c:formatCode>
                <c:ptCount val="7"/>
                <c:pt idx="0">
                  <c:v>84.693608296999614</c:v>
                </c:pt>
                <c:pt idx="1">
                  <c:v>78.848695536057747</c:v>
                </c:pt>
                <c:pt idx="2">
                  <c:v>64.045354443118256</c:v>
                </c:pt>
                <c:pt idx="3">
                  <c:v>0</c:v>
                </c:pt>
                <c:pt idx="4">
                  <c:v>0</c:v>
                </c:pt>
                <c:pt idx="5">
                  <c:v>90.048059523809513</c:v>
                </c:pt>
                <c:pt idx="6">
                  <c:v>99.620093024464424</c:v>
                </c:pt>
              </c:numCache>
            </c:numRef>
          </c:val>
          <c:extLst>
            <c:ext xmlns:c16="http://schemas.microsoft.com/office/drawing/2014/chart" uri="{C3380CC4-5D6E-409C-BE32-E72D297353CC}">
              <c16:uniqueId val="{00000000-4E30-40C6-A384-DBE84858D95C}"/>
            </c:ext>
          </c:extLst>
        </c:ser>
        <c:ser>
          <c:idx val="1"/>
          <c:order val="1"/>
          <c:tx>
            <c:strRef>
              <c:f>'08-09'!$M$15</c:f>
              <c:strCache>
                <c:ptCount val="1"/>
                <c:pt idx="0">
                  <c:v>2009</c:v>
                </c:pt>
              </c:strCache>
            </c:strRef>
          </c:tx>
          <c:invertIfNegative val="0"/>
          <c:val>
            <c:numRef>
              <c:f>'08-09'!$M$17:$M$23</c:f>
              <c:numCache>
                <c:formatCode>#,##0.0</c:formatCode>
                <c:ptCount val="7"/>
                <c:pt idx="0">
                  <c:v>84.692705818068177</c:v>
                </c:pt>
                <c:pt idx="1">
                  <c:v>74.6022906231956</c:v>
                </c:pt>
                <c:pt idx="2">
                  <c:v>48.331023293283572</c:v>
                </c:pt>
                <c:pt idx="3">
                  <c:v>0</c:v>
                </c:pt>
                <c:pt idx="4">
                  <c:v>0</c:v>
                </c:pt>
                <c:pt idx="5">
                  <c:v>54.241535229854307</c:v>
                </c:pt>
                <c:pt idx="6">
                  <c:v>99.177473955635847</c:v>
                </c:pt>
              </c:numCache>
            </c:numRef>
          </c:val>
          <c:extLst>
            <c:ext xmlns:c16="http://schemas.microsoft.com/office/drawing/2014/chart" uri="{C3380CC4-5D6E-409C-BE32-E72D297353CC}">
              <c16:uniqueId val="{00000001-4E30-40C6-A384-DBE84858D95C}"/>
            </c:ext>
          </c:extLst>
        </c:ser>
        <c:dLbls>
          <c:showLegendKey val="0"/>
          <c:showVal val="0"/>
          <c:showCatName val="0"/>
          <c:showSerName val="0"/>
          <c:showPercent val="0"/>
          <c:showBubbleSize val="0"/>
        </c:dLbls>
        <c:gapWidth val="150"/>
        <c:shape val="box"/>
        <c:axId val="209229816"/>
        <c:axId val="209230208"/>
        <c:axId val="0"/>
      </c:bar3DChart>
      <c:catAx>
        <c:axId val="209229816"/>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209230208"/>
        <c:crosses val="autoZero"/>
        <c:auto val="1"/>
        <c:lblAlgn val="ctr"/>
        <c:lblOffset val="100"/>
        <c:noMultiLvlLbl val="0"/>
      </c:catAx>
      <c:valAx>
        <c:axId val="209230208"/>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09229816"/>
        <c:crosses val="autoZero"/>
        <c:crossBetween val="between"/>
      </c:valAx>
      <c:spPr>
        <a:noFill/>
        <a:ln w="25400">
          <a:noFill/>
        </a:ln>
      </c:spPr>
    </c:plotArea>
    <c:legend>
      <c:legendPos val="r"/>
      <c:layout>
        <c:manualLayout>
          <c:xMode val="edge"/>
          <c:yMode val="edge"/>
          <c:x val="0.95000193278388012"/>
          <c:y val="0.57750759878419455"/>
          <c:w val="3.958341386599501E-2"/>
          <c:h val="7.29483282674772E-2"/>
        </c:manualLayout>
      </c:layout>
      <c:overlay val="0"/>
      <c:txPr>
        <a:bodyPr/>
        <a:lstStyle/>
        <a:p>
          <a:pPr>
            <a:defRPr sz="26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2009-2010</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614584371573808"/>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'09-10'!$L$10</c:f>
              <c:strCache>
                <c:ptCount val="1"/>
                <c:pt idx="0">
                  <c:v>2009</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'09-10'!$L$12:$L$18</c:f>
              <c:numCache>
                <c:formatCode>#,##0.0</c:formatCode>
                <c:ptCount val="7"/>
                <c:pt idx="0">
                  <c:v>84.69270578078482</c:v>
                </c:pt>
                <c:pt idx="1">
                  <c:v>74.6022905715961</c:v>
                </c:pt>
                <c:pt idx="2">
                  <c:v>48.331025260368037</c:v>
                </c:pt>
                <c:pt idx="3">
                  <c:v>0</c:v>
                </c:pt>
                <c:pt idx="4">
                  <c:v>0</c:v>
                </c:pt>
                <c:pt idx="5">
                  <c:v>54.241535170285715</c:v>
                </c:pt>
                <c:pt idx="6">
                  <c:v>99.533414869587006</c:v>
                </c:pt>
              </c:numCache>
            </c:numRef>
          </c:val>
          <c:extLst>
            <c:ext xmlns:c16="http://schemas.microsoft.com/office/drawing/2014/chart" uri="{C3380CC4-5D6E-409C-BE32-E72D297353CC}">
              <c16:uniqueId val="{00000000-A5A7-443B-AC0B-5F254FD4F270}"/>
            </c:ext>
          </c:extLst>
        </c:ser>
        <c:ser>
          <c:idx val="1"/>
          <c:order val="1"/>
          <c:tx>
            <c:strRef>
              <c:f>'09-10'!$M$10</c:f>
              <c:strCache>
                <c:ptCount val="1"/>
                <c:pt idx="0">
                  <c:v>2010</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'09-10'!$M$12:$M$18</c:f>
              <c:numCache>
                <c:formatCode>#,##0.0</c:formatCode>
                <c:ptCount val="7"/>
                <c:pt idx="0">
                  <c:v>88.795550781501049</c:v>
                </c:pt>
                <c:pt idx="1">
                  <c:v>81.412375173233286</c:v>
                </c:pt>
                <c:pt idx="2">
                  <c:v>69.665437321144282</c:v>
                </c:pt>
                <c:pt idx="3">
                  <c:v>0</c:v>
                </c:pt>
                <c:pt idx="4">
                  <c:v>0</c:v>
                </c:pt>
                <c:pt idx="5">
                  <c:v>67.469489355770847</c:v>
                </c:pt>
                <c:pt idx="6">
                  <c:v>99.649121579930267</c:v>
                </c:pt>
              </c:numCache>
            </c:numRef>
          </c:val>
          <c:extLst>
            <c:ext xmlns:c16="http://schemas.microsoft.com/office/drawing/2014/chart" uri="{C3380CC4-5D6E-409C-BE32-E72D297353CC}">
              <c16:uniqueId val="{00000001-A5A7-443B-AC0B-5F254FD4F270}"/>
            </c:ext>
          </c:extLst>
        </c:ser>
        <c:dLbls>
          <c:showLegendKey val="0"/>
          <c:showVal val="0"/>
          <c:showCatName val="0"/>
          <c:showSerName val="0"/>
          <c:showPercent val="0"/>
          <c:showBubbleSize val="0"/>
        </c:dLbls>
        <c:gapWidth val="150"/>
        <c:shape val="box"/>
        <c:axId val="209230992"/>
        <c:axId val="209231384"/>
        <c:axId val="0"/>
      </c:bar3DChart>
      <c:catAx>
        <c:axId val="209230992"/>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209231384"/>
        <c:crosses val="autoZero"/>
        <c:auto val="1"/>
        <c:lblAlgn val="ctr"/>
        <c:lblOffset val="100"/>
        <c:noMultiLvlLbl val="0"/>
      </c:catAx>
      <c:valAx>
        <c:axId val="209231384"/>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09230992"/>
        <c:crosses val="autoZero"/>
        <c:crossBetween val="between"/>
      </c:valAx>
      <c:spPr>
        <a:noFill/>
        <a:ln w="25400">
          <a:noFill/>
        </a:ln>
      </c:spPr>
    </c:plotArea>
    <c:legend>
      <c:legendPos val="r"/>
      <c:layout>
        <c:manualLayout>
          <c:xMode val="edge"/>
          <c:yMode val="edge"/>
          <c:x val="0.94250607845594681"/>
          <c:y val="0.57750759878419455"/>
          <c:w val="3.9014412833688429E-2"/>
          <c:h val="7.29483282674772E-2"/>
        </c:manualLayout>
      </c:layout>
      <c:overlay val="0"/>
      <c:txPr>
        <a:bodyPr/>
        <a:lstStyle/>
        <a:p>
          <a:pPr>
            <a:defRPr sz="26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es-CR"/>
              <a:t>PROGRAMA 893</a:t>
            </a:r>
          </a:p>
          <a:p>
            <a:pPr>
              <a:defRPr/>
            </a:pPr>
            <a:r>
              <a:rPr lang="es-CR"/>
              <a:t>COMPARATIVO EJECUCIÓN PRESUPUESTARIA MENSUAL </a:t>
            </a:r>
          </a:p>
          <a:p>
            <a:pPr>
              <a:defRPr/>
            </a:pPr>
            <a:r>
              <a:rPr lang="es-CR"/>
              <a:t>EJERCICIO ECONÓMICO 2024</a:t>
            </a:r>
          </a:p>
        </c:rich>
      </c:tx>
      <c:overlay val="1"/>
    </c:title>
    <c:autoTitleDeleted val="0"/>
    <c:plotArea>
      <c:layout>
        <c:manualLayout>
          <c:layoutTarget val="inner"/>
          <c:xMode val="edge"/>
          <c:yMode val="edge"/>
          <c:x val="5.6960928664404754E-2"/>
          <c:y val="0.30884579870729462"/>
          <c:w val="0.79929199710251275"/>
          <c:h val="0.56817908841727194"/>
        </c:manualLayout>
      </c:layout>
      <c:lineChart>
        <c:grouping val="standard"/>
        <c:varyColors val="0"/>
        <c:ser>
          <c:idx val="0"/>
          <c:order val="0"/>
          <c:tx>
            <c:strRef>
              <c:f>'RESUMEN X MES'!$A$20</c:f>
              <c:strCache>
                <c:ptCount val="1"/>
                <c:pt idx="0">
                  <c:v>DEVENGADO </c:v>
                </c:pt>
              </c:strCache>
            </c:strRef>
          </c:tx>
          <c:spPr>
            <a:ln>
              <a:solidFill>
                <a:srgbClr val="FF0000"/>
              </a:solidFill>
            </a:ln>
          </c:spPr>
          <c:cat>
            <c:strRef>
              <c:f>'RESUMEN X MES'!$B$19:$M$19</c:f>
              <c:strCache>
                <c:ptCount val="12"/>
                <c:pt idx="0">
                  <c:v>ENERO</c:v>
                </c:pt>
                <c:pt idx="1">
                  <c:v>FEBRERO</c:v>
                </c:pt>
                <c:pt idx="2">
                  <c:v>MARZO </c:v>
                </c:pt>
                <c:pt idx="3">
                  <c:v>ABRIL</c:v>
                </c:pt>
                <c:pt idx="4">
                  <c:v>MAYO</c:v>
                </c:pt>
                <c:pt idx="5">
                  <c:v>JUNIO</c:v>
                </c:pt>
                <c:pt idx="6">
                  <c:v>JULIO</c:v>
                </c:pt>
                <c:pt idx="7">
                  <c:v>AGOSTO</c:v>
                </c:pt>
                <c:pt idx="8">
                  <c:v>SETIEMBRE</c:v>
                </c:pt>
                <c:pt idx="9">
                  <c:v>OCTUBRE</c:v>
                </c:pt>
                <c:pt idx="10">
                  <c:v>NOVIEMBRE</c:v>
                </c:pt>
                <c:pt idx="11">
                  <c:v>DICIEMBRE</c:v>
                </c:pt>
              </c:strCache>
            </c:strRef>
          </c:cat>
          <c:val>
            <c:numRef>
              <c:f>'RESUMEN X MES'!$B$20:$M$20</c:f>
              <c:numCache>
                <c:formatCode>0%</c:formatCode>
                <c:ptCount val="12"/>
                <c:pt idx="0">
                  <c:v>4.8789487613646654E-2</c:v>
                </c:pt>
                <c:pt idx="1">
                  <c:v>8.2120230740134262E-2</c:v>
                </c:pt>
                <c:pt idx="2">
                  <c:v>0.12602899841736456</c:v>
                </c:pt>
                <c:pt idx="3">
                  <c:v>0.16275089595744774</c:v>
                </c:pt>
                <c:pt idx="4">
                  <c:v>0.2206469724567886</c:v>
                </c:pt>
                <c:pt idx="5">
                  <c:v>0.31027046082312643</c:v>
                </c:pt>
                <c:pt idx="6">
                  <c:v>0.37108033820119263</c:v>
                </c:pt>
                <c:pt idx="7">
                  <c:v>0.39503065967903184</c:v>
                </c:pt>
                <c:pt idx="8">
                  <c:v>0.4499971836060967</c:v>
                </c:pt>
                <c:pt idx="9">
                  <c:v>0.50292745544460848</c:v>
                </c:pt>
              </c:numCache>
            </c:numRef>
          </c:val>
          <c:smooth val="0"/>
          <c:extLst>
            <c:ext xmlns:c16="http://schemas.microsoft.com/office/drawing/2014/chart" uri="{C3380CC4-5D6E-409C-BE32-E72D297353CC}">
              <c16:uniqueId val="{00000000-CF8C-4476-AAE0-76655D21A895}"/>
            </c:ext>
          </c:extLst>
        </c:ser>
        <c:ser>
          <c:idx val="1"/>
          <c:order val="1"/>
          <c:tx>
            <c:strRef>
              <c:f>'RESUMEN X MES'!$A$21</c:f>
              <c:strCache>
                <c:ptCount val="1"/>
                <c:pt idx="0">
                  <c:v>COMPROMETIDO</c:v>
                </c:pt>
              </c:strCache>
            </c:strRef>
          </c:tx>
          <c:spPr>
            <a:ln>
              <a:solidFill>
                <a:srgbClr val="FFFF00"/>
              </a:solidFill>
            </a:ln>
          </c:spPr>
          <c:cat>
            <c:strRef>
              <c:f>'RESUMEN X MES'!$B$19:$M$19</c:f>
              <c:strCache>
                <c:ptCount val="12"/>
                <c:pt idx="0">
                  <c:v>ENERO</c:v>
                </c:pt>
                <c:pt idx="1">
                  <c:v>FEBRERO</c:v>
                </c:pt>
                <c:pt idx="2">
                  <c:v>MARZO </c:v>
                </c:pt>
                <c:pt idx="3">
                  <c:v>ABRIL</c:v>
                </c:pt>
                <c:pt idx="4">
                  <c:v>MAYO</c:v>
                </c:pt>
                <c:pt idx="5">
                  <c:v>JUNIO</c:v>
                </c:pt>
                <c:pt idx="6">
                  <c:v>JULIO</c:v>
                </c:pt>
                <c:pt idx="7">
                  <c:v>AGOSTO</c:v>
                </c:pt>
                <c:pt idx="8">
                  <c:v>SETIEMBRE</c:v>
                </c:pt>
                <c:pt idx="9">
                  <c:v>OCTUBRE</c:v>
                </c:pt>
                <c:pt idx="10">
                  <c:v>NOVIEMBRE</c:v>
                </c:pt>
                <c:pt idx="11">
                  <c:v>DICIEMBRE</c:v>
                </c:pt>
              </c:strCache>
            </c:strRef>
          </c:cat>
          <c:val>
            <c:numRef>
              <c:f>'RESUMEN X MES'!$B$21:$M$21</c:f>
              <c:numCache>
                <c:formatCode>0%</c:formatCode>
                <c:ptCount val="12"/>
                <c:pt idx="0">
                  <c:v>0.13479970033468183</c:v>
                </c:pt>
                <c:pt idx="1">
                  <c:v>0.14601377770192508</c:v>
                </c:pt>
                <c:pt idx="2">
                  <c:v>0.12798647577371583</c:v>
                </c:pt>
                <c:pt idx="3">
                  <c:v>0</c:v>
                </c:pt>
                <c:pt idx="4">
                  <c:v>0.18777386604768401</c:v>
                </c:pt>
                <c:pt idx="5">
                  <c:v>0.17900073648072273</c:v>
                </c:pt>
                <c:pt idx="6">
                  <c:v>0.1967737697532862</c:v>
                </c:pt>
                <c:pt idx="7">
                  <c:v>0.19469062068658988</c:v>
                </c:pt>
                <c:pt idx="8">
                  <c:v>0.15566710785854043</c:v>
                </c:pt>
                <c:pt idx="9">
                  <c:v>0.20067971560317568</c:v>
                </c:pt>
              </c:numCache>
            </c:numRef>
          </c:val>
          <c:smooth val="0"/>
          <c:extLst>
            <c:ext xmlns:c16="http://schemas.microsoft.com/office/drawing/2014/chart" uri="{C3380CC4-5D6E-409C-BE32-E72D297353CC}">
              <c16:uniqueId val="{00000001-CF8C-4476-AAE0-76655D21A895}"/>
            </c:ext>
          </c:extLst>
        </c:ser>
        <c:ser>
          <c:idx val="2"/>
          <c:order val="2"/>
          <c:tx>
            <c:strRef>
              <c:f>'RESUMEN X MES'!$A$22</c:f>
              <c:strCache>
                <c:ptCount val="1"/>
                <c:pt idx="0">
                  <c:v>DISPONIBLE</c:v>
                </c:pt>
              </c:strCache>
            </c:strRef>
          </c:tx>
          <c:spPr>
            <a:ln>
              <a:solidFill>
                <a:srgbClr val="7030A0"/>
              </a:solidFill>
            </a:ln>
          </c:spPr>
          <c:cat>
            <c:strRef>
              <c:f>'RESUMEN X MES'!$B$19:$M$19</c:f>
              <c:strCache>
                <c:ptCount val="12"/>
                <c:pt idx="0">
                  <c:v>ENERO</c:v>
                </c:pt>
                <c:pt idx="1">
                  <c:v>FEBRERO</c:v>
                </c:pt>
                <c:pt idx="2">
                  <c:v>MARZO </c:v>
                </c:pt>
                <c:pt idx="3">
                  <c:v>ABRIL</c:v>
                </c:pt>
                <c:pt idx="4">
                  <c:v>MAYO</c:v>
                </c:pt>
                <c:pt idx="5">
                  <c:v>JUNIO</c:v>
                </c:pt>
                <c:pt idx="6">
                  <c:v>JULIO</c:v>
                </c:pt>
                <c:pt idx="7">
                  <c:v>AGOSTO</c:v>
                </c:pt>
                <c:pt idx="8">
                  <c:v>SETIEMBRE</c:v>
                </c:pt>
                <c:pt idx="9">
                  <c:v>OCTUBRE</c:v>
                </c:pt>
                <c:pt idx="10">
                  <c:v>NOVIEMBRE</c:v>
                </c:pt>
                <c:pt idx="11">
                  <c:v>DICIEMBRE</c:v>
                </c:pt>
              </c:strCache>
            </c:strRef>
          </c:cat>
          <c:val>
            <c:numRef>
              <c:f>'RESUMEN X MES'!$B$22:$M$22</c:f>
              <c:numCache>
                <c:formatCode>0%</c:formatCode>
                <c:ptCount val="12"/>
                <c:pt idx="0">
                  <c:v>0.81641081205167154</c:v>
                </c:pt>
                <c:pt idx="1">
                  <c:v>0.77186599155794078</c:v>
                </c:pt>
                <c:pt idx="2">
                  <c:v>0.74598452580891961</c:v>
                </c:pt>
                <c:pt idx="3">
                  <c:v>0</c:v>
                </c:pt>
                <c:pt idx="4">
                  <c:v>0.59157916149552736</c:v>
                </c:pt>
                <c:pt idx="5">
                  <c:v>0.51072880269615084</c:v>
                </c:pt>
                <c:pt idx="6">
                  <c:v>0.43214589204552117</c:v>
                </c:pt>
                <c:pt idx="7">
                  <c:v>0.41027871963437823</c:v>
                </c:pt>
                <c:pt idx="8">
                  <c:v>0.39433570853536282</c:v>
                </c:pt>
                <c:pt idx="9">
                  <c:v>0.29639282895221586</c:v>
                </c:pt>
              </c:numCache>
            </c:numRef>
          </c:val>
          <c:smooth val="0"/>
          <c:extLst>
            <c:ext xmlns:c16="http://schemas.microsoft.com/office/drawing/2014/chart" uri="{C3380CC4-5D6E-409C-BE32-E72D297353CC}">
              <c16:uniqueId val="{00000002-CF8C-4476-AAE0-76655D21A895}"/>
            </c:ext>
          </c:extLst>
        </c:ser>
        <c:dLbls>
          <c:showLegendKey val="0"/>
          <c:showVal val="0"/>
          <c:showCatName val="0"/>
          <c:showSerName val="0"/>
          <c:showPercent val="0"/>
          <c:showBubbleSize val="0"/>
        </c:dLbls>
        <c:marker val="1"/>
        <c:smooth val="0"/>
        <c:axId val="209232560"/>
        <c:axId val="209232952"/>
      </c:lineChart>
      <c:catAx>
        <c:axId val="209232560"/>
        <c:scaling>
          <c:orientation val="minMax"/>
        </c:scaling>
        <c:delete val="0"/>
        <c:axPos val="b"/>
        <c:numFmt formatCode="General" sourceLinked="1"/>
        <c:majorTickMark val="out"/>
        <c:minorTickMark val="none"/>
        <c:tickLblPos val="nextTo"/>
        <c:txPr>
          <a:bodyPr rot="0" vert="horz"/>
          <a:lstStyle/>
          <a:p>
            <a:pPr>
              <a:defRPr/>
            </a:pPr>
            <a:endParaRPr lang="es-ES"/>
          </a:p>
        </c:txPr>
        <c:crossAx val="209232952"/>
        <c:crosses val="autoZero"/>
        <c:auto val="1"/>
        <c:lblAlgn val="ctr"/>
        <c:lblOffset val="100"/>
        <c:noMultiLvlLbl val="0"/>
      </c:catAx>
      <c:valAx>
        <c:axId val="209232952"/>
        <c:scaling>
          <c:orientation val="minMax"/>
        </c:scaling>
        <c:delete val="0"/>
        <c:axPos val="l"/>
        <c:majorGridlines/>
        <c:numFmt formatCode="0%" sourceLinked="1"/>
        <c:majorTickMark val="out"/>
        <c:minorTickMark val="none"/>
        <c:tickLblPos val="nextTo"/>
        <c:txPr>
          <a:bodyPr rot="0" vert="horz"/>
          <a:lstStyle/>
          <a:p>
            <a:pPr>
              <a:defRPr/>
            </a:pPr>
            <a:endParaRPr lang="es-ES"/>
          </a:p>
        </c:txPr>
        <c:crossAx val="209232560"/>
        <c:crosses val="autoZero"/>
        <c:crossBetween val="between"/>
      </c:valAx>
      <c:spPr>
        <a:solidFill>
          <a:schemeClr val="lt1"/>
        </a:solidFill>
        <a:ln w="25400" cap="flat" cmpd="sng" algn="ctr">
          <a:solidFill>
            <a:schemeClr val="accent3"/>
          </a:solidFill>
          <a:prstDash val="solid"/>
        </a:ln>
        <a:effectLst/>
      </c:spPr>
    </c:plotArea>
    <c:legend>
      <c:legendPos val="r"/>
      <c:layout>
        <c:manualLayout>
          <c:xMode val="edge"/>
          <c:yMode val="edge"/>
          <c:x val="0.88183040292006509"/>
          <c:y val="0.43735002653754151"/>
          <c:w val="0.11702085626393476"/>
          <c:h val="0.20683287165281625"/>
        </c:manualLayout>
      </c:layout>
      <c:overlay val="0"/>
      <c:txPr>
        <a:bodyPr/>
        <a:lstStyle/>
        <a:p>
          <a:pPr>
            <a:defRPr sz="800" baseline="0"/>
          </a:pPr>
          <a:endParaRPr lang="es-ES"/>
        </a:p>
      </c:txPr>
    </c:legend>
    <c:plotVisOnly val="1"/>
    <c:dispBlanksAs val="gap"/>
    <c:showDLblsOverMax val="0"/>
  </c:chart>
  <c:spPr>
    <a:solidFill>
      <a:schemeClr val="lt1"/>
    </a:solidFill>
    <a:ln w="25400" cap="flat" cmpd="sng" algn="ctr">
      <a:solidFill>
        <a:schemeClr val="accent3"/>
      </a:solidFill>
      <a:prstDash val="solid"/>
    </a:ln>
    <a:effectLst/>
  </c:spPr>
  <c:txPr>
    <a:bodyPr/>
    <a:lstStyle/>
    <a:p>
      <a:pPr>
        <a:defRPr>
          <a:solidFill>
            <a:schemeClr val="dk1"/>
          </a:solidFill>
          <a:latin typeface="+mn-lt"/>
          <a:ea typeface="+mn-ea"/>
          <a:cs typeface="+mn-cs"/>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5"/>
    </mc:Choice>
    <mc:Fallback>
      <c:style val="35"/>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MINISTERIO DE CIENCIA TECNOLOGÍA Y TELECOMUNICACIONES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EJECUCIÓN PRESUPUESTARIA AL 31 DE OCTUBRE DE 2024</a:t>
            </a:r>
          </a:p>
        </c:rich>
      </c:tx>
      <c:layout>
        <c:manualLayout>
          <c:xMode val="edge"/>
          <c:yMode val="edge"/>
          <c:x val="0.24060491494398992"/>
          <c:y val="2.812361913516237E-2"/>
        </c:manualLayout>
      </c:layout>
      <c:overlay val="0"/>
    </c:title>
    <c:autoTitleDeleted val="0"/>
    <c:plotArea>
      <c:layout>
        <c:manualLayout>
          <c:layoutTarget val="inner"/>
          <c:xMode val="edge"/>
          <c:yMode val="edge"/>
          <c:x val="0.18001678969586754"/>
          <c:y val="0.16327425052881048"/>
          <c:w val="0.80435821244009564"/>
          <c:h val="0.57610136549387025"/>
        </c:manualLayout>
      </c:layout>
      <c:barChart>
        <c:barDir val="col"/>
        <c:grouping val="clustered"/>
        <c:varyColors val="0"/>
        <c:ser>
          <c:idx val="0"/>
          <c:order val="0"/>
          <c:tx>
            <c:strRef>
              <c:f>MINISTERIO!$C$47</c:f>
              <c:strCache>
                <c:ptCount val="1"/>
                <c:pt idx="0">
                  <c:v> PRESUPUESTO ACTUAL       </c:v>
                </c:pt>
              </c:strCache>
            </c:strRef>
          </c:tx>
          <c:spPr>
            <a:solidFill>
              <a:srgbClr val="002060"/>
            </a:solidFill>
          </c:spPr>
          <c:invertIfNegative val="0"/>
          <c:dLbls>
            <c:dLbl>
              <c:idx val="2"/>
              <c:layout>
                <c:manualLayout>
                  <c:x val="-1.1192381897160432E-16"/>
                  <c:y val="-2.3286759813705923E-2"/>
                </c:manualLayout>
              </c:layout>
              <c:spPr>
                <a:noFill/>
                <a:ln w="25400">
                  <a:noFill/>
                </a:ln>
              </c:spPr>
              <c:txPr>
                <a:bodyPr/>
                <a:lstStyle/>
                <a:p>
                  <a:pPr>
                    <a:defRPr sz="900" b="1" i="0" u="none" strike="noStrike" baseline="0">
                      <a:solidFill>
                        <a:srgbClr val="000000"/>
                      </a:solidFill>
                      <a:latin typeface="Calibri"/>
                      <a:ea typeface="Calibri"/>
                      <a:cs typeface="Calibri"/>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E47-40A0-82D5-2ADC9750FE45}"/>
                </c:ext>
              </c:extLst>
            </c:dLbl>
            <c:dLbl>
              <c:idx val="3"/>
              <c:layout>
                <c:manualLayout>
                  <c:x val="-5.1265187143498389E-3"/>
                  <c:y val="-2.77815586839853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911-4C5D-97E6-C2717F3869D4}"/>
                </c:ext>
              </c:extLst>
            </c:dLbl>
            <c:spPr>
              <a:noFill/>
              <a:ln w="25400">
                <a:noFill/>
              </a:ln>
            </c:spPr>
            <c:txPr>
              <a:bodyPr wrap="square" lIns="38100" tIns="19050" rIns="38100" bIns="19050" anchor="ctr">
                <a:spAutoFit/>
              </a:bodyPr>
              <a:lstStyle/>
              <a:p>
                <a:pPr>
                  <a:defRPr sz="900" b="1" i="0" u="none" strike="noStrike" baseline="0">
                    <a:solidFill>
                      <a:srgbClr val="000000"/>
                    </a:solidFill>
                    <a:latin typeface="Calibri"/>
                    <a:ea typeface="Calibri"/>
                    <a:cs typeface="Calibri"/>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spPr>
              <a:ln>
                <a:solidFill>
                  <a:srgbClr val="92D050"/>
                </a:solidFill>
              </a:ln>
            </c:spPr>
            <c:trendlineType val="poly"/>
            <c:order val="2"/>
            <c:dispRSqr val="0"/>
            <c:dispEq val="0"/>
          </c:trendline>
          <c:cat>
            <c:multiLvlStrRef>
              <c:f>MINISTERIO!$A$50:$B$56</c:f>
              <c:multiLvlStrCache>
                <c:ptCount val="5"/>
                <c:lvl>
                  <c:pt idx="0">
                    <c:v>REMUNERACIONES</c:v>
                  </c:pt>
                  <c:pt idx="1">
                    <c:v>SERVICIOS </c:v>
                  </c:pt>
                  <c:pt idx="2">
                    <c:v>MATERIALES Y SUMINISTROS</c:v>
                  </c:pt>
                  <c:pt idx="3">
                    <c:v>BIENES DURADEROS</c:v>
                  </c:pt>
                  <c:pt idx="4">
                    <c:v>TRANSF. CORRIENTES</c:v>
                  </c:pt>
                </c:lvl>
                <c:lvl>
                  <c:pt idx="0">
                    <c:v>0</c:v>
                  </c:pt>
                  <c:pt idx="1">
                    <c:v>1</c:v>
                  </c:pt>
                  <c:pt idx="2">
                    <c:v>2</c:v>
                  </c:pt>
                  <c:pt idx="3">
                    <c:v>5</c:v>
                  </c:pt>
                  <c:pt idx="4">
                    <c:v>6</c:v>
                  </c:pt>
                </c:lvl>
              </c:multiLvlStrCache>
            </c:multiLvlStrRef>
          </c:cat>
          <c:val>
            <c:numRef>
              <c:f>MINISTERIO!$C$50:$C$56</c:f>
              <c:numCache>
                <c:formatCode>_(* #,##0_);_(* \(#,##0\);_(* "-"??_);_(@_)</c:formatCode>
                <c:ptCount val="5"/>
                <c:pt idx="0">
                  <c:v>4731278399</c:v>
                </c:pt>
                <c:pt idx="1">
                  <c:v>1473430405</c:v>
                </c:pt>
                <c:pt idx="2">
                  <c:v>164334146</c:v>
                </c:pt>
                <c:pt idx="3">
                  <c:v>1763366222</c:v>
                </c:pt>
                <c:pt idx="4">
                  <c:v>2537760708</c:v>
                </c:pt>
              </c:numCache>
            </c:numRef>
          </c:val>
          <c:extLst>
            <c:ext xmlns:c16="http://schemas.microsoft.com/office/drawing/2014/chart" uri="{C3380CC4-5D6E-409C-BE32-E72D297353CC}">
              <c16:uniqueId val="{00000002-3E47-40A0-82D5-2ADC9750FE45}"/>
            </c:ext>
          </c:extLst>
        </c:ser>
        <c:ser>
          <c:idx val="1"/>
          <c:order val="1"/>
          <c:tx>
            <c:strRef>
              <c:f>MINISTERIO!$D$47</c:f>
              <c:strCache>
                <c:ptCount val="1"/>
                <c:pt idx="0">
                  <c:v> DEVENGADO </c:v>
                </c:pt>
              </c:strCache>
            </c:strRef>
          </c:tx>
          <c:spPr>
            <a:solidFill>
              <a:srgbClr val="FF0000"/>
            </a:solidFill>
          </c:spPr>
          <c:invertIfNegative val="0"/>
          <c:dLbls>
            <c:dLbl>
              <c:idx val="0"/>
              <c:layout>
                <c:manualLayout>
                  <c:x val="1.6788766788766788E-2"/>
                  <c:y val="3.3266799733865601E-3"/>
                </c:manualLayout>
              </c:layout>
              <c:spPr>
                <a:noFill/>
                <a:ln w="25400">
                  <a:noFill/>
                </a:ln>
              </c:spPr>
              <c:txPr>
                <a:bodyPr/>
                <a:lstStyle/>
                <a:p>
                  <a:pPr>
                    <a:defRPr sz="900" b="1" i="0" u="none" strike="noStrike" baseline="0">
                      <a:solidFill>
                        <a:srgbClr val="000000"/>
                      </a:solidFill>
                      <a:latin typeface="Calibri"/>
                      <a:ea typeface="Calibri"/>
                      <a:cs typeface="Calibri"/>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E47-40A0-82D5-2ADC9750FE45}"/>
                </c:ext>
              </c:extLst>
            </c:dLbl>
            <c:spPr>
              <a:noFill/>
              <a:ln w="25400">
                <a:noFill/>
              </a:ln>
            </c:spPr>
            <c:txPr>
              <a:bodyPr wrap="square" lIns="38100" tIns="19050" rIns="38100" bIns="19050" anchor="ctr">
                <a:spAutoFit/>
              </a:bodyPr>
              <a:lstStyle/>
              <a:p>
                <a:pPr>
                  <a:defRPr sz="900" b="1" i="0" u="none" strike="noStrike" baseline="0">
                    <a:solidFill>
                      <a:srgbClr val="000000"/>
                    </a:solidFill>
                    <a:latin typeface="Calibri"/>
                    <a:ea typeface="Calibri"/>
                    <a:cs typeface="Calibri"/>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MINISTERIO!$A$50:$B$56</c:f>
              <c:multiLvlStrCache>
                <c:ptCount val="5"/>
                <c:lvl>
                  <c:pt idx="0">
                    <c:v>REMUNERACIONES</c:v>
                  </c:pt>
                  <c:pt idx="1">
                    <c:v>SERVICIOS </c:v>
                  </c:pt>
                  <c:pt idx="2">
                    <c:v>MATERIALES Y SUMINISTROS</c:v>
                  </c:pt>
                  <c:pt idx="3">
                    <c:v>BIENES DURADEROS</c:v>
                  </c:pt>
                  <c:pt idx="4">
                    <c:v>TRANSF. CORRIENTES</c:v>
                  </c:pt>
                </c:lvl>
                <c:lvl>
                  <c:pt idx="0">
                    <c:v>0</c:v>
                  </c:pt>
                  <c:pt idx="1">
                    <c:v>1</c:v>
                  </c:pt>
                  <c:pt idx="2">
                    <c:v>2</c:v>
                  </c:pt>
                  <c:pt idx="3">
                    <c:v>5</c:v>
                  </c:pt>
                  <c:pt idx="4">
                    <c:v>6</c:v>
                  </c:pt>
                </c:lvl>
              </c:multiLvlStrCache>
            </c:multiLvlStrRef>
          </c:cat>
          <c:val>
            <c:numRef>
              <c:f>MINISTERIO!$D$50:$D$56</c:f>
              <c:numCache>
                <c:formatCode>_(* #,##0_);_(* \(#,##0\);_(* "-"??_);_(@_)</c:formatCode>
                <c:ptCount val="5"/>
                <c:pt idx="0">
                  <c:v>2895731603.79</c:v>
                </c:pt>
                <c:pt idx="1">
                  <c:v>673594274.33000004</c:v>
                </c:pt>
                <c:pt idx="2">
                  <c:v>10080447.609999999</c:v>
                </c:pt>
                <c:pt idx="3">
                  <c:v>494509665.35000002</c:v>
                </c:pt>
                <c:pt idx="4">
                  <c:v>1673859876.54</c:v>
                </c:pt>
              </c:numCache>
            </c:numRef>
          </c:val>
          <c:extLst>
            <c:ext xmlns:c16="http://schemas.microsoft.com/office/drawing/2014/chart" uri="{C3380CC4-5D6E-409C-BE32-E72D297353CC}">
              <c16:uniqueId val="{00000004-3E47-40A0-82D5-2ADC9750FE45}"/>
            </c:ext>
          </c:extLst>
        </c:ser>
        <c:dLbls>
          <c:showLegendKey val="0"/>
          <c:showVal val="0"/>
          <c:showCatName val="0"/>
          <c:showSerName val="0"/>
          <c:showPercent val="0"/>
          <c:showBubbleSize val="0"/>
        </c:dLbls>
        <c:gapWidth val="150"/>
        <c:axId val="536318072"/>
        <c:axId val="536317680"/>
      </c:barChart>
      <c:catAx>
        <c:axId val="53631807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536317680"/>
        <c:crosses val="autoZero"/>
        <c:auto val="1"/>
        <c:lblAlgn val="ctr"/>
        <c:lblOffset val="100"/>
        <c:noMultiLvlLbl val="0"/>
      </c:catAx>
      <c:valAx>
        <c:axId val="536317680"/>
        <c:scaling>
          <c:orientation val="minMax"/>
        </c:scaling>
        <c:delete val="0"/>
        <c:axPos val="l"/>
        <c:majorGridlines/>
        <c:numFmt formatCode="_(* #,##0_);_(* \(#,##0\);_(* &quot;-&quot;??_);_(@_)" sourceLinked="1"/>
        <c:majorTickMark val="none"/>
        <c:minorTickMark val="none"/>
        <c:tickLblPos val="nextTo"/>
        <c:txPr>
          <a:bodyPr rot="0" vert="horz"/>
          <a:lstStyle/>
          <a:p>
            <a:pPr>
              <a:defRPr sz="900" b="0" i="0" u="none" strike="noStrike" baseline="0">
                <a:solidFill>
                  <a:srgbClr val="000000"/>
                </a:solidFill>
                <a:latin typeface="Calibri"/>
                <a:ea typeface="Calibri"/>
                <a:cs typeface="Calibri"/>
              </a:defRPr>
            </a:pPr>
            <a:endParaRPr lang="es-ES"/>
          </a:p>
        </c:txPr>
        <c:crossAx val="536318072"/>
        <c:crosses val="autoZero"/>
        <c:crossBetween val="between"/>
      </c:valAx>
      <c:dTable>
        <c:showHorzBorder val="1"/>
        <c:showVertBorder val="1"/>
        <c:showOutline val="1"/>
        <c:showKeys val="1"/>
        <c:txPr>
          <a:bodyPr/>
          <a:lstStyle/>
          <a:p>
            <a:pPr rtl="0">
              <a:defRPr sz="900" b="0" i="0" u="none" strike="noStrike" baseline="0">
                <a:solidFill>
                  <a:srgbClr val="000000"/>
                </a:solidFill>
                <a:latin typeface="Calibri"/>
                <a:ea typeface="Calibri"/>
                <a:cs typeface="Calibri"/>
              </a:defRPr>
            </a:pPr>
            <a:endParaRPr lang="es-ES"/>
          </a:p>
        </c:txPr>
      </c:dTable>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s-CR"/>
              <a:t>PRESUPUESTO 2024 </a:t>
            </a:r>
          </a:p>
          <a:p>
            <a:pPr>
              <a:defRPr/>
            </a:pPr>
            <a:r>
              <a:rPr lang="es-CR"/>
              <a:t>PORCENTAJE TOTAL DE PRESUPUESTO POR PARTIDA </a:t>
            </a:r>
          </a:p>
        </c:rich>
      </c:tx>
      <c:layout>
        <c:manualLayout>
          <c:xMode val="edge"/>
          <c:yMode val="edge"/>
          <c:x val="0.13829900063417089"/>
          <c:y val="8.8182264567871491E-4"/>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E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1131776827844603"/>
          <c:y val="8.7443488440428471E-2"/>
          <c:w val="0.82426922434530614"/>
          <c:h val="0.82708507144263566"/>
        </c:manualLayout>
      </c:layout>
      <c:pie3DChart>
        <c:varyColors val="1"/>
        <c:ser>
          <c:idx val="0"/>
          <c:order val="0"/>
          <c:explosion val="25"/>
          <c:dPt>
            <c:idx val="0"/>
            <c:bubble3D val="0"/>
            <c:explosion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0-485E-400A-93CA-BC3C27869625}"/>
              </c:ext>
            </c:extLst>
          </c:dPt>
          <c:dPt>
            <c:idx val="1"/>
            <c:bubble3D val="0"/>
            <c:explosion val="42"/>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1-485E-400A-93CA-BC3C27869625}"/>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2-485E-400A-93CA-BC3C27869625}"/>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3-485E-400A-93CA-BC3C27869625}"/>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4-485E-400A-93CA-BC3C27869625}"/>
              </c:ext>
            </c:extLst>
          </c:dPt>
          <c:dLbls>
            <c:dLbl>
              <c:idx val="1"/>
              <c:layout>
                <c:manualLayout>
                  <c:x val="3.1074716326050092E-2"/>
                  <c:y val="-0.23715081705062216"/>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85E-400A-93CA-BC3C27869625}"/>
                </c:ext>
              </c:extLst>
            </c:dLbl>
            <c:dLbl>
              <c:idx val="2"/>
              <c:layout>
                <c:manualLayout>
                  <c:x val="-0.15630811823308516"/>
                  <c:y val="-5.879203182227571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85E-400A-93CA-BC3C27869625}"/>
                </c:ext>
              </c:extLst>
            </c:dLbl>
            <c:dLbl>
              <c:idx val="3"/>
              <c:layout>
                <c:manualLayout>
                  <c:x val="-6.4022615951766185E-2"/>
                  <c:y val="-7.777086045278432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85E-400A-93CA-BC3C27869625}"/>
                </c:ext>
              </c:extLst>
            </c:dLbl>
            <c:dLbl>
              <c:idx val="4"/>
              <c:layout>
                <c:manualLayout>
                  <c:x val="-0.18910792976682045"/>
                  <c:y val="9.574108918005712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85E-400A-93CA-BC3C27869625}"/>
                </c:ext>
              </c:extLst>
            </c:dLbl>
            <c:dLbl>
              <c:idx val="5"/>
              <c:layout>
                <c:manualLayout>
                  <c:x val="-0.22210040016828378"/>
                  <c:y val="0.12633331069426196"/>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200A-4E6E-AE1C-60B433A96FC4}"/>
                </c:ext>
              </c:extLst>
            </c:dLbl>
            <c:dLbl>
              <c:idx val="6"/>
              <c:layout>
                <c:manualLayout>
                  <c:x val="-0.28283002898830911"/>
                  <c:y val="4.505980633145166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00A-4E6E-AE1C-60B433A96FC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ES"/>
              </a:p>
            </c:txPr>
            <c:dLblPos val="ctr"/>
            <c:showLegendKey val="0"/>
            <c:showVal val="0"/>
            <c:showCatName val="1"/>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MINISTERIO!$B$50:$B$56</c:f>
              <c:strCache>
                <c:ptCount val="5"/>
                <c:pt idx="0">
                  <c:v>REMUNERACIONES</c:v>
                </c:pt>
                <c:pt idx="1">
                  <c:v>SERVICIOS </c:v>
                </c:pt>
                <c:pt idx="2">
                  <c:v>MATERIALES Y SUMINISTROS</c:v>
                </c:pt>
                <c:pt idx="3">
                  <c:v>BIENES DURADEROS</c:v>
                </c:pt>
                <c:pt idx="4">
                  <c:v>TRANSF. CORRIENTES</c:v>
                </c:pt>
              </c:strCache>
            </c:strRef>
          </c:cat>
          <c:val>
            <c:numRef>
              <c:f>MINISTERIO!$C$50:$C$56</c:f>
              <c:numCache>
                <c:formatCode>_(* #,##0_);_(* \(#,##0\);_(* "-"??_);_(@_)</c:formatCode>
                <c:ptCount val="5"/>
                <c:pt idx="0">
                  <c:v>4731278399</c:v>
                </c:pt>
                <c:pt idx="1">
                  <c:v>1473430405</c:v>
                </c:pt>
                <c:pt idx="2">
                  <c:v>164334146</c:v>
                </c:pt>
                <c:pt idx="3">
                  <c:v>1763366222</c:v>
                </c:pt>
                <c:pt idx="4">
                  <c:v>2537760708</c:v>
                </c:pt>
              </c:numCache>
            </c:numRef>
          </c:val>
          <c:extLst>
            <c:ext xmlns:c16="http://schemas.microsoft.com/office/drawing/2014/chart" uri="{C3380CC4-5D6E-409C-BE32-E72D297353CC}">
              <c16:uniqueId val="{00000005-485E-400A-93CA-BC3C27869625}"/>
            </c:ext>
          </c:extLst>
        </c:ser>
        <c:dLbls>
          <c:dLblPos val="ctr"/>
          <c:showLegendKey val="0"/>
          <c:showVal val="0"/>
          <c:showCatName val="1"/>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vmlDrawing4.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5</xdr:col>
      <xdr:colOff>0</xdr:colOff>
      <xdr:row>11</xdr:row>
      <xdr:rowOff>0</xdr:rowOff>
    </xdr:from>
    <xdr:to>
      <xdr:col>7</xdr:col>
      <xdr:colOff>0</xdr:colOff>
      <xdr:row>11</xdr:row>
      <xdr:rowOff>0</xdr:rowOff>
    </xdr:to>
    <xdr:sp macro="" textlink="">
      <xdr:nvSpPr>
        <xdr:cNvPr id="7446136" name="Line 4">
          <a:extLst>
            <a:ext uri="{FF2B5EF4-FFF2-40B4-BE49-F238E27FC236}">
              <a16:creationId xmlns:a16="http://schemas.microsoft.com/office/drawing/2014/main" id="{00000000-0008-0000-0000-000078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11</xdr:row>
      <xdr:rowOff>0</xdr:rowOff>
    </xdr:from>
    <xdr:to>
      <xdr:col>7</xdr:col>
      <xdr:colOff>0</xdr:colOff>
      <xdr:row>11</xdr:row>
      <xdr:rowOff>0</xdr:rowOff>
    </xdr:to>
    <xdr:sp macro="" textlink="">
      <xdr:nvSpPr>
        <xdr:cNvPr id="7446137" name="Line 12">
          <a:extLst>
            <a:ext uri="{FF2B5EF4-FFF2-40B4-BE49-F238E27FC236}">
              <a16:creationId xmlns:a16="http://schemas.microsoft.com/office/drawing/2014/main" id="{00000000-0008-0000-0000-000079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7446138" name="Line 13">
          <a:extLst>
            <a:ext uri="{FF2B5EF4-FFF2-40B4-BE49-F238E27FC236}">
              <a16:creationId xmlns:a16="http://schemas.microsoft.com/office/drawing/2014/main" id="{00000000-0008-0000-0000-00007A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7446139" name="Line 14">
          <a:extLst>
            <a:ext uri="{FF2B5EF4-FFF2-40B4-BE49-F238E27FC236}">
              <a16:creationId xmlns:a16="http://schemas.microsoft.com/office/drawing/2014/main" id="{00000000-0008-0000-0000-00007B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7446140" name="Line 15">
          <a:extLst>
            <a:ext uri="{FF2B5EF4-FFF2-40B4-BE49-F238E27FC236}">
              <a16:creationId xmlns:a16="http://schemas.microsoft.com/office/drawing/2014/main" id="{00000000-0008-0000-0000-00007C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7446141" name="Text Box 16">
          <a:extLst>
            <a:ext uri="{FF2B5EF4-FFF2-40B4-BE49-F238E27FC236}">
              <a16:creationId xmlns:a16="http://schemas.microsoft.com/office/drawing/2014/main" id="{00000000-0008-0000-0000-00007D9E7100}"/>
            </a:ext>
          </a:extLst>
        </xdr:cNvPr>
        <xdr:cNvSpPr txBox="1">
          <a:spLocks noChangeArrowheads="1"/>
        </xdr:cNvSpPr>
      </xdr:nvSpPr>
      <xdr:spPr bwMode="auto">
        <a:xfrm>
          <a:off x="47625" y="2314575"/>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7446142" name="Text Box 17">
          <a:extLst>
            <a:ext uri="{FF2B5EF4-FFF2-40B4-BE49-F238E27FC236}">
              <a16:creationId xmlns:a16="http://schemas.microsoft.com/office/drawing/2014/main" id="{00000000-0008-0000-0000-00007E9E7100}"/>
            </a:ext>
          </a:extLst>
        </xdr:cNvPr>
        <xdr:cNvSpPr txBox="1">
          <a:spLocks noChangeArrowheads="1"/>
        </xdr:cNvSpPr>
      </xdr:nvSpPr>
      <xdr:spPr bwMode="auto">
        <a:xfrm>
          <a:off x="47625" y="2314575"/>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7446143" name="Line 18">
          <a:extLst>
            <a:ext uri="{FF2B5EF4-FFF2-40B4-BE49-F238E27FC236}">
              <a16:creationId xmlns:a16="http://schemas.microsoft.com/office/drawing/2014/main" id="{00000000-0008-0000-0000-00007F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7446144" name="Line 19">
          <a:extLst>
            <a:ext uri="{FF2B5EF4-FFF2-40B4-BE49-F238E27FC236}">
              <a16:creationId xmlns:a16="http://schemas.microsoft.com/office/drawing/2014/main" id="{00000000-0008-0000-0000-000080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7446145" name="Line 20">
          <a:extLst>
            <a:ext uri="{FF2B5EF4-FFF2-40B4-BE49-F238E27FC236}">
              <a16:creationId xmlns:a16="http://schemas.microsoft.com/office/drawing/2014/main" id="{00000000-0008-0000-0000-000081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7446146" name="Text Box 21">
          <a:extLst>
            <a:ext uri="{FF2B5EF4-FFF2-40B4-BE49-F238E27FC236}">
              <a16:creationId xmlns:a16="http://schemas.microsoft.com/office/drawing/2014/main" id="{00000000-0008-0000-0000-0000829E7100}"/>
            </a:ext>
          </a:extLst>
        </xdr:cNvPr>
        <xdr:cNvSpPr txBox="1">
          <a:spLocks noChangeArrowheads="1"/>
        </xdr:cNvSpPr>
      </xdr:nvSpPr>
      <xdr:spPr bwMode="auto">
        <a:xfrm>
          <a:off x="47625" y="2314575"/>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7446147" name="Text Box 22">
          <a:extLst>
            <a:ext uri="{FF2B5EF4-FFF2-40B4-BE49-F238E27FC236}">
              <a16:creationId xmlns:a16="http://schemas.microsoft.com/office/drawing/2014/main" id="{00000000-0008-0000-0000-0000839E7100}"/>
            </a:ext>
          </a:extLst>
        </xdr:cNvPr>
        <xdr:cNvSpPr txBox="1">
          <a:spLocks noChangeArrowheads="1"/>
        </xdr:cNvSpPr>
      </xdr:nvSpPr>
      <xdr:spPr bwMode="auto">
        <a:xfrm>
          <a:off x="47625" y="2314575"/>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48" name="Text Box 2087">
          <a:extLst>
            <a:ext uri="{FF2B5EF4-FFF2-40B4-BE49-F238E27FC236}">
              <a16:creationId xmlns:a16="http://schemas.microsoft.com/office/drawing/2014/main" id="{00000000-0008-0000-0000-000084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49" name="Text Box 2088">
          <a:extLst>
            <a:ext uri="{FF2B5EF4-FFF2-40B4-BE49-F238E27FC236}">
              <a16:creationId xmlns:a16="http://schemas.microsoft.com/office/drawing/2014/main" id="{00000000-0008-0000-0000-000085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50" name="Text Box 2089">
          <a:extLst>
            <a:ext uri="{FF2B5EF4-FFF2-40B4-BE49-F238E27FC236}">
              <a16:creationId xmlns:a16="http://schemas.microsoft.com/office/drawing/2014/main" id="{00000000-0008-0000-0000-000086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51" name="Text Box 2090">
          <a:extLst>
            <a:ext uri="{FF2B5EF4-FFF2-40B4-BE49-F238E27FC236}">
              <a16:creationId xmlns:a16="http://schemas.microsoft.com/office/drawing/2014/main" id="{00000000-0008-0000-0000-000087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52" name="Text Box 2091">
          <a:extLst>
            <a:ext uri="{FF2B5EF4-FFF2-40B4-BE49-F238E27FC236}">
              <a16:creationId xmlns:a16="http://schemas.microsoft.com/office/drawing/2014/main" id="{00000000-0008-0000-0000-000088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53" name="Text Box 2092">
          <a:extLst>
            <a:ext uri="{FF2B5EF4-FFF2-40B4-BE49-F238E27FC236}">
              <a16:creationId xmlns:a16="http://schemas.microsoft.com/office/drawing/2014/main" id="{00000000-0008-0000-0000-000089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54" name="Text Box 2093">
          <a:extLst>
            <a:ext uri="{FF2B5EF4-FFF2-40B4-BE49-F238E27FC236}">
              <a16:creationId xmlns:a16="http://schemas.microsoft.com/office/drawing/2014/main" id="{00000000-0008-0000-0000-00008A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55" name="Text Box 2094">
          <a:extLst>
            <a:ext uri="{FF2B5EF4-FFF2-40B4-BE49-F238E27FC236}">
              <a16:creationId xmlns:a16="http://schemas.microsoft.com/office/drawing/2014/main" id="{00000000-0008-0000-0000-00008B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28989</xdr:colOff>
      <xdr:row>20</xdr:row>
      <xdr:rowOff>30324</xdr:rowOff>
    </xdr:from>
    <xdr:to>
      <xdr:col>26</xdr:col>
      <xdr:colOff>429039</xdr:colOff>
      <xdr:row>39</xdr:row>
      <xdr:rowOff>106524</xdr:rowOff>
    </xdr:to>
    <xdr:graphicFrame macro="">
      <xdr:nvGraphicFramePr>
        <xdr:cNvPr id="5899510" name="1 Gráfico">
          <a:extLst>
            <a:ext uri="{FF2B5EF4-FFF2-40B4-BE49-F238E27FC236}">
              <a16:creationId xmlns:a16="http://schemas.microsoft.com/office/drawing/2014/main" id="{00000000-0008-0000-0200-0000F604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33</xdr:row>
      <xdr:rowOff>28575</xdr:rowOff>
    </xdr:from>
    <xdr:to>
      <xdr:col>7</xdr:col>
      <xdr:colOff>314325</xdr:colOff>
      <xdr:row>49</xdr:row>
      <xdr:rowOff>114300</xdr:rowOff>
    </xdr:to>
    <xdr:graphicFrame macro="">
      <xdr:nvGraphicFramePr>
        <xdr:cNvPr id="5901558" name="1 Gráfico">
          <a:extLst>
            <a:ext uri="{FF2B5EF4-FFF2-40B4-BE49-F238E27FC236}">
              <a16:creationId xmlns:a16="http://schemas.microsoft.com/office/drawing/2014/main" id="{00000000-0008-0000-0500-0000F60C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523875</xdr:colOff>
      <xdr:row>28</xdr:row>
      <xdr:rowOff>0</xdr:rowOff>
    </xdr:from>
    <xdr:to>
      <xdr:col>15</xdr:col>
      <xdr:colOff>523875</xdr:colOff>
      <xdr:row>44</xdr:row>
      <xdr:rowOff>76200</xdr:rowOff>
    </xdr:to>
    <xdr:graphicFrame macro="">
      <xdr:nvGraphicFramePr>
        <xdr:cNvPr id="5903606" name="1 Gráfico">
          <a:extLst>
            <a:ext uri="{FF2B5EF4-FFF2-40B4-BE49-F238E27FC236}">
              <a16:creationId xmlns:a16="http://schemas.microsoft.com/office/drawing/2014/main" id="{00000000-0008-0000-0600-0000F614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828675</xdr:colOff>
      <xdr:row>6</xdr:row>
      <xdr:rowOff>9525</xdr:rowOff>
    </xdr:from>
    <xdr:to>
      <xdr:col>7</xdr:col>
      <xdr:colOff>552450</xdr:colOff>
      <xdr:row>6</xdr:row>
      <xdr:rowOff>9525</xdr:rowOff>
    </xdr:to>
    <xdr:sp macro="" textlink="">
      <xdr:nvSpPr>
        <xdr:cNvPr id="5905900" name="Line 7">
          <a:extLst>
            <a:ext uri="{FF2B5EF4-FFF2-40B4-BE49-F238E27FC236}">
              <a16:creationId xmlns:a16="http://schemas.microsoft.com/office/drawing/2014/main" id="{00000000-0008-0000-0700-0000EC1D5A00}"/>
            </a:ext>
          </a:extLst>
        </xdr:cNvPr>
        <xdr:cNvSpPr>
          <a:spLocks noChangeShapeType="1"/>
        </xdr:cNvSpPr>
      </xdr:nvSpPr>
      <xdr:spPr bwMode="auto">
        <a:xfrm flipV="1">
          <a:off x="828675" y="1152525"/>
          <a:ext cx="44958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238125</xdr:colOff>
      <xdr:row>23</xdr:row>
      <xdr:rowOff>0</xdr:rowOff>
    </xdr:from>
    <xdr:to>
      <xdr:col>15</xdr:col>
      <xdr:colOff>38100</xdr:colOff>
      <xdr:row>39</xdr:row>
      <xdr:rowOff>76200</xdr:rowOff>
    </xdr:to>
    <xdr:graphicFrame macro="">
      <xdr:nvGraphicFramePr>
        <xdr:cNvPr id="5905901" name="2 Gráfico">
          <a:extLst>
            <a:ext uri="{FF2B5EF4-FFF2-40B4-BE49-F238E27FC236}">
              <a16:creationId xmlns:a16="http://schemas.microsoft.com/office/drawing/2014/main" id="{00000000-0008-0000-0700-0000ED1D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371475</xdr:colOff>
      <xdr:row>147</xdr:row>
      <xdr:rowOff>114300</xdr:rowOff>
    </xdr:from>
    <xdr:to>
      <xdr:col>0</xdr:col>
      <xdr:colOff>4514850</xdr:colOff>
      <xdr:row>165</xdr:row>
      <xdr:rowOff>76200</xdr:rowOff>
    </xdr:to>
    <xdr:pic>
      <xdr:nvPicPr>
        <xdr:cNvPr id="5907702" name="Imagen 24">
          <a:extLst>
            <a:ext uri="{FF2B5EF4-FFF2-40B4-BE49-F238E27FC236}">
              <a16:creationId xmlns:a16="http://schemas.microsoft.com/office/drawing/2014/main" id="{00000000-0008-0000-0800-0000F6245A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4296" t="28532" r="38370" b="29620"/>
        <a:stretch>
          <a:fillRect/>
        </a:stretch>
      </xdr:blipFill>
      <xdr:spPr bwMode="auto">
        <a:xfrm>
          <a:off x="371475" y="34880550"/>
          <a:ext cx="4143375" cy="3409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982980</xdr:colOff>
          <xdr:row>21</xdr:row>
          <xdr:rowOff>7620</xdr:rowOff>
        </xdr:from>
        <xdr:to>
          <xdr:col>0</xdr:col>
          <xdr:colOff>6827520</xdr:colOff>
          <xdr:row>47</xdr:row>
          <xdr:rowOff>99060</xdr:rowOff>
        </xdr:to>
        <xdr:sp macro="" textlink="">
          <xdr:nvSpPr>
            <xdr:cNvPr id="33799" name="Object 7" hidden="1">
              <a:extLst>
                <a:ext uri="{63B3BB69-23CF-44E3-9099-C40C66FF867C}">
                  <a14:compatExt spid="_x0000_s33799"/>
                </a:ext>
                <a:ext uri="{FF2B5EF4-FFF2-40B4-BE49-F238E27FC236}">
                  <a16:creationId xmlns:a16="http://schemas.microsoft.com/office/drawing/2014/main" id="{00000000-0008-0000-0700-000007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8343900</xdr:colOff>
          <xdr:row>123</xdr:row>
          <xdr:rowOff>0</xdr:rowOff>
        </xdr:from>
        <xdr:to>
          <xdr:col>8</xdr:col>
          <xdr:colOff>647700</xdr:colOff>
          <xdr:row>137</xdr:row>
          <xdr:rowOff>7620</xdr:rowOff>
        </xdr:to>
        <xdr:sp macro="" textlink="">
          <xdr:nvSpPr>
            <xdr:cNvPr id="33796" name="Object 4" hidden="1">
              <a:extLst>
                <a:ext uri="{63B3BB69-23CF-44E3-9099-C40C66FF867C}">
                  <a14:compatExt spid="_x0000_s33796"/>
                </a:ext>
                <a:ext uri="{FF2B5EF4-FFF2-40B4-BE49-F238E27FC236}">
                  <a16:creationId xmlns:a16="http://schemas.microsoft.com/office/drawing/2014/main" id="{00000000-0008-0000-0700-000004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670560</xdr:colOff>
          <xdr:row>137</xdr:row>
          <xdr:rowOff>68580</xdr:rowOff>
        </xdr:from>
        <xdr:to>
          <xdr:col>10</xdr:col>
          <xdr:colOff>556260</xdr:colOff>
          <xdr:row>142</xdr:row>
          <xdr:rowOff>1760220</xdr:rowOff>
        </xdr:to>
        <xdr:sp macro="" textlink="">
          <xdr:nvSpPr>
            <xdr:cNvPr id="33795" name="Object 3" hidden="1">
              <a:extLst>
                <a:ext uri="{63B3BB69-23CF-44E3-9099-C40C66FF867C}">
                  <a14:compatExt spid="_x0000_s33795"/>
                </a:ext>
                <a:ext uri="{FF2B5EF4-FFF2-40B4-BE49-F238E27FC236}">
                  <a16:creationId xmlns:a16="http://schemas.microsoft.com/office/drawing/2014/main" id="{00000000-0008-0000-0700-000003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83820</xdr:colOff>
          <xdr:row>147</xdr:row>
          <xdr:rowOff>0</xdr:rowOff>
        </xdr:from>
        <xdr:to>
          <xdr:col>7</xdr:col>
          <xdr:colOff>502920</xdr:colOff>
          <xdr:row>164</xdr:row>
          <xdr:rowOff>160020</xdr:rowOff>
        </xdr:to>
        <xdr:sp macro="" textlink="">
          <xdr:nvSpPr>
            <xdr:cNvPr id="33793" name="Object 1" hidden="1">
              <a:extLst>
                <a:ext uri="{63B3BB69-23CF-44E3-9099-C40C66FF867C}">
                  <a14:compatExt spid="_x0000_s33793"/>
                </a:ext>
                <a:ext uri="{FF2B5EF4-FFF2-40B4-BE49-F238E27FC236}">
                  <a16:creationId xmlns:a16="http://schemas.microsoft.com/office/drawing/2014/main" id="{00000000-0008-0000-0700-000001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30480</xdr:colOff>
          <xdr:row>64</xdr:row>
          <xdr:rowOff>0</xdr:rowOff>
        </xdr:from>
        <xdr:to>
          <xdr:col>0</xdr:col>
          <xdr:colOff>4724400</xdr:colOff>
          <xdr:row>83</xdr:row>
          <xdr:rowOff>76200</xdr:rowOff>
        </xdr:to>
        <xdr:sp macro="" textlink="">
          <xdr:nvSpPr>
            <xdr:cNvPr id="33798" name="Object 6" hidden="1">
              <a:extLst>
                <a:ext uri="{63B3BB69-23CF-44E3-9099-C40C66FF867C}">
                  <a14:compatExt spid="_x0000_s33798"/>
                </a:ext>
                <a:ext uri="{FF2B5EF4-FFF2-40B4-BE49-F238E27FC236}">
                  <a16:creationId xmlns:a16="http://schemas.microsoft.com/office/drawing/2014/main" id="{00000000-0008-0000-0700-000006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54</xdr:row>
          <xdr:rowOff>0</xdr:rowOff>
        </xdr:from>
        <xdr:to>
          <xdr:col>8</xdr:col>
          <xdr:colOff>754380</xdr:colOff>
          <xdr:row>60</xdr:row>
          <xdr:rowOff>114300</xdr:rowOff>
        </xdr:to>
        <xdr:sp macro="" textlink="">
          <xdr:nvSpPr>
            <xdr:cNvPr id="33797" name="Object 5" hidden="1">
              <a:extLst>
                <a:ext uri="{63B3BB69-23CF-44E3-9099-C40C66FF867C}">
                  <a14:compatExt spid="_x0000_s33797"/>
                </a:ext>
                <a:ext uri="{FF2B5EF4-FFF2-40B4-BE49-F238E27FC236}">
                  <a16:creationId xmlns:a16="http://schemas.microsoft.com/office/drawing/2014/main" id="{00000000-0008-0000-0700-000005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0</xdr:colOff>
      <xdr:row>25</xdr:row>
      <xdr:rowOff>47625</xdr:rowOff>
    </xdr:from>
    <xdr:to>
      <xdr:col>13</xdr:col>
      <xdr:colOff>0</xdr:colOff>
      <xdr:row>44</xdr:row>
      <xdr:rowOff>47625</xdr:rowOff>
    </xdr:to>
    <xdr:graphicFrame macro="">
      <xdr:nvGraphicFramePr>
        <xdr:cNvPr id="6678667" name="1 Gráfico">
          <a:extLst>
            <a:ext uri="{FF2B5EF4-FFF2-40B4-BE49-F238E27FC236}">
              <a16:creationId xmlns:a16="http://schemas.microsoft.com/office/drawing/2014/main" id="{00000000-0008-0000-0B00-00008BE86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297245</xdr:colOff>
      <xdr:row>34</xdr:row>
      <xdr:rowOff>81452</xdr:rowOff>
    </xdr:from>
    <xdr:to>
      <xdr:col>16</xdr:col>
      <xdr:colOff>681345</xdr:colOff>
      <xdr:row>59</xdr:row>
      <xdr:rowOff>103453</xdr:rowOff>
    </xdr:to>
    <xdr:graphicFrame macro="">
      <xdr:nvGraphicFramePr>
        <xdr:cNvPr id="7544870" name="2 Gráfico">
          <a:extLst>
            <a:ext uri="{FF2B5EF4-FFF2-40B4-BE49-F238E27FC236}">
              <a16:creationId xmlns:a16="http://schemas.microsoft.com/office/drawing/2014/main" id="{00000000-0008-0000-0C00-000026207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464725</xdr:colOff>
      <xdr:row>2</xdr:row>
      <xdr:rowOff>70620</xdr:rowOff>
    </xdr:from>
    <xdr:to>
      <xdr:col>16</xdr:col>
      <xdr:colOff>394447</xdr:colOff>
      <xdr:row>29</xdr:row>
      <xdr:rowOff>130151</xdr:rowOff>
    </xdr:to>
    <xdr:graphicFrame macro="">
      <xdr:nvGraphicFramePr>
        <xdr:cNvPr id="7544871" name="4 Gráfico">
          <a:extLst>
            <a:ext uri="{FF2B5EF4-FFF2-40B4-BE49-F238E27FC236}">
              <a16:creationId xmlns:a16="http://schemas.microsoft.com/office/drawing/2014/main" id="{00000000-0008-0000-0C00-000027207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2-PRESUPUESTO\Presupuesto%202018\02.%20Informes\Informes%20Mensuales%20Ejecuci&#243;n\05-Junio\Informe%20%23%2007-16%20PRESUP-899-al%2031-07-2016.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G:\Unidades%20compartidas\Financiero\02%20Presupuesto\2024%20-%2005%20Ejecuci&#243;n-Informes\5-Mayo%202024\1-Informe%20%235-24%20PRESUP-893%20al%2031-05-2024.xlsx" TargetMode="External"/><Relationship Id="rId1" Type="http://schemas.openxmlformats.org/officeDocument/2006/relationships/externalLinkPath" Target="/Unidades%20compartidas/Financiero/02%20Presupuesto/2024%20-%2005%20Ejecuci&#243;n-Informes/5-Mayo%202024/1-Informe%20%235-24%20PRESUP-893%20al%2031-05-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2-PRESUPUESTO\Presupuesto%202018\02.%20Informes\Informes%20Mensuales%20Ejecuci&#243;n\05-Junio\Informe%20%23%2006-15%20PRESUP-893-al%2031-06-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TO AL 31 DE JULIO  2016"/>
      <sheetName val="RESUMENxPartida"/>
      <sheetName val="ResumenxSubP"/>
      <sheetName val="2012% Ejecucion"/>
      <sheetName val="07-08"/>
      <sheetName val="08-09"/>
      <sheetName val="09-10"/>
      <sheetName val="Hoja3"/>
      <sheetName val="Hoja1"/>
      <sheetName val="IEP I Sem-MH"/>
      <sheetName val="RESUMEN X MES"/>
      <sheetName val="Hoja2"/>
      <sheetName val="INFORME H-23"/>
    </sheetNames>
    <sheetDataSet>
      <sheetData sheetId="0">
        <row r="11">
          <cell r="Z11">
            <v>2685000000</v>
          </cell>
          <cell r="AA11">
            <v>999910494.04999995</v>
          </cell>
          <cell r="AB11">
            <v>377478115.57000005</v>
          </cell>
          <cell r="AC11">
            <v>1307611390.3799999</v>
          </cell>
        </row>
        <row r="13">
          <cell r="Z13">
            <v>1801084026</v>
          </cell>
          <cell r="AA13">
            <v>814967070.87</v>
          </cell>
          <cell r="AB13">
            <v>124864380</v>
          </cell>
          <cell r="AC13">
            <v>861252575.12999988</v>
          </cell>
        </row>
        <row r="14">
          <cell r="Z14">
            <v>1289691920</v>
          </cell>
          <cell r="AA14">
            <v>585581703.34000003</v>
          </cell>
          <cell r="AB14">
            <v>0</v>
          </cell>
          <cell r="AC14">
            <v>704110216.65999997</v>
          </cell>
        </row>
        <row r="15">
          <cell r="Z15">
            <v>1289691920</v>
          </cell>
          <cell r="AA15">
            <v>585581703.34000003</v>
          </cell>
          <cell r="AB15">
            <v>0</v>
          </cell>
          <cell r="AC15">
            <v>704110216.65999997</v>
          </cell>
        </row>
        <row r="16">
          <cell r="Z16">
            <v>0</v>
          </cell>
          <cell r="AA16">
            <v>0</v>
          </cell>
          <cell r="AB16">
            <v>0</v>
          </cell>
          <cell r="AC16">
            <v>0</v>
          </cell>
        </row>
        <row r="17">
          <cell r="Z17">
            <v>0</v>
          </cell>
          <cell r="AA17">
            <v>0</v>
          </cell>
          <cell r="AB17">
            <v>0</v>
          </cell>
          <cell r="AC17">
            <v>0</v>
          </cell>
        </row>
        <row r="18">
          <cell r="Z18">
            <v>0</v>
          </cell>
          <cell r="AA18">
            <v>0</v>
          </cell>
          <cell r="AB18">
            <v>0</v>
          </cell>
          <cell r="AC18">
            <v>0</v>
          </cell>
        </row>
        <row r="19">
          <cell r="Z19">
            <v>0</v>
          </cell>
          <cell r="AA19">
            <v>0</v>
          </cell>
          <cell r="AB19">
            <v>0</v>
          </cell>
          <cell r="AC19">
            <v>0</v>
          </cell>
        </row>
        <row r="20">
          <cell r="Z20">
            <v>2000000</v>
          </cell>
          <cell r="AA20">
            <v>1165088.6000000001</v>
          </cell>
          <cell r="AB20">
            <v>0</v>
          </cell>
          <cell r="AC20">
            <v>834911.39999999991</v>
          </cell>
        </row>
        <row r="21">
          <cell r="Z21">
            <v>2000000</v>
          </cell>
          <cell r="AA21">
            <v>1165088.6000000001</v>
          </cell>
          <cell r="AB21">
            <v>0</v>
          </cell>
          <cell r="AC21">
            <v>834911.39999999991</v>
          </cell>
        </row>
        <row r="22">
          <cell r="Z22">
            <v>0</v>
          </cell>
          <cell r="AA22">
            <v>0</v>
          </cell>
          <cell r="AC22">
            <v>0</v>
          </cell>
        </row>
        <row r="23">
          <cell r="Z23">
            <v>0</v>
          </cell>
          <cell r="AA23">
            <v>0</v>
          </cell>
          <cell r="AB23">
            <v>0</v>
          </cell>
          <cell r="AC23">
            <v>0</v>
          </cell>
        </row>
        <row r="24">
          <cell r="Z24">
            <v>0</v>
          </cell>
          <cell r="AC24">
            <v>0</v>
          </cell>
        </row>
        <row r="25">
          <cell r="Z25">
            <v>0</v>
          </cell>
          <cell r="AC25">
            <v>0</v>
          </cell>
        </row>
        <row r="26">
          <cell r="Z26">
            <v>236883000</v>
          </cell>
          <cell r="AA26">
            <v>95376800.929999992</v>
          </cell>
          <cell r="AB26">
            <v>0</v>
          </cell>
          <cell r="AC26">
            <v>141506199.06999999</v>
          </cell>
        </row>
        <row r="27">
          <cell r="Z27">
            <v>4656000</v>
          </cell>
          <cell r="AA27">
            <v>2420961.7999999998</v>
          </cell>
          <cell r="AB27">
            <v>0</v>
          </cell>
          <cell r="AC27">
            <v>2235038.2000000002</v>
          </cell>
        </row>
        <row r="28">
          <cell r="Z28">
            <v>10399000</v>
          </cell>
          <cell r="AA28">
            <v>5475472.1699999999</v>
          </cell>
          <cell r="AB28">
            <v>0</v>
          </cell>
          <cell r="AC28">
            <v>4923527.83</v>
          </cell>
        </row>
        <row r="29">
          <cell r="Z29">
            <v>118802000</v>
          </cell>
          <cell r="AA29">
            <v>0</v>
          </cell>
          <cell r="AB29">
            <v>0</v>
          </cell>
          <cell r="AC29">
            <v>118802000</v>
          </cell>
        </row>
        <row r="30">
          <cell r="Z30">
            <v>101946000</v>
          </cell>
          <cell r="AA30">
            <v>86851452.959999993</v>
          </cell>
          <cell r="AB30">
            <v>0</v>
          </cell>
          <cell r="AC30">
            <v>15094547.040000007</v>
          </cell>
        </row>
        <row r="31">
          <cell r="Z31">
            <v>1080000</v>
          </cell>
          <cell r="AA31">
            <v>628914</v>
          </cell>
          <cell r="AB31">
            <v>0</v>
          </cell>
          <cell r="AC31">
            <v>451086</v>
          </cell>
        </row>
        <row r="32">
          <cell r="Z32">
            <v>137452860</v>
          </cell>
          <cell r="AA32">
            <v>67005937</v>
          </cell>
          <cell r="AB32">
            <v>62981213</v>
          </cell>
          <cell r="AC32">
            <v>7465710</v>
          </cell>
        </row>
        <row r="33">
          <cell r="Z33">
            <v>130403995</v>
          </cell>
          <cell r="AA33">
            <v>63569625</v>
          </cell>
          <cell r="AB33">
            <v>59751517</v>
          </cell>
          <cell r="AC33">
            <v>7082853</v>
          </cell>
        </row>
        <row r="34">
          <cell r="Z34">
            <v>0</v>
          </cell>
          <cell r="AA34">
            <v>0</v>
          </cell>
          <cell r="AB34">
            <v>0</v>
          </cell>
          <cell r="AC34">
            <v>0</v>
          </cell>
        </row>
        <row r="35">
          <cell r="Z35">
            <v>0</v>
          </cell>
          <cell r="AC35">
            <v>0</v>
          </cell>
        </row>
        <row r="36">
          <cell r="Z36">
            <v>0</v>
          </cell>
          <cell r="AC36">
            <v>0</v>
          </cell>
        </row>
        <row r="37">
          <cell r="Z37">
            <v>7048865</v>
          </cell>
          <cell r="AA37">
            <v>3436312</v>
          </cell>
          <cell r="AB37">
            <v>3229696</v>
          </cell>
          <cell r="AC37">
            <v>382857</v>
          </cell>
        </row>
        <row r="38">
          <cell r="Z38">
            <v>135056246</v>
          </cell>
          <cell r="AA38">
            <v>65837541</v>
          </cell>
          <cell r="AB38">
            <v>61883167</v>
          </cell>
          <cell r="AC38">
            <v>7335538</v>
          </cell>
        </row>
        <row r="39">
          <cell r="Z39">
            <v>71616464</v>
          </cell>
          <cell r="AA39">
            <v>34911752</v>
          </cell>
          <cell r="AB39">
            <v>32814886</v>
          </cell>
          <cell r="AC39">
            <v>3889826</v>
          </cell>
        </row>
        <row r="40">
          <cell r="Z40">
            <v>21146594</v>
          </cell>
          <cell r="AA40">
            <v>10308617</v>
          </cell>
          <cell r="AB40">
            <v>9689406</v>
          </cell>
          <cell r="AC40">
            <v>1148571</v>
          </cell>
        </row>
        <row r="41">
          <cell r="Z41">
            <v>42293188</v>
          </cell>
          <cell r="AA41">
            <v>20617172</v>
          </cell>
          <cell r="AB41">
            <v>19378875</v>
          </cell>
          <cell r="AC41">
            <v>2297141</v>
          </cell>
        </row>
        <row r="42">
          <cell r="Z42">
            <v>0</v>
          </cell>
          <cell r="AA42">
            <v>0</v>
          </cell>
          <cell r="AB42">
            <v>0</v>
          </cell>
          <cell r="AC42">
            <v>0</v>
          </cell>
        </row>
        <row r="43">
          <cell r="Z43">
            <v>0</v>
          </cell>
          <cell r="AA43">
            <v>0</v>
          </cell>
          <cell r="AB43">
            <v>0</v>
          </cell>
          <cell r="AC43">
            <v>0</v>
          </cell>
        </row>
        <row r="44">
          <cell r="Z44">
            <v>0</v>
          </cell>
          <cell r="AA44">
            <v>0</v>
          </cell>
          <cell r="AB44">
            <v>0</v>
          </cell>
          <cell r="AC44">
            <v>0</v>
          </cell>
        </row>
        <row r="45">
          <cell r="Z45">
            <v>0</v>
          </cell>
          <cell r="AB45">
            <v>0</v>
          </cell>
          <cell r="AC45">
            <v>0</v>
          </cell>
        </row>
        <row r="46">
          <cell r="Z46">
            <v>0</v>
          </cell>
          <cell r="AC46">
            <v>0</v>
          </cell>
        </row>
        <row r="47">
          <cell r="Z47">
            <v>463782827</v>
          </cell>
          <cell r="AA47">
            <v>115559192.23999999</v>
          </cell>
          <cell r="AB47">
            <v>86130752.719999999</v>
          </cell>
          <cell r="AC47">
            <v>262092882.04000002</v>
          </cell>
        </row>
        <row r="48">
          <cell r="Z48">
            <v>181849927</v>
          </cell>
          <cell r="AA48">
            <v>72000000</v>
          </cell>
          <cell r="AB48">
            <v>0</v>
          </cell>
          <cell r="AC48">
            <v>109849927</v>
          </cell>
        </row>
        <row r="49">
          <cell r="Z49">
            <v>180744645</v>
          </cell>
          <cell r="AA49">
            <v>72000000</v>
          </cell>
          <cell r="AB49">
            <v>0</v>
          </cell>
          <cell r="AC49">
            <v>108744645</v>
          </cell>
        </row>
        <row r="50">
          <cell r="Z50">
            <v>0</v>
          </cell>
          <cell r="AA50">
            <v>0</v>
          </cell>
          <cell r="AB50">
            <v>0</v>
          </cell>
          <cell r="AC50">
            <v>0</v>
          </cell>
        </row>
        <row r="51">
          <cell r="Z51">
            <v>0</v>
          </cell>
          <cell r="AA51">
            <v>0</v>
          </cell>
          <cell r="AB51">
            <v>0</v>
          </cell>
          <cell r="AC51">
            <v>0</v>
          </cell>
        </row>
        <row r="52">
          <cell r="Z52">
            <v>0</v>
          </cell>
          <cell r="AA52">
            <v>0</v>
          </cell>
          <cell r="AB52">
            <v>0</v>
          </cell>
          <cell r="AC52">
            <v>0</v>
          </cell>
        </row>
        <row r="53">
          <cell r="Z53">
            <v>1105282</v>
          </cell>
          <cell r="AA53">
            <v>0</v>
          </cell>
          <cell r="AB53">
            <v>0</v>
          </cell>
          <cell r="AC53">
            <v>1105282</v>
          </cell>
        </row>
        <row r="54">
          <cell r="Z54">
            <v>47800000</v>
          </cell>
          <cell r="AA54">
            <v>17161591</v>
          </cell>
          <cell r="AB54">
            <v>20663409</v>
          </cell>
          <cell r="AC54">
            <v>9975000</v>
          </cell>
        </row>
        <row r="55">
          <cell r="Z55">
            <v>4300000</v>
          </cell>
          <cell r="AA55">
            <v>1706381</v>
          </cell>
          <cell r="AB55">
            <v>2368619</v>
          </cell>
          <cell r="AC55">
            <v>225000</v>
          </cell>
        </row>
        <row r="56">
          <cell r="Z56">
            <v>15000000</v>
          </cell>
          <cell r="AA56">
            <v>9626790</v>
          </cell>
          <cell r="AB56">
            <v>5373210</v>
          </cell>
          <cell r="AC56">
            <v>0</v>
          </cell>
        </row>
        <row r="57">
          <cell r="Z57">
            <v>1000000</v>
          </cell>
          <cell r="AA57">
            <v>0</v>
          </cell>
          <cell r="AB57">
            <v>0</v>
          </cell>
          <cell r="AC57">
            <v>1000000</v>
          </cell>
        </row>
        <row r="58">
          <cell r="Z58">
            <v>27000000</v>
          </cell>
          <cell r="AA58">
            <v>5828420</v>
          </cell>
          <cell r="AB58">
            <v>12921580</v>
          </cell>
          <cell r="AC58">
            <v>8250000</v>
          </cell>
        </row>
        <row r="59">
          <cell r="Z59">
            <v>500000</v>
          </cell>
          <cell r="AA59">
            <v>0</v>
          </cell>
          <cell r="AB59">
            <v>0</v>
          </cell>
          <cell r="AC59">
            <v>500000</v>
          </cell>
        </row>
        <row r="60">
          <cell r="Z60">
            <v>27493900</v>
          </cell>
          <cell r="AA60">
            <v>934220</v>
          </cell>
          <cell r="AB60">
            <v>5914780</v>
          </cell>
          <cell r="AC60">
            <v>20644900</v>
          </cell>
        </row>
        <row r="61">
          <cell r="Z61">
            <v>12600000</v>
          </cell>
          <cell r="AA61">
            <v>785220</v>
          </cell>
          <cell r="AB61">
            <v>5214780</v>
          </cell>
          <cell r="AC61">
            <v>6600000</v>
          </cell>
        </row>
        <row r="62">
          <cell r="Z62">
            <v>4500000</v>
          </cell>
          <cell r="AA62">
            <v>0</v>
          </cell>
          <cell r="AB62">
            <v>0</v>
          </cell>
          <cell r="AC62">
            <v>4500000</v>
          </cell>
        </row>
        <row r="63">
          <cell r="Z63">
            <v>9693900</v>
          </cell>
          <cell r="AA63">
            <v>149000</v>
          </cell>
          <cell r="AB63">
            <v>0</v>
          </cell>
          <cell r="AC63">
            <v>9544900</v>
          </cell>
        </row>
        <row r="64">
          <cell r="Z64">
            <v>0</v>
          </cell>
          <cell r="AA64">
            <v>0</v>
          </cell>
          <cell r="AB64">
            <v>0</v>
          </cell>
          <cell r="AC64">
            <v>0</v>
          </cell>
        </row>
        <row r="65">
          <cell r="Z65">
            <v>0</v>
          </cell>
          <cell r="AA65">
            <v>0</v>
          </cell>
          <cell r="AB65">
            <v>0</v>
          </cell>
          <cell r="AC65">
            <v>0</v>
          </cell>
        </row>
        <row r="66">
          <cell r="Z66">
            <v>0</v>
          </cell>
          <cell r="AA66">
            <v>0</v>
          </cell>
          <cell r="AB66">
            <v>0</v>
          </cell>
          <cell r="AC66">
            <v>0</v>
          </cell>
        </row>
        <row r="67">
          <cell r="Z67">
            <v>700000</v>
          </cell>
          <cell r="AA67">
            <v>0</v>
          </cell>
          <cell r="AB67">
            <v>700000</v>
          </cell>
          <cell r="AC67">
            <v>0</v>
          </cell>
        </row>
        <row r="68">
          <cell r="Z68">
            <v>77509000</v>
          </cell>
          <cell r="AA68">
            <v>12876920</v>
          </cell>
          <cell r="AB68">
            <v>42556826</v>
          </cell>
          <cell r="AC68">
            <v>22075254</v>
          </cell>
        </row>
        <row r="69">
          <cell r="Z69">
            <v>0</v>
          </cell>
          <cell r="AA69">
            <v>0</v>
          </cell>
          <cell r="AB69">
            <v>0</v>
          </cell>
          <cell r="AC69">
            <v>0</v>
          </cell>
        </row>
        <row r="70">
          <cell r="Z70">
            <v>0</v>
          </cell>
          <cell r="AA70">
            <v>0</v>
          </cell>
          <cell r="AB70">
            <v>0</v>
          </cell>
          <cell r="AC70">
            <v>0</v>
          </cell>
        </row>
        <row r="71">
          <cell r="Z71">
            <v>0</v>
          </cell>
          <cell r="AA71">
            <v>0</v>
          </cell>
          <cell r="AB71">
            <v>0</v>
          </cell>
          <cell r="AC71">
            <v>0</v>
          </cell>
        </row>
        <row r="72">
          <cell r="Z72">
            <v>25650000</v>
          </cell>
          <cell r="AA72">
            <v>0</v>
          </cell>
          <cell r="AB72">
            <v>25650000</v>
          </cell>
          <cell r="AC72">
            <v>0</v>
          </cell>
        </row>
        <row r="73">
          <cell r="Z73">
            <v>0</v>
          </cell>
          <cell r="AA73">
            <v>0</v>
          </cell>
          <cell r="AB73">
            <v>0</v>
          </cell>
          <cell r="AC73">
            <v>0</v>
          </cell>
        </row>
        <row r="74">
          <cell r="Z74">
            <v>51789000</v>
          </cell>
          <cell r="AA74">
            <v>12876920</v>
          </cell>
          <cell r="AB74">
            <v>16906826</v>
          </cell>
          <cell r="AC74">
            <v>22005254</v>
          </cell>
        </row>
        <row r="75">
          <cell r="Z75">
            <v>70000</v>
          </cell>
          <cell r="AA75">
            <v>0</v>
          </cell>
          <cell r="AB75">
            <v>0</v>
          </cell>
          <cell r="AC75">
            <v>70000</v>
          </cell>
        </row>
        <row r="76">
          <cell r="Z76">
            <v>40709000</v>
          </cell>
          <cell r="AA76">
            <v>5360627.4400000004</v>
          </cell>
          <cell r="AB76">
            <v>13361996.66</v>
          </cell>
          <cell r="AC76">
            <v>21986375.899999999</v>
          </cell>
        </row>
        <row r="77">
          <cell r="Z77">
            <v>1000000</v>
          </cell>
          <cell r="AA77">
            <v>0</v>
          </cell>
          <cell r="AB77">
            <v>0</v>
          </cell>
          <cell r="AC77">
            <v>1000000</v>
          </cell>
        </row>
        <row r="78">
          <cell r="Z78">
            <v>3000000</v>
          </cell>
          <cell r="AA78">
            <v>293150</v>
          </cell>
          <cell r="AB78">
            <v>316450</v>
          </cell>
          <cell r="AC78">
            <v>2390400</v>
          </cell>
        </row>
        <row r="79">
          <cell r="Z79">
            <v>13939000</v>
          </cell>
          <cell r="AA79">
            <v>1699410.51</v>
          </cell>
          <cell r="AB79">
            <v>6.42</v>
          </cell>
          <cell r="AC79">
            <v>12239583.07</v>
          </cell>
        </row>
        <row r="80">
          <cell r="Z80">
            <v>22770000</v>
          </cell>
          <cell r="AA80">
            <v>3368066.93</v>
          </cell>
          <cell r="AB80">
            <v>13045540.24</v>
          </cell>
          <cell r="AC80">
            <v>6356392.8300000001</v>
          </cell>
        </row>
        <row r="81">
          <cell r="Z81">
            <v>38430000</v>
          </cell>
          <cell r="AA81">
            <v>6030672.3399999999</v>
          </cell>
          <cell r="AB81">
            <v>1069327.6599999999</v>
          </cell>
          <cell r="AC81">
            <v>31330000</v>
          </cell>
        </row>
        <row r="82">
          <cell r="Z82">
            <v>38430000</v>
          </cell>
          <cell r="AA82">
            <v>6030672.3399999999</v>
          </cell>
          <cell r="AB82">
            <v>1069327.6599999999</v>
          </cell>
          <cell r="AC82">
            <v>31330000</v>
          </cell>
        </row>
        <row r="83">
          <cell r="Z83">
            <v>0</v>
          </cell>
          <cell r="AA83">
            <v>0</v>
          </cell>
          <cell r="AB83">
            <v>0</v>
          </cell>
          <cell r="AC83">
            <v>0</v>
          </cell>
        </row>
        <row r="84">
          <cell r="Z84">
            <v>0</v>
          </cell>
          <cell r="AA84">
            <v>0</v>
          </cell>
          <cell r="AB84">
            <v>0</v>
          </cell>
          <cell r="AC84">
            <v>0</v>
          </cell>
        </row>
        <row r="85">
          <cell r="Z85">
            <v>37500000</v>
          </cell>
          <cell r="AA85">
            <v>908761.46</v>
          </cell>
          <cell r="AB85">
            <v>1373688.45</v>
          </cell>
          <cell r="AC85">
            <v>35217550.090000004</v>
          </cell>
        </row>
        <row r="86">
          <cell r="Z86">
            <v>30500000</v>
          </cell>
          <cell r="AA86">
            <v>647450</v>
          </cell>
          <cell r="AB86">
            <v>455000</v>
          </cell>
          <cell r="AC86">
            <v>29397550</v>
          </cell>
        </row>
        <row r="87">
          <cell r="Z87">
            <v>6000000</v>
          </cell>
          <cell r="AA87">
            <v>0</v>
          </cell>
          <cell r="AB87">
            <v>180000</v>
          </cell>
          <cell r="AC87">
            <v>5820000</v>
          </cell>
        </row>
        <row r="88">
          <cell r="Z88">
            <v>1000000</v>
          </cell>
          <cell r="AA88">
            <v>261311.46</v>
          </cell>
          <cell r="AB88">
            <v>738688.45</v>
          </cell>
          <cell r="AC88">
            <v>9.0000000083819032E-2</v>
          </cell>
        </row>
        <row r="89">
          <cell r="Z89">
            <v>11091000</v>
          </cell>
          <cell r="AA89">
            <v>286400</v>
          </cell>
          <cell r="AB89">
            <v>1190724.95</v>
          </cell>
          <cell r="AC89">
            <v>9613875.0500000007</v>
          </cell>
        </row>
        <row r="90">
          <cell r="Z90">
            <v>6000000</v>
          </cell>
          <cell r="AA90">
            <v>0</v>
          </cell>
          <cell r="AB90">
            <v>0</v>
          </cell>
          <cell r="AC90">
            <v>6000000</v>
          </cell>
        </row>
        <row r="91">
          <cell r="Z91">
            <v>0</v>
          </cell>
          <cell r="AA91">
            <v>0</v>
          </cell>
          <cell r="AB91">
            <v>0</v>
          </cell>
          <cell r="AC91">
            <v>0</v>
          </cell>
        </row>
        <row r="92">
          <cell r="Z92">
            <v>0</v>
          </cell>
          <cell r="AA92">
            <v>0</v>
          </cell>
          <cell r="AB92">
            <v>0</v>
          </cell>
          <cell r="AC92">
            <v>0</v>
          </cell>
        </row>
        <row r="93">
          <cell r="Z93">
            <v>0</v>
          </cell>
          <cell r="AA93">
            <v>0</v>
          </cell>
          <cell r="AB93">
            <v>0</v>
          </cell>
          <cell r="AC93">
            <v>0</v>
          </cell>
        </row>
        <row r="94">
          <cell r="Z94">
            <v>1000000</v>
          </cell>
          <cell r="AA94">
            <v>32700</v>
          </cell>
          <cell r="AB94">
            <v>940724.95</v>
          </cell>
          <cell r="AC94">
            <v>26575.050000000047</v>
          </cell>
        </row>
        <row r="95">
          <cell r="Z95">
            <v>500000</v>
          </cell>
          <cell r="AA95">
            <v>0</v>
          </cell>
          <cell r="AB95">
            <v>0</v>
          </cell>
          <cell r="AC95">
            <v>500000</v>
          </cell>
        </row>
        <row r="96">
          <cell r="Z96">
            <v>1000000</v>
          </cell>
          <cell r="AA96">
            <v>253700</v>
          </cell>
          <cell r="AB96">
            <v>0</v>
          </cell>
          <cell r="AC96">
            <v>746300</v>
          </cell>
        </row>
        <row r="97">
          <cell r="Z97">
            <v>1000000</v>
          </cell>
          <cell r="AA97">
            <v>0</v>
          </cell>
          <cell r="AB97">
            <v>250000</v>
          </cell>
          <cell r="AC97">
            <v>750000</v>
          </cell>
        </row>
        <row r="98">
          <cell r="Z98">
            <v>1591000</v>
          </cell>
          <cell r="AA98">
            <v>0</v>
          </cell>
          <cell r="AB98">
            <v>0</v>
          </cell>
          <cell r="AC98">
            <v>1591000</v>
          </cell>
        </row>
        <row r="99">
          <cell r="Z99">
            <v>200000</v>
          </cell>
          <cell r="AA99">
            <v>0</v>
          </cell>
          <cell r="AB99">
            <v>0</v>
          </cell>
          <cell r="AC99">
            <v>200000</v>
          </cell>
        </row>
        <row r="100">
          <cell r="Z100">
            <v>0</v>
          </cell>
          <cell r="AA100">
            <v>0</v>
          </cell>
          <cell r="AB100">
            <v>0</v>
          </cell>
          <cell r="AC100">
            <v>0</v>
          </cell>
        </row>
        <row r="101">
          <cell r="Z101">
            <v>0</v>
          </cell>
          <cell r="AA101">
            <v>0</v>
          </cell>
          <cell r="AB101">
            <v>0</v>
          </cell>
          <cell r="AC101">
            <v>0</v>
          </cell>
        </row>
        <row r="102">
          <cell r="Z102">
            <v>0</v>
          </cell>
          <cell r="AA102">
            <v>0</v>
          </cell>
          <cell r="AB102">
            <v>0</v>
          </cell>
          <cell r="AC102">
            <v>0</v>
          </cell>
        </row>
        <row r="103">
          <cell r="Z103">
            <v>200000</v>
          </cell>
          <cell r="AA103">
            <v>0</v>
          </cell>
          <cell r="AB103">
            <v>0</v>
          </cell>
          <cell r="AC103">
            <v>200000</v>
          </cell>
        </row>
        <row r="104">
          <cell r="Z104">
            <v>1200000</v>
          </cell>
          <cell r="AA104">
            <v>0</v>
          </cell>
          <cell r="AB104">
            <v>0</v>
          </cell>
          <cell r="AC104">
            <v>1200000</v>
          </cell>
        </row>
        <row r="105">
          <cell r="Z105">
            <v>0</v>
          </cell>
          <cell r="AC105">
            <v>0</v>
          </cell>
        </row>
        <row r="106">
          <cell r="Z106">
            <v>200000</v>
          </cell>
          <cell r="AA106">
            <v>0</v>
          </cell>
          <cell r="AB106">
            <v>0</v>
          </cell>
          <cell r="AC106">
            <v>200000</v>
          </cell>
        </row>
        <row r="107">
          <cell r="Z107">
            <v>0</v>
          </cell>
          <cell r="AC107">
            <v>0</v>
          </cell>
        </row>
        <row r="108">
          <cell r="Z108">
            <v>0</v>
          </cell>
          <cell r="AC108">
            <v>0</v>
          </cell>
        </row>
        <row r="109">
          <cell r="Z109">
            <v>1000000</v>
          </cell>
          <cell r="AA109">
            <v>0</v>
          </cell>
          <cell r="AB109">
            <v>0</v>
          </cell>
          <cell r="AC109">
            <v>1000000</v>
          </cell>
        </row>
        <row r="110">
          <cell r="Z110">
            <v>0</v>
          </cell>
          <cell r="AA110">
            <v>0</v>
          </cell>
          <cell r="AB110">
            <v>0</v>
          </cell>
          <cell r="AC110">
            <v>0</v>
          </cell>
        </row>
        <row r="111">
          <cell r="Z111">
            <v>53018000</v>
          </cell>
          <cell r="AA111">
            <v>1992305</v>
          </cell>
          <cell r="AB111">
            <v>17288772</v>
          </cell>
          <cell r="AC111">
            <v>33736923</v>
          </cell>
        </row>
        <row r="112">
          <cell r="Z112">
            <v>19000000</v>
          </cell>
          <cell r="AA112">
            <v>1307735</v>
          </cell>
          <cell r="AB112">
            <v>6934912</v>
          </cell>
          <cell r="AC112">
            <v>10757353</v>
          </cell>
        </row>
        <row r="113">
          <cell r="Z113">
            <v>14700000</v>
          </cell>
          <cell r="AA113">
            <v>1307735</v>
          </cell>
          <cell r="AB113">
            <v>2884912</v>
          </cell>
          <cell r="AC113">
            <v>10507353</v>
          </cell>
        </row>
        <row r="114">
          <cell r="Z114">
            <v>0</v>
          </cell>
          <cell r="AA114">
            <v>0</v>
          </cell>
          <cell r="AB114">
            <v>0</v>
          </cell>
          <cell r="AC114">
            <v>0</v>
          </cell>
        </row>
        <row r="115">
          <cell r="Z115">
            <v>0</v>
          </cell>
          <cell r="AA115">
            <v>0</v>
          </cell>
          <cell r="AB115">
            <v>0</v>
          </cell>
          <cell r="AC115">
            <v>0</v>
          </cell>
        </row>
        <row r="116">
          <cell r="Z116">
            <v>4300000</v>
          </cell>
          <cell r="AA116">
            <v>0</v>
          </cell>
          <cell r="AB116">
            <v>4050000</v>
          </cell>
          <cell r="AC116">
            <v>250000</v>
          </cell>
        </row>
        <row r="117">
          <cell r="Z117">
            <v>0</v>
          </cell>
          <cell r="AA117">
            <v>0</v>
          </cell>
          <cell r="AB117">
            <v>0</v>
          </cell>
          <cell r="AC117">
            <v>0</v>
          </cell>
        </row>
        <row r="118">
          <cell r="Z118">
            <v>2000000</v>
          </cell>
          <cell r="AA118">
            <v>0</v>
          </cell>
          <cell r="AB118">
            <v>2000000</v>
          </cell>
          <cell r="AC118">
            <v>0</v>
          </cell>
        </row>
        <row r="119">
          <cell r="Z119">
            <v>0</v>
          </cell>
          <cell r="AA119">
            <v>0</v>
          </cell>
          <cell r="AB119">
            <v>0</v>
          </cell>
          <cell r="AC119">
            <v>0</v>
          </cell>
        </row>
        <row r="120">
          <cell r="Z120">
            <v>0</v>
          </cell>
          <cell r="AA120">
            <v>0</v>
          </cell>
          <cell r="AB120">
            <v>0</v>
          </cell>
          <cell r="AC120">
            <v>0</v>
          </cell>
        </row>
        <row r="121">
          <cell r="Z121">
            <v>2000000</v>
          </cell>
          <cell r="AA121">
            <v>0</v>
          </cell>
          <cell r="AB121">
            <v>2000000</v>
          </cell>
          <cell r="AC121">
            <v>0</v>
          </cell>
        </row>
        <row r="122">
          <cell r="Z122">
            <v>0</v>
          </cell>
          <cell r="AA122">
            <v>0</v>
          </cell>
          <cell r="AB122">
            <v>0</v>
          </cell>
          <cell r="AC122">
            <v>0</v>
          </cell>
        </row>
        <row r="123">
          <cell r="Z123">
            <v>5300000</v>
          </cell>
          <cell r="AA123">
            <v>0</v>
          </cell>
          <cell r="AB123">
            <v>0</v>
          </cell>
          <cell r="AC123">
            <v>5300000</v>
          </cell>
        </row>
        <row r="125">
          <cell r="Z125">
            <v>0</v>
          </cell>
          <cell r="AA125">
            <v>0</v>
          </cell>
          <cell r="AB125">
            <v>0</v>
          </cell>
          <cell r="AC125">
            <v>0</v>
          </cell>
        </row>
        <row r="126">
          <cell r="Z126">
            <v>0</v>
          </cell>
          <cell r="AA126">
            <v>0</v>
          </cell>
          <cell r="AB126">
            <v>0</v>
          </cell>
          <cell r="AC126">
            <v>0</v>
          </cell>
        </row>
        <row r="127">
          <cell r="Z127">
            <v>5200000</v>
          </cell>
          <cell r="AA127">
            <v>0</v>
          </cell>
          <cell r="AB127">
            <v>0</v>
          </cell>
          <cell r="AC127">
            <v>5200000</v>
          </cell>
        </row>
        <row r="128">
          <cell r="Z128">
            <v>0</v>
          </cell>
          <cell r="AA128">
            <v>0</v>
          </cell>
          <cell r="AB128">
            <v>0</v>
          </cell>
          <cell r="AC128">
            <v>0</v>
          </cell>
        </row>
        <row r="129">
          <cell r="Z129">
            <v>0</v>
          </cell>
          <cell r="AA129">
            <v>0</v>
          </cell>
          <cell r="AB129">
            <v>0</v>
          </cell>
          <cell r="AC129">
            <v>0</v>
          </cell>
        </row>
        <row r="130">
          <cell r="Z130">
            <v>0</v>
          </cell>
          <cell r="AA130">
            <v>0</v>
          </cell>
          <cell r="AB130">
            <v>0</v>
          </cell>
          <cell r="AC130">
            <v>0</v>
          </cell>
        </row>
        <row r="131">
          <cell r="Z131">
            <v>6000000</v>
          </cell>
          <cell r="AA131">
            <v>60500</v>
          </cell>
          <cell r="AB131">
            <v>0</v>
          </cell>
          <cell r="AC131">
            <v>5939500</v>
          </cell>
        </row>
        <row r="132">
          <cell r="Z132">
            <v>0</v>
          </cell>
          <cell r="AA132">
            <v>0</v>
          </cell>
          <cell r="AB132">
            <v>0</v>
          </cell>
          <cell r="AC132">
            <v>0</v>
          </cell>
        </row>
        <row r="133">
          <cell r="Z133">
            <v>6000000</v>
          </cell>
          <cell r="AA133">
            <v>60500</v>
          </cell>
          <cell r="AB133">
            <v>0</v>
          </cell>
          <cell r="AC133">
            <v>5939500</v>
          </cell>
        </row>
        <row r="134">
          <cell r="Z134">
            <v>0</v>
          </cell>
          <cell r="AA134">
            <v>0</v>
          </cell>
          <cell r="AB134">
            <v>0</v>
          </cell>
          <cell r="AC134">
            <v>0</v>
          </cell>
        </row>
        <row r="135">
          <cell r="Z135">
            <v>0</v>
          </cell>
          <cell r="AA135">
            <v>0</v>
          </cell>
          <cell r="AB135">
            <v>0</v>
          </cell>
          <cell r="AC135">
            <v>0</v>
          </cell>
        </row>
        <row r="136">
          <cell r="Z136">
            <v>0</v>
          </cell>
          <cell r="AA136">
            <v>0</v>
          </cell>
          <cell r="AB136">
            <v>0</v>
          </cell>
          <cell r="AC136">
            <v>0</v>
          </cell>
        </row>
        <row r="137">
          <cell r="Z137">
            <v>0</v>
          </cell>
          <cell r="AA137">
            <v>0</v>
          </cell>
          <cell r="AB137">
            <v>0</v>
          </cell>
          <cell r="AC137">
            <v>0</v>
          </cell>
        </row>
        <row r="138">
          <cell r="Z138">
            <v>0</v>
          </cell>
          <cell r="AA138">
            <v>0</v>
          </cell>
          <cell r="AB138">
            <v>0</v>
          </cell>
          <cell r="AC138">
            <v>0</v>
          </cell>
        </row>
        <row r="139">
          <cell r="Z139">
            <v>20718000</v>
          </cell>
          <cell r="AA139">
            <v>624070</v>
          </cell>
          <cell r="AB139">
            <v>8353860</v>
          </cell>
          <cell r="AC139">
            <v>11740070</v>
          </cell>
        </row>
        <row r="140">
          <cell r="Z140">
            <v>3200000</v>
          </cell>
          <cell r="AA140">
            <v>0</v>
          </cell>
          <cell r="AB140">
            <v>0</v>
          </cell>
          <cell r="AC140">
            <v>3200000</v>
          </cell>
        </row>
        <row r="141">
          <cell r="Z141">
            <v>4700000</v>
          </cell>
          <cell r="AA141">
            <v>0</v>
          </cell>
          <cell r="AB141">
            <v>0</v>
          </cell>
          <cell r="AC141">
            <v>4700000</v>
          </cell>
        </row>
        <row r="142">
          <cell r="Z142">
            <v>8618000</v>
          </cell>
          <cell r="AA142">
            <v>411100</v>
          </cell>
          <cell r="AB142">
            <v>7014400</v>
          </cell>
          <cell r="AC142">
            <v>1192500</v>
          </cell>
        </row>
        <row r="143">
          <cell r="Z143">
            <v>2100000</v>
          </cell>
          <cell r="AA143">
            <v>0</v>
          </cell>
          <cell r="AB143">
            <v>0</v>
          </cell>
          <cell r="AC143">
            <v>2100000</v>
          </cell>
        </row>
        <row r="144">
          <cell r="Z144">
            <v>1000000</v>
          </cell>
          <cell r="AA144">
            <v>194000</v>
          </cell>
          <cell r="AB144">
            <v>405825</v>
          </cell>
          <cell r="AC144">
            <v>400175</v>
          </cell>
        </row>
        <row r="145">
          <cell r="Z145">
            <v>0</v>
          </cell>
          <cell r="AA145">
            <v>0</v>
          </cell>
          <cell r="AB145">
            <v>0</v>
          </cell>
          <cell r="AC145">
            <v>0</v>
          </cell>
        </row>
        <row r="146">
          <cell r="Z146">
            <v>1000000</v>
          </cell>
          <cell r="AA146">
            <v>0</v>
          </cell>
          <cell r="AB146">
            <v>933635</v>
          </cell>
          <cell r="AC146">
            <v>66365</v>
          </cell>
        </row>
        <row r="147">
          <cell r="Z147">
            <v>100000</v>
          </cell>
          <cell r="AA147">
            <v>18970</v>
          </cell>
          <cell r="AB147">
            <v>0</v>
          </cell>
          <cell r="AC147">
            <v>81030</v>
          </cell>
        </row>
        <row r="148">
          <cell r="Z148">
            <v>0</v>
          </cell>
          <cell r="AA148">
            <v>0</v>
          </cell>
          <cell r="AB148">
            <v>0</v>
          </cell>
          <cell r="AC148">
            <v>0</v>
          </cell>
        </row>
        <row r="149">
          <cell r="Z149">
            <v>0</v>
          </cell>
          <cell r="AA149">
            <v>0</v>
          </cell>
          <cell r="AB149">
            <v>0</v>
          </cell>
          <cell r="AC149">
            <v>0</v>
          </cell>
        </row>
        <row r="150">
          <cell r="Z150">
            <v>0</v>
          </cell>
          <cell r="AA150">
            <v>0</v>
          </cell>
          <cell r="AB150">
            <v>0</v>
          </cell>
          <cell r="AC150">
            <v>0</v>
          </cell>
        </row>
        <row r="151">
          <cell r="Z151">
            <v>0</v>
          </cell>
          <cell r="AA151">
            <v>0</v>
          </cell>
          <cell r="AB151">
            <v>0</v>
          </cell>
          <cell r="AC151">
            <v>0</v>
          </cell>
        </row>
        <row r="152">
          <cell r="Z152">
            <v>0</v>
          </cell>
          <cell r="AA152">
            <v>0</v>
          </cell>
          <cell r="AB152">
            <v>0</v>
          </cell>
          <cell r="AC152">
            <v>0</v>
          </cell>
        </row>
        <row r="153">
          <cell r="Z153">
            <v>0</v>
          </cell>
          <cell r="AA153">
            <v>0</v>
          </cell>
          <cell r="AB153">
            <v>0</v>
          </cell>
          <cell r="AC153">
            <v>0</v>
          </cell>
        </row>
        <row r="154">
          <cell r="Z154">
            <v>0</v>
          </cell>
          <cell r="AA154">
            <v>0</v>
          </cell>
          <cell r="AB154">
            <v>0</v>
          </cell>
          <cell r="AC154">
            <v>0</v>
          </cell>
        </row>
        <row r="155">
          <cell r="Z155">
            <v>0</v>
          </cell>
          <cell r="AA155">
            <v>0</v>
          </cell>
          <cell r="AB155">
            <v>0</v>
          </cell>
          <cell r="AC155">
            <v>0</v>
          </cell>
        </row>
        <row r="156">
          <cell r="Z156">
            <v>0</v>
          </cell>
          <cell r="AA156">
            <v>0</v>
          </cell>
          <cell r="AB156">
            <v>0</v>
          </cell>
          <cell r="AC156">
            <v>0</v>
          </cell>
        </row>
        <row r="157">
          <cell r="Z157">
            <v>0</v>
          </cell>
          <cell r="AA157">
            <v>0</v>
          </cell>
          <cell r="AB157">
            <v>0</v>
          </cell>
          <cell r="AC157">
            <v>0</v>
          </cell>
        </row>
        <row r="158">
          <cell r="Z158">
            <v>0</v>
          </cell>
          <cell r="AA158">
            <v>0</v>
          </cell>
          <cell r="AB158">
            <v>0</v>
          </cell>
          <cell r="AC158">
            <v>0</v>
          </cell>
        </row>
        <row r="159">
          <cell r="Z159">
            <v>0</v>
          </cell>
          <cell r="AA159">
            <v>0</v>
          </cell>
          <cell r="AB159">
            <v>0</v>
          </cell>
          <cell r="AC159">
            <v>0</v>
          </cell>
        </row>
        <row r="160">
          <cell r="Z160">
            <v>0</v>
          </cell>
          <cell r="AA160">
            <v>0</v>
          </cell>
          <cell r="AB160">
            <v>0</v>
          </cell>
          <cell r="AC160">
            <v>0</v>
          </cell>
        </row>
        <row r="161">
          <cell r="Z161">
            <v>0</v>
          </cell>
          <cell r="AA161">
            <v>0</v>
          </cell>
          <cell r="AB161">
            <v>0</v>
          </cell>
          <cell r="AC161">
            <v>0</v>
          </cell>
        </row>
        <row r="162">
          <cell r="Z162">
            <v>0</v>
          </cell>
          <cell r="AA162">
            <v>0</v>
          </cell>
          <cell r="AB162">
            <v>0</v>
          </cell>
          <cell r="AC162">
            <v>0</v>
          </cell>
        </row>
        <row r="163">
          <cell r="Z163">
            <v>0</v>
          </cell>
          <cell r="AA163">
            <v>0</v>
          </cell>
          <cell r="AB163">
            <v>0</v>
          </cell>
          <cell r="AC163">
            <v>0</v>
          </cell>
        </row>
        <row r="164">
          <cell r="Z164">
            <v>0</v>
          </cell>
          <cell r="AA164">
            <v>0</v>
          </cell>
          <cell r="AB164">
            <v>0</v>
          </cell>
          <cell r="AC164">
            <v>0</v>
          </cell>
        </row>
        <row r="165">
          <cell r="Z165">
            <v>0</v>
          </cell>
          <cell r="AA165">
            <v>0</v>
          </cell>
          <cell r="AB165">
            <v>0</v>
          </cell>
          <cell r="AC165">
            <v>0</v>
          </cell>
        </row>
        <row r="166">
          <cell r="Z166">
            <v>0</v>
          </cell>
          <cell r="AA166">
            <v>0</v>
          </cell>
          <cell r="AB166">
            <v>0</v>
          </cell>
          <cell r="AC166">
            <v>0</v>
          </cell>
        </row>
        <row r="167">
          <cell r="Z167">
            <v>0</v>
          </cell>
          <cell r="AA167">
            <v>0</v>
          </cell>
          <cell r="AB167">
            <v>0</v>
          </cell>
          <cell r="AC167">
            <v>0</v>
          </cell>
        </row>
        <row r="168">
          <cell r="Z168">
            <v>0</v>
          </cell>
          <cell r="AA168">
            <v>0</v>
          </cell>
          <cell r="AB168">
            <v>0</v>
          </cell>
          <cell r="AC168">
            <v>0</v>
          </cell>
        </row>
        <row r="169">
          <cell r="Z169">
            <v>0</v>
          </cell>
          <cell r="AA169">
            <v>0</v>
          </cell>
          <cell r="AB169">
            <v>0</v>
          </cell>
          <cell r="AC169">
            <v>0</v>
          </cell>
        </row>
        <row r="170">
          <cell r="Z170">
            <v>0</v>
          </cell>
          <cell r="AA170">
            <v>0</v>
          </cell>
          <cell r="AB170">
            <v>0</v>
          </cell>
          <cell r="AC170">
            <v>0</v>
          </cell>
        </row>
        <row r="171">
          <cell r="Z171">
            <v>0</v>
          </cell>
          <cell r="AA171">
            <v>0</v>
          </cell>
          <cell r="AB171">
            <v>0</v>
          </cell>
          <cell r="AC171">
            <v>0</v>
          </cell>
        </row>
        <row r="172">
          <cell r="Z172">
            <v>0</v>
          </cell>
          <cell r="AA172">
            <v>0</v>
          </cell>
          <cell r="AB172">
            <v>0</v>
          </cell>
          <cell r="AC172">
            <v>0</v>
          </cell>
        </row>
        <row r="173">
          <cell r="Z173">
            <v>0</v>
          </cell>
          <cell r="AA173">
            <v>0</v>
          </cell>
          <cell r="AB173">
            <v>0</v>
          </cell>
          <cell r="AC173">
            <v>0</v>
          </cell>
        </row>
        <row r="174">
          <cell r="Z174">
            <v>0</v>
          </cell>
          <cell r="AA174">
            <v>0</v>
          </cell>
          <cell r="AB174">
            <v>0</v>
          </cell>
          <cell r="AC174">
            <v>0</v>
          </cell>
        </row>
        <row r="175">
          <cell r="Z175">
            <v>0</v>
          </cell>
          <cell r="AA175">
            <v>0</v>
          </cell>
          <cell r="AB175">
            <v>0</v>
          </cell>
          <cell r="AC175">
            <v>0</v>
          </cell>
        </row>
        <row r="176">
          <cell r="Z176">
            <v>0</v>
          </cell>
          <cell r="AA176">
            <v>0</v>
          </cell>
          <cell r="AB176">
            <v>0</v>
          </cell>
          <cell r="AC176">
            <v>0</v>
          </cell>
        </row>
        <row r="177">
          <cell r="Z177">
            <v>0</v>
          </cell>
          <cell r="AA177">
            <v>0</v>
          </cell>
          <cell r="AB177">
            <v>0</v>
          </cell>
          <cell r="AC177">
            <v>0</v>
          </cell>
        </row>
        <row r="178">
          <cell r="Z178">
            <v>0</v>
          </cell>
          <cell r="AA178">
            <v>0</v>
          </cell>
          <cell r="AB178">
            <v>0</v>
          </cell>
          <cell r="AC178">
            <v>0</v>
          </cell>
        </row>
        <row r="179">
          <cell r="Z179">
            <v>0</v>
          </cell>
          <cell r="AA179">
            <v>0</v>
          </cell>
          <cell r="AB179">
            <v>0</v>
          </cell>
          <cell r="AC179">
            <v>0</v>
          </cell>
        </row>
        <row r="180">
          <cell r="Z180">
            <v>0</v>
          </cell>
          <cell r="AA180">
            <v>0</v>
          </cell>
          <cell r="AB180">
            <v>0</v>
          </cell>
          <cell r="AC180">
            <v>0</v>
          </cell>
        </row>
        <row r="181">
          <cell r="Z181">
            <v>0</v>
          </cell>
          <cell r="AA181">
            <v>0</v>
          </cell>
          <cell r="AB181">
            <v>0</v>
          </cell>
          <cell r="AC181">
            <v>0</v>
          </cell>
        </row>
        <row r="182">
          <cell r="Z182">
            <v>0</v>
          </cell>
          <cell r="AA182">
            <v>0</v>
          </cell>
          <cell r="AB182">
            <v>0</v>
          </cell>
          <cell r="AC182">
            <v>0</v>
          </cell>
        </row>
        <row r="183">
          <cell r="Z183">
            <v>0</v>
          </cell>
          <cell r="AA183">
            <v>0</v>
          </cell>
          <cell r="AB183">
            <v>0</v>
          </cell>
          <cell r="AC183">
            <v>0</v>
          </cell>
        </row>
        <row r="184">
          <cell r="Z184">
            <v>0</v>
          </cell>
          <cell r="AA184">
            <v>0</v>
          </cell>
          <cell r="AB184">
            <v>0</v>
          </cell>
          <cell r="AC184">
            <v>0</v>
          </cell>
        </row>
        <row r="185">
          <cell r="Z185">
            <v>0</v>
          </cell>
          <cell r="AA185">
            <v>0</v>
          </cell>
          <cell r="AB185">
            <v>0</v>
          </cell>
          <cell r="AC185">
            <v>0</v>
          </cell>
        </row>
        <row r="186">
          <cell r="Z186">
            <v>0</v>
          </cell>
          <cell r="AA186">
            <v>0</v>
          </cell>
          <cell r="AB186">
            <v>0</v>
          </cell>
          <cell r="AC186">
            <v>0</v>
          </cell>
        </row>
        <row r="187">
          <cell r="Z187">
            <v>0</v>
          </cell>
          <cell r="AA187">
            <v>0</v>
          </cell>
          <cell r="AB187">
            <v>0</v>
          </cell>
          <cell r="AC187">
            <v>0</v>
          </cell>
        </row>
        <row r="188">
          <cell r="Z188">
            <v>0</v>
          </cell>
          <cell r="AA188">
            <v>0</v>
          </cell>
          <cell r="AB188">
            <v>0</v>
          </cell>
          <cell r="AC188">
            <v>0</v>
          </cell>
        </row>
        <row r="189">
          <cell r="Z189">
            <v>0</v>
          </cell>
          <cell r="AA189">
            <v>0</v>
          </cell>
          <cell r="AB189">
            <v>0</v>
          </cell>
          <cell r="AC189">
            <v>0</v>
          </cell>
        </row>
        <row r="190">
          <cell r="Z190">
            <v>0</v>
          </cell>
          <cell r="AA190">
            <v>0</v>
          </cell>
          <cell r="AB190">
            <v>0</v>
          </cell>
          <cell r="AC190">
            <v>0</v>
          </cell>
        </row>
        <row r="191">
          <cell r="Z191">
            <v>0</v>
          </cell>
          <cell r="AA191">
            <v>0</v>
          </cell>
          <cell r="AB191">
            <v>0</v>
          </cell>
          <cell r="AC191">
            <v>0</v>
          </cell>
        </row>
        <row r="192">
          <cell r="Z192">
            <v>0</v>
          </cell>
          <cell r="AA192">
            <v>0</v>
          </cell>
          <cell r="AB192">
            <v>0</v>
          </cell>
          <cell r="AC192">
            <v>0</v>
          </cell>
        </row>
        <row r="193">
          <cell r="Z193">
            <v>0</v>
          </cell>
          <cell r="AA193">
            <v>0</v>
          </cell>
          <cell r="AB193">
            <v>0</v>
          </cell>
          <cell r="AC193">
            <v>0</v>
          </cell>
        </row>
        <row r="194">
          <cell r="Z194">
            <v>132520000</v>
          </cell>
          <cell r="AA194">
            <v>0</v>
          </cell>
          <cell r="AB194">
            <v>5386816.6799999997</v>
          </cell>
          <cell r="AC194">
            <v>127133183.31999999</v>
          </cell>
        </row>
        <row r="195">
          <cell r="Z195">
            <v>118330000</v>
          </cell>
          <cell r="AA195">
            <v>0</v>
          </cell>
          <cell r="AB195">
            <v>5386816.6799999997</v>
          </cell>
          <cell r="AC195">
            <v>112943183.31999999</v>
          </cell>
        </row>
        <row r="196">
          <cell r="Z196">
            <v>0</v>
          </cell>
          <cell r="AA196">
            <v>0</v>
          </cell>
          <cell r="AB196">
            <v>0</v>
          </cell>
          <cell r="AC196">
            <v>0</v>
          </cell>
        </row>
        <row r="197">
          <cell r="Z197">
            <v>0</v>
          </cell>
          <cell r="AA197">
            <v>0</v>
          </cell>
          <cell r="AB197">
            <v>0</v>
          </cell>
          <cell r="AC197">
            <v>0</v>
          </cell>
        </row>
        <row r="198">
          <cell r="Z198">
            <v>10200000</v>
          </cell>
          <cell r="AA198">
            <v>0</v>
          </cell>
          <cell r="AB198">
            <v>0</v>
          </cell>
          <cell r="AC198">
            <v>10200000</v>
          </cell>
        </row>
        <row r="199">
          <cell r="Z199">
            <v>12180000</v>
          </cell>
          <cell r="AA199">
            <v>0</v>
          </cell>
          <cell r="AB199">
            <v>5386816.6799999997</v>
          </cell>
          <cell r="AC199">
            <v>6793183.3200000003</v>
          </cell>
        </row>
        <row r="200">
          <cell r="Z200">
            <v>27650000</v>
          </cell>
          <cell r="AA200">
            <v>0</v>
          </cell>
          <cell r="AB200">
            <v>0</v>
          </cell>
          <cell r="AC200">
            <v>27650000</v>
          </cell>
        </row>
        <row r="201">
          <cell r="Z201">
            <v>4300000</v>
          </cell>
          <cell r="AA201">
            <v>0</v>
          </cell>
          <cell r="AB201">
            <v>0</v>
          </cell>
          <cell r="AC201">
            <v>4300000</v>
          </cell>
        </row>
        <row r="202">
          <cell r="Z202">
            <v>0</v>
          </cell>
          <cell r="AA202">
            <v>0</v>
          </cell>
          <cell r="AB202">
            <v>0</v>
          </cell>
          <cell r="AC202">
            <v>0</v>
          </cell>
        </row>
        <row r="203">
          <cell r="Z203">
            <v>64000000</v>
          </cell>
          <cell r="AA203">
            <v>0</v>
          </cell>
          <cell r="AB203">
            <v>0</v>
          </cell>
          <cell r="AC203">
            <v>64000000</v>
          </cell>
        </row>
        <row r="204">
          <cell r="Z204">
            <v>0</v>
          </cell>
          <cell r="AA204">
            <v>0</v>
          </cell>
          <cell r="AB204">
            <v>0</v>
          </cell>
          <cell r="AC204">
            <v>0</v>
          </cell>
        </row>
        <row r="205">
          <cell r="Z205">
            <v>0</v>
          </cell>
          <cell r="AA205">
            <v>0</v>
          </cell>
          <cell r="AB205">
            <v>0</v>
          </cell>
          <cell r="AC205">
            <v>0</v>
          </cell>
        </row>
        <row r="206">
          <cell r="Z206">
            <v>0</v>
          </cell>
          <cell r="AA206">
            <v>0</v>
          </cell>
          <cell r="AB206">
            <v>0</v>
          </cell>
          <cell r="AC206">
            <v>0</v>
          </cell>
        </row>
        <row r="207">
          <cell r="Z207">
            <v>0</v>
          </cell>
          <cell r="AA207">
            <v>0</v>
          </cell>
          <cell r="AB207">
            <v>0</v>
          </cell>
          <cell r="AC207">
            <v>0</v>
          </cell>
        </row>
        <row r="208">
          <cell r="Z208">
            <v>0</v>
          </cell>
          <cell r="AA208">
            <v>0</v>
          </cell>
          <cell r="AB208">
            <v>0</v>
          </cell>
          <cell r="AC208">
            <v>0</v>
          </cell>
        </row>
        <row r="209">
          <cell r="Z209">
            <v>0</v>
          </cell>
          <cell r="AA209">
            <v>0</v>
          </cell>
          <cell r="AB209">
            <v>0</v>
          </cell>
          <cell r="AC209">
            <v>0</v>
          </cell>
        </row>
        <row r="210">
          <cell r="Z210">
            <v>0</v>
          </cell>
          <cell r="AA210">
            <v>0</v>
          </cell>
          <cell r="AB210">
            <v>0</v>
          </cell>
          <cell r="AC210">
            <v>0</v>
          </cell>
        </row>
        <row r="211">
          <cell r="Z211">
            <v>0</v>
          </cell>
          <cell r="AA211">
            <v>0</v>
          </cell>
          <cell r="AB211">
            <v>0</v>
          </cell>
          <cell r="AC211">
            <v>0</v>
          </cell>
        </row>
        <row r="212">
          <cell r="Z212">
            <v>0</v>
          </cell>
          <cell r="AA212">
            <v>0</v>
          </cell>
          <cell r="AB212">
            <v>0</v>
          </cell>
          <cell r="AC212">
            <v>0</v>
          </cell>
        </row>
        <row r="213">
          <cell r="Z213">
            <v>0</v>
          </cell>
          <cell r="AA213">
            <v>0</v>
          </cell>
          <cell r="AB213">
            <v>0</v>
          </cell>
          <cell r="AC213">
            <v>0</v>
          </cell>
        </row>
        <row r="214">
          <cell r="Z214">
            <v>0</v>
          </cell>
          <cell r="AA214">
            <v>0</v>
          </cell>
          <cell r="AB214">
            <v>0</v>
          </cell>
          <cell r="AC214">
            <v>0</v>
          </cell>
        </row>
        <row r="215">
          <cell r="Z215">
            <v>0</v>
          </cell>
          <cell r="AA215">
            <v>0</v>
          </cell>
          <cell r="AB215">
            <v>0</v>
          </cell>
          <cell r="AC215">
            <v>0</v>
          </cell>
        </row>
        <row r="216">
          <cell r="Z216">
            <v>0</v>
          </cell>
          <cell r="AA216">
            <v>0</v>
          </cell>
          <cell r="AB216">
            <v>0</v>
          </cell>
          <cell r="AC216">
            <v>0</v>
          </cell>
        </row>
        <row r="217">
          <cell r="Z217">
            <v>0</v>
          </cell>
          <cell r="AA217">
            <v>0</v>
          </cell>
          <cell r="AB217">
            <v>0</v>
          </cell>
          <cell r="AC217">
            <v>0</v>
          </cell>
        </row>
        <row r="218">
          <cell r="Z218">
            <v>14190000</v>
          </cell>
          <cell r="AA218">
            <v>0</v>
          </cell>
          <cell r="AB218">
            <v>0</v>
          </cell>
          <cell r="AC218">
            <v>14190000</v>
          </cell>
        </row>
        <row r="219">
          <cell r="Z219">
            <v>0</v>
          </cell>
          <cell r="AA219">
            <v>0</v>
          </cell>
          <cell r="AB219">
            <v>0</v>
          </cell>
          <cell r="AC219">
            <v>0</v>
          </cell>
        </row>
        <row r="220">
          <cell r="Z220">
            <v>0</v>
          </cell>
          <cell r="AA220">
            <v>0</v>
          </cell>
          <cell r="AB220">
            <v>0</v>
          </cell>
          <cell r="AC220">
            <v>0</v>
          </cell>
        </row>
        <row r="221">
          <cell r="Z221">
            <v>14190000</v>
          </cell>
          <cell r="AA221">
            <v>0</v>
          </cell>
          <cell r="AB221">
            <v>0</v>
          </cell>
          <cell r="AC221">
            <v>14190000</v>
          </cell>
        </row>
        <row r="222">
          <cell r="Z222">
            <v>0</v>
          </cell>
          <cell r="AA222">
            <v>0</v>
          </cell>
          <cell r="AB222">
            <v>0</v>
          </cell>
          <cell r="AC222">
            <v>0</v>
          </cell>
        </row>
        <row r="223">
          <cell r="Z223">
            <v>234595147</v>
          </cell>
          <cell r="AA223">
            <v>67391925.939999998</v>
          </cell>
          <cell r="AB223">
            <v>143807394.17000002</v>
          </cell>
          <cell r="AC223">
            <v>23395826.890000001</v>
          </cell>
        </row>
        <row r="224">
          <cell r="Z224">
            <v>136695147</v>
          </cell>
          <cell r="AA224">
            <v>5704084.8799999999</v>
          </cell>
          <cell r="AB224">
            <v>130991062.12</v>
          </cell>
          <cell r="AC224">
            <v>0</v>
          </cell>
        </row>
        <row r="225">
          <cell r="Z225">
            <v>0</v>
          </cell>
          <cell r="AA225">
            <v>0</v>
          </cell>
          <cell r="AB225">
            <v>0</v>
          </cell>
          <cell r="AC225">
            <v>0</v>
          </cell>
        </row>
        <row r="226">
          <cell r="Z226">
            <v>0</v>
          </cell>
          <cell r="AA226">
            <v>0</v>
          </cell>
          <cell r="AB226">
            <v>0</v>
          </cell>
          <cell r="AC226">
            <v>0</v>
          </cell>
        </row>
        <row r="227">
          <cell r="Z227">
            <v>0</v>
          </cell>
          <cell r="AB227">
            <v>0</v>
          </cell>
          <cell r="AC227">
            <v>0</v>
          </cell>
        </row>
        <row r="228">
          <cell r="Z228">
            <v>8176683</v>
          </cell>
          <cell r="AA228">
            <v>3985987.01</v>
          </cell>
          <cell r="AB228">
            <v>4190695.99</v>
          </cell>
          <cell r="AC228">
            <v>0</v>
          </cell>
        </row>
        <row r="229">
          <cell r="Z229">
            <v>3524432</v>
          </cell>
          <cell r="AA229">
            <v>1718097.87</v>
          </cell>
          <cell r="AB229">
            <v>1806334.13</v>
          </cell>
          <cell r="AC229">
            <v>0</v>
          </cell>
        </row>
        <row r="230">
          <cell r="Z230">
            <v>0</v>
          </cell>
          <cell r="AC230">
            <v>0</v>
          </cell>
        </row>
        <row r="231">
          <cell r="Z231">
            <v>124994032</v>
          </cell>
          <cell r="AA231">
            <v>0</v>
          </cell>
          <cell r="AB231">
            <v>124994032</v>
          </cell>
          <cell r="AC231">
            <v>0</v>
          </cell>
        </row>
        <row r="232">
          <cell r="Z232">
            <v>0</v>
          </cell>
          <cell r="AC232">
            <v>0</v>
          </cell>
        </row>
        <row r="233">
          <cell r="Z233">
            <v>0</v>
          </cell>
          <cell r="AC233">
            <v>0</v>
          </cell>
        </row>
        <row r="234">
          <cell r="Z234">
            <v>0</v>
          </cell>
          <cell r="AC234">
            <v>0</v>
          </cell>
        </row>
        <row r="235">
          <cell r="Z235">
            <v>0</v>
          </cell>
          <cell r="AC235">
            <v>0</v>
          </cell>
        </row>
        <row r="236">
          <cell r="Z236">
            <v>0</v>
          </cell>
          <cell r="AA236">
            <v>0</v>
          </cell>
          <cell r="AB236">
            <v>0</v>
          </cell>
          <cell r="AC236">
            <v>0</v>
          </cell>
        </row>
        <row r="237">
          <cell r="Z237">
            <v>0</v>
          </cell>
          <cell r="AA237">
            <v>0</v>
          </cell>
          <cell r="AB237">
            <v>0</v>
          </cell>
          <cell r="AC237">
            <v>0</v>
          </cell>
        </row>
        <row r="238">
          <cell r="Z238">
            <v>0</v>
          </cell>
          <cell r="AA238">
            <v>0</v>
          </cell>
          <cell r="AB238">
            <v>0</v>
          </cell>
          <cell r="AC238">
            <v>0</v>
          </cell>
        </row>
        <row r="239">
          <cell r="Z239">
            <v>0</v>
          </cell>
          <cell r="AA239">
            <v>0</v>
          </cell>
          <cell r="AB239">
            <v>0</v>
          </cell>
          <cell r="AC239">
            <v>0</v>
          </cell>
        </row>
        <row r="240">
          <cell r="Z240">
            <v>0</v>
          </cell>
          <cell r="AA240">
            <v>0</v>
          </cell>
          <cell r="AB240">
            <v>0</v>
          </cell>
          <cell r="AC240">
            <v>0</v>
          </cell>
        </row>
        <row r="241">
          <cell r="Z241">
            <v>24500000</v>
          </cell>
          <cell r="AA241">
            <v>1238816.1099999999</v>
          </cell>
          <cell r="AB241">
            <v>365353</v>
          </cell>
          <cell r="AC241">
            <v>22895830.890000001</v>
          </cell>
        </row>
        <row r="242">
          <cell r="Z242">
            <v>15000000</v>
          </cell>
          <cell r="AA242">
            <v>596678.11</v>
          </cell>
          <cell r="AB242">
            <v>365353</v>
          </cell>
          <cell r="AC242">
            <v>14037968.890000001</v>
          </cell>
        </row>
        <row r="243">
          <cell r="Z243">
            <v>0</v>
          </cell>
          <cell r="AA243">
            <v>0</v>
          </cell>
          <cell r="AB243">
            <v>0</v>
          </cell>
          <cell r="AC243">
            <v>0</v>
          </cell>
        </row>
        <row r="244">
          <cell r="Z244">
            <v>0</v>
          </cell>
          <cell r="AA244">
            <v>0</v>
          </cell>
          <cell r="AB244">
            <v>0</v>
          </cell>
          <cell r="AC244">
            <v>0</v>
          </cell>
        </row>
        <row r="245">
          <cell r="Z245">
            <v>0</v>
          </cell>
          <cell r="AA245">
            <v>0</v>
          </cell>
          <cell r="AB245">
            <v>0</v>
          </cell>
          <cell r="AC245">
            <v>0</v>
          </cell>
        </row>
        <row r="246">
          <cell r="Z246">
            <v>0</v>
          </cell>
          <cell r="AA246">
            <v>0</v>
          </cell>
          <cell r="AB246">
            <v>0</v>
          </cell>
          <cell r="AC246">
            <v>0</v>
          </cell>
        </row>
        <row r="247">
          <cell r="Z247">
            <v>9500000</v>
          </cell>
          <cell r="AA247">
            <v>642138</v>
          </cell>
          <cell r="AB247">
            <v>0</v>
          </cell>
          <cell r="AC247">
            <v>8857862</v>
          </cell>
        </row>
        <row r="248">
          <cell r="Z248">
            <v>0</v>
          </cell>
          <cell r="AA248">
            <v>0</v>
          </cell>
          <cell r="AB248">
            <v>0</v>
          </cell>
          <cell r="AC248">
            <v>0</v>
          </cell>
        </row>
        <row r="249">
          <cell r="Z249">
            <v>0</v>
          </cell>
          <cell r="AA249">
            <v>0</v>
          </cell>
          <cell r="AB249">
            <v>0</v>
          </cell>
          <cell r="AC249">
            <v>0</v>
          </cell>
        </row>
        <row r="250">
          <cell r="Z250">
            <v>0</v>
          </cell>
          <cell r="AA250">
            <v>0</v>
          </cell>
          <cell r="AB250">
            <v>0</v>
          </cell>
          <cell r="AC250">
            <v>0</v>
          </cell>
        </row>
        <row r="251">
          <cell r="Z251">
            <v>0</v>
          </cell>
          <cell r="AA251">
            <v>0</v>
          </cell>
          <cell r="AB251">
            <v>0</v>
          </cell>
          <cell r="AC251">
            <v>0</v>
          </cell>
        </row>
        <row r="252">
          <cell r="Z252">
            <v>0</v>
          </cell>
          <cell r="AA252">
            <v>0</v>
          </cell>
          <cell r="AB252">
            <v>0</v>
          </cell>
          <cell r="AC252">
            <v>0</v>
          </cell>
        </row>
        <row r="253">
          <cell r="Z253">
            <v>0</v>
          </cell>
          <cell r="AA253">
            <v>0</v>
          </cell>
          <cell r="AB253">
            <v>0</v>
          </cell>
          <cell r="AC253">
            <v>0</v>
          </cell>
        </row>
        <row r="254">
          <cell r="Z254">
            <v>0</v>
          </cell>
          <cell r="AC254">
            <v>0</v>
          </cell>
        </row>
        <row r="255">
          <cell r="Z255">
            <v>499996</v>
          </cell>
          <cell r="AB255">
            <v>0</v>
          </cell>
          <cell r="AC255">
            <v>499996</v>
          </cell>
        </row>
        <row r="256">
          <cell r="Z256">
            <v>499996</v>
          </cell>
          <cell r="AA256">
            <v>0</v>
          </cell>
          <cell r="AB256">
            <v>0</v>
          </cell>
          <cell r="AC256">
            <v>499996</v>
          </cell>
        </row>
        <row r="257">
          <cell r="Z257">
            <v>0</v>
          </cell>
          <cell r="AA257">
            <v>0</v>
          </cell>
          <cell r="AB257">
            <v>0</v>
          </cell>
          <cell r="AC257">
            <v>0</v>
          </cell>
        </row>
      </sheetData>
      <sheetData sheetId="1"/>
      <sheetData sheetId="2">
        <row r="12">
          <cell r="C12">
            <v>1289691920</v>
          </cell>
        </row>
      </sheetData>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PTO AL 31 MAYO 2024"/>
      <sheetName val="RESUMENxPartida"/>
      <sheetName val="ResumenxSubP"/>
      <sheetName val="2012% Ejecucion"/>
      <sheetName val="07-08"/>
      <sheetName val="08-09"/>
      <sheetName val="09-10"/>
      <sheetName val="Hoja3"/>
      <sheetName val="Hoja1"/>
      <sheetName val="IEP I Sem-MH"/>
      <sheetName val="RESUMEN X MES"/>
      <sheetName val="MINISTERIO"/>
      <sheetName val="H-70 T218"/>
      <sheetName val="SUB-EJEC TRANSF"/>
      <sheetName val="Base de Datos"/>
    </sheetNames>
    <sheetDataSet>
      <sheetData sheetId="0">
        <row r="11">
          <cell r="AD11">
            <v>8770530987</v>
          </cell>
          <cell r="AE11">
            <v>1935191109.1199999</v>
          </cell>
          <cell r="AF11">
            <v>1646876510.7199998</v>
          </cell>
          <cell r="AI11">
            <v>5188463367.1599998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TO AL 30 JUNIO-2015"/>
      <sheetName val="RESUMENxPartida"/>
      <sheetName val="ResumenxSubP"/>
      <sheetName val="2012% Ejecucion"/>
      <sheetName val="07-08"/>
      <sheetName val="08-09"/>
      <sheetName val="09-10"/>
      <sheetName val="Hoja3"/>
      <sheetName val="Hoja1"/>
      <sheetName val="IEP I Sem-MH"/>
      <sheetName val="RESUMEN X MES"/>
      <sheetName val="titulo"/>
      <sheetName val="H-23 P-893"/>
      <sheetName val="H-23 T-2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
          <cell r="A1" t="str">
            <v>MINISTERIO DE CIENCIA TECNOLOGÍA Y TELECOMUNICACIONES</v>
          </cell>
        </row>
        <row r="3">
          <cell r="A3" t="str">
            <v>PARTIDAS</v>
          </cell>
          <cell r="C3" t="str">
            <v>JUNIO</v>
          </cell>
        </row>
      </sheetData>
      <sheetData sheetId="13" refreshError="1"/>
    </sheetDataSet>
  </externalBook>
</externalLink>
</file>

<file path=xl/theme/theme1.xml><?xml version="1.0" encoding="utf-8"?>
<a:theme xmlns:a="http://schemas.openxmlformats.org/drawingml/2006/main" name="Office Theme 2007 - 2010">
  <a:themeElements>
    <a:clrScheme name="Violeta">
      <a:dk1>
        <a:sysClr val="windowText" lastClr="000000"/>
      </a:dk1>
      <a:lt1>
        <a:sysClr val="window" lastClr="FFFFFF"/>
      </a:lt1>
      <a:dk2>
        <a:srgbClr val="373545"/>
      </a:dk2>
      <a:lt2>
        <a:srgbClr val="DCD8DC"/>
      </a:lt2>
      <a:accent1>
        <a:srgbClr val="AD84C6"/>
      </a:accent1>
      <a:accent2>
        <a:srgbClr val="8784C7"/>
      </a:accent2>
      <a:accent3>
        <a:srgbClr val="5D739A"/>
      </a:accent3>
      <a:accent4>
        <a:srgbClr val="6997AF"/>
      </a:accent4>
      <a:accent5>
        <a:srgbClr val="84ACB6"/>
      </a:accent5>
      <a:accent6>
        <a:srgbClr val="6F8183"/>
      </a:accent6>
      <a:hlink>
        <a:srgbClr val="69A020"/>
      </a:hlink>
      <a:folHlink>
        <a:srgbClr val="8C8C8C"/>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package" Target="../embeddings/Microsoft_Excel_Worksheet1.xlsx"/><Relationship Id="rId3" Type="http://schemas.openxmlformats.org/officeDocument/2006/relationships/oleObject" Target="../embeddings/Microsoft_Excel_97-2003_Worksheet.xls"/><Relationship Id="rId7" Type="http://schemas.openxmlformats.org/officeDocument/2006/relationships/oleObject" Target="../embeddings/Microsoft_Excel_97-2003_Worksheet2.xls"/><Relationship Id="rId12" Type="http://schemas.openxmlformats.org/officeDocument/2006/relationships/image" Target="../media/image5.emf"/><Relationship Id="rId2" Type="http://schemas.openxmlformats.org/officeDocument/2006/relationships/vmlDrawing" Target="../drawings/vmlDrawing4.vml"/><Relationship Id="rId1" Type="http://schemas.openxmlformats.org/officeDocument/2006/relationships/drawing" Target="../drawings/drawing6.xml"/><Relationship Id="rId6" Type="http://schemas.openxmlformats.org/officeDocument/2006/relationships/image" Target="../media/image2.emf"/><Relationship Id="rId11" Type="http://schemas.openxmlformats.org/officeDocument/2006/relationships/package" Target="../embeddings/Microsoft_Excel_Worksheet.xlsx"/><Relationship Id="rId5" Type="http://schemas.openxmlformats.org/officeDocument/2006/relationships/oleObject" Target="../embeddings/Microsoft_Excel_97-2003_Worksheet1.xls"/><Relationship Id="rId10" Type="http://schemas.openxmlformats.org/officeDocument/2006/relationships/image" Target="../media/image4.emf"/><Relationship Id="rId4" Type="http://schemas.openxmlformats.org/officeDocument/2006/relationships/image" Target="../media/image1.emf"/><Relationship Id="rId9" Type="http://schemas.openxmlformats.org/officeDocument/2006/relationships/package" Target="../embeddings/Microsoft_Excel_Macro-Enabled_Worksheet.xlsm"/><Relationship Id="rId14" Type="http://schemas.openxmlformats.org/officeDocument/2006/relationships/image" Target="../media/image6.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249977111117893"/>
    <pageSetUpPr fitToPage="1"/>
  </sheetPr>
  <dimension ref="A1:AX645"/>
  <sheetViews>
    <sheetView showGridLines="0" zoomScale="90" zoomScaleNormal="90" zoomScaleSheetLayoutView="80" zoomScalePageLayoutView="80" workbookViewId="0">
      <pane xSplit="2" ySplit="10" topLeftCell="AI11" activePane="bottomRight" state="frozen"/>
      <selection activeCell="X12" sqref="X12"/>
      <selection pane="topRight" activeCell="X12" sqref="X12"/>
      <selection pane="bottomLeft" activeCell="X12" sqref="X12"/>
      <selection pane="bottomRight" activeCell="AI221" sqref="AI221"/>
    </sheetView>
  </sheetViews>
  <sheetFormatPr baseColWidth="10" defaultColWidth="11.44140625" defaultRowHeight="11.4" outlineLevelRow="1" outlineLevelCol="1" x14ac:dyDescent="0.2"/>
  <cols>
    <col min="1" max="1" width="16.77734375" style="260" customWidth="1"/>
    <col min="2" max="2" width="45.77734375" style="1" customWidth="1"/>
    <col min="3" max="3" width="18" style="3" customWidth="1"/>
    <col min="4" max="4" width="13.33203125" style="3" hidden="1" customWidth="1" outlineLevel="1"/>
    <col min="5" max="6" width="18.33203125" style="1" hidden="1" customWidth="1" outlineLevel="1"/>
    <col min="7" max="7" width="8" style="1" hidden="1" customWidth="1" outlineLevel="1"/>
    <col min="8" max="8" width="18.33203125" style="1" hidden="1" customWidth="1" outlineLevel="1"/>
    <col min="9" max="9" width="17.6640625" style="2" hidden="1" customWidth="1" outlineLevel="1"/>
    <col min="10" max="11" width="12.6640625" style="11" hidden="1" customWidth="1" outlineLevel="1"/>
    <col min="12" max="12" width="15.33203125" style="1" hidden="1" customWidth="1" outlineLevel="1"/>
    <col min="13" max="14" width="15.5546875" style="1" hidden="1" customWidth="1" outlineLevel="1"/>
    <col min="15" max="17" width="15.33203125" style="1" hidden="1" customWidth="1" outlineLevel="1"/>
    <col min="18" max="18" width="15.109375" style="1" hidden="1" customWidth="1" outlineLevel="1"/>
    <col min="19" max="21" width="15.33203125" style="1" hidden="1" customWidth="1" outlineLevel="1"/>
    <col min="22" max="22" width="15.6640625" style="1" hidden="1" customWidth="1" outlineLevel="1"/>
    <col min="23" max="23" width="20" style="1" hidden="1" customWidth="1" outlineLevel="1"/>
    <col min="24" max="24" width="15.6640625" style="1" hidden="1" customWidth="1" outlineLevel="1"/>
    <col min="25" max="25" width="20" style="1" hidden="1" customWidth="1" outlineLevel="1"/>
    <col min="26" max="26" width="15.6640625" style="1" hidden="1" customWidth="1" outlineLevel="1"/>
    <col min="27" max="27" width="20" style="1" hidden="1" customWidth="1" outlineLevel="1"/>
    <col min="28" max="28" width="17" style="1" hidden="1" customWidth="1" outlineLevel="1"/>
    <col min="29" max="29" width="23.5546875" style="1" hidden="1" customWidth="1" outlineLevel="1"/>
    <col min="30" max="30" width="18.77734375" style="1" customWidth="1" collapsed="1"/>
    <col min="31" max="35" width="18.77734375" style="1" customWidth="1"/>
    <col min="36" max="36" width="14.44140625" style="351" customWidth="1"/>
    <col min="37" max="37" width="18.77734375" style="1" customWidth="1"/>
    <col min="38" max="38" width="11.44140625" style="539" customWidth="1"/>
    <col min="39" max="39" width="2.5546875" style="1" customWidth="1"/>
    <col min="40" max="40" width="20.109375" style="1" hidden="1" customWidth="1" outlineLevel="1"/>
    <col min="41" max="41" width="17.5546875" style="1" hidden="1" customWidth="1" outlineLevel="1"/>
    <col min="42" max="42" width="19.88671875" style="1" hidden="1" customWidth="1" outlineLevel="1"/>
    <col min="43" max="43" width="15.88671875" style="1" hidden="1" customWidth="1" outlineLevel="1"/>
    <col min="44" max="45" width="11.5546875" style="1" hidden="1" customWidth="1" outlineLevel="1"/>
    <col min="46" max="46" width="1.33203125" style="1" customWidth="1" collapsed="1"/>
    <col min="47" max="48" width="17" style="63" hidden="1" customWidth="1" outlineLevel="1"/>
    <col min="49" max="49" width="19.6640625" style="63" hidden="1" customWidth="1" outlineLevel="1"/>
    <col min="50" max="50" width="12.33203125" style="1" bestFit="1" customWidth="1" collapsed="1"/>
    <col min="51" max="16384" width="11.44140625" style="1"/>
  </cols>
  <sheetData>
    <row r="1" spans="1:49" ht="15.6" x14ac:dyDescent="0.3">
      <c r="A1" s="754" t="s">
        <v>744</v>
      </c>
      <c r="B1" s="755"/>
      <c r="C1" s="755"/>
      <c r="D1" s="755"/>
      <c r="E1" s="755"/>
      <c r="F1" s="755"/>
      <c r="G1" s="755"/>
      <c r="H1" s="755"/>
      <c r="I1" s="755"/>
      <c r="J1" s="755"/>
      <c r="K1" s="755"/>
      <c r="L1" s="755"/>
      <c r="M1" s="755"/>
      <c r="N1" s="755"/>
      <c r="O1" s="755"/>
      <c r="P1" s="755"/>
      <c r="Q1" s="755"/>
      <c r="R1" s="755"/>
      <c r="S1" s="755"/>
      <c r="T1" s="755"/>
      <c r="U1" s="755"/>
      <c r="V1" s="755"/>
      <c r="W1" s="755"/>
      <c r="X1" s="755"/>
      <c r="Y1" s="755"/>
      <c r="Z1" s="755"/>
      <c r="AA1" s="755"/>
      <c r="AB1" s="755"/>
      <c r="AC1" s="755"/>
      <c r="AD1" s="755"/>
      <c r="AE1" s="755"/>
      <c r="AF1" s="755"/>
      <c r="AG1" s="755"/>
      <c r="AH1" s="755"/>
      <c r="AI1" s="755"/>
      <c r="AJ1" s="755"/>
      <c r="AK1" s="755"/>
      <c r="AL1" s="756"/>
    </row>
    <row r="2" spans="1:49" ht="13.8" x14ac:dyDescent="0.25">
      <c r="A2" s="757" t="s">
        <v>724</v>
      </c>
      <c r="B2" s="758"/>
      <c r="C2" s="758"/>
      <c r="D2" s="758"/>
      <c r="E2" s="758"/>
      <c r="F2" s="758"/>
      <c r="G2" s="758"/>
      <c r="H2" s="758"/>
      <c r="I2" s="758"/>
      <c r="J2" s="758"/>
      <c r="K2" s="758"/>
      <c r="L2" s="758"/>
      <c r="M2" s="758"/>
      <c r="N2" s="758"/>
      <c r="O2" s="758"/>
      <c r="P2" s="758"/>
      <c r="Q2" s="758"/>
      <c r="R2" s="758"/>
      <c r="S2" s="758"/>
      <c r="T2" s="758"/>
      <c r="U2" s="758"/>
      <c r="V2" s="758"/>
      <c r="W2" s="758"/>
      <c r="X2" s="758"/>
      <c r="Y2" s="758"/>
      <c r="Z2" s="758"/>
      <c r="AA2" s="758"/>
      <c r="AB2" s="758"/>
      <c r="AC2" s="758"/>
      <c r="AD2" s="758"/>
      <c r="AE2" s="758"/>
      <c r="AF2" s="758"/>
      <c r="AG2" s="758"/>
      <c r="AH2" s="758"/>
      <c r="AI2" s="758"/>
      <c r="AJ2" s="758"/>
      <c r="AK2" s="758"/>
      <c r="AL2" s="759"/>
    </row>
    <row r="3" spans="1:49" ht="13.8" x14ac:dyDescent="0.25">
      <c r="A3" s="760" t="s">
        <v>2</v>
      </c>
      <c r="B3" s="761"/>
      <c r="C3" s="761"/>
      <c r="D3" s="761"/>
      <c r="E3" s="761"/>
      <c r="F3" s="761"/>
      <c r="G3" s="761"/>
      <c r="H3" s="761"/>
      <c r="I3" s="761"/>
      <c r="J3" s="761"/>
      <c r="K3" s="761"/>
      <c r="L3" s="761"/>
      <c r="M3" s="761"/>
      <c r="N3" s="761"/>
      <c r="O3" s="761"/>
      <c r="P3" s="761"/>
      <c r="Q3" s="761"/>
      <c r="R3" s="761"/>
      <c r="S3" s="761"/>
      <c r="T3" s="761"/>
      <c r="U3" s="761"/>
      <c r="V3" s="761"/>
      <c r="W3" s="761"/>
      <c r="X3" s="761"/>
      <c r="Y3" s="761"/>
      <c r="Z3" s="761"/>
      <c r="AA3" s="761"/>
      <c r="AB3" s="761"/>
      <c r="AC3" s="761"/>
      <c r="AD3" s="761"/>
      <c r="AE3" s="761"/>
      <c r="AF3" s="761"/>
      <c r="AG3" s="761"/>
      <c r="AH3" s="761"/>
      <c r="AI3" s="761"/>
      <c r="AJ3" s="761"/>
      <c r="AK3" s="761"/>
      <c r="AL3" s="762"/>
    </row>
    <row r="4" spans="1:49" ht="13.8" x14ac:dyDescent="0.25">
      <c r="A4" s="757" t="s">
        <v>745</v>
      </c>
      <c r="B4" s="758"/>
      <c r="C4" s="758"/>
      <c r="D4" s="758"/>
      <c r="E4" s="758"/>
      <c r="F4" s="758"/>
      <c r="G4" s="758"/>
      <c r="H4" s="758"/>
      <c r="I4" s="758"/>
      <c r="J4" s="758"/>
      <c r="K4" s="758"/>
      <c r="L4" s="758"/>
      <c r="M4" s="758"/>
      <c r="N4" s="758"/>
      <c r="O4" s="758"/>
      <c r="P4" s="758"/>
      <c r="Q4" s="758"/>
      <c r="R4" s="758"/>
      <c r="S4" s="758"/>
      <c r="T4" s="758"/>
      <c r="U4" s="758"/>
      <c r="V4" s="758"/>
      <c r="W4" s="758"/>
      <c r="X4" s="758"/>
      <c r="Y4" s="758"/>
      <c r="Z4" s="758"/>
      <c r="AA4" s="758"/>
      <c r="AB4" s="758"/>
      <c r="AC4" s="758"/>
      <c r="AD4" s="758"/>
      <c r="AE4" s="758"/>
      <c r="AF4" s="758"/>
      <c r="AG4" s="758"/>
      <c r="AH4" s="758"/>
      <c r="AI4" s="758"/>
      <c r="AJ4" s="758"/>
      <c r="AK4" s="758"/>
      <c r="AL4" s="759"/>
    </row>
    <row r="5" spans="1:49" ht="15.6" x14ac:dyDescent="0.3">
      <c r="A5" s="763" t="s">
        <v>740</v>
      </c>
      <c r="B5" s="764"/>
      <c r="C5" s="764"/>
      <c r="D5" s="764"/>
      <c r="E5" s="764"/>
      <c r="F5" s="764"/>
      <c r="G5" s="764"/>
      <c r="H5" s="764"/>
      <c r="I5" s="764"/>
      <c r="J5" s="764"/>
      <c r="K5" s="764"/>
      <c r="L5" s="764"/>
      <c r="M5" s="764"/>
      <c r="N5" s="764"/>
      <c r="O5" s="764"/>
      <c r="P5" s="764"/>
      <c r="Q5" s="764"/>
      <c r="R5" s="764"/>
      <c r="S5" s="764"/>
      <c r="T5" s="764"/>
      <c r="U5" s="764"/>
      <c r="V5" s="764"/>
      <c r="W5" s="764"/>
      <c r="X5" s="764"/>
      <c r="Y5" s="764"/>
      <c r="Z5" s="764"/>
      <c r="AA5" s="764"/>
      <c r="AB5" s="764"/>
      <c r="AC5" s="764"/>
      <c r="AD5" s="764"/>
      <c r="AE5" s="764"/>
      <c r="AF5" s="764"/>
      <c r="AG5" s="764"/>
      <c r="AH5" s="764"/>
      <c r="AI5" s="764"/>
      <c r="AJ5" s="764"/>
      <c r="AK5" s="764"/>
      <c r="AL5" s="765"/>
    </row>
    <row r="6" spans="1:49" ht="16.2" thickBot="1" x14ac:dyDescent="0.35">
      <c r="A6" s="766" t="s">
        <v>746</v>
      </c>
      <c r="B6" s="767"/>
      <c r="C6" s="767"/>
      <c r="D6" s="767"/>
      <c r="E6" s="767"/>
      <c r="F6" s="767"/>
      <c r="G6" s="767"/>
      <c r="H6" s="767"/>
      <c r="I6" s="767"/>
      <c r="J6" s="767"/>
      <c r="K6" s="767"/>
      <c r="L6" s="767"/>
      <c r="M6" s="767"/>
      <c r="N6" s="767"/>
      <c r="O6" s="767"/>
      <c r="P6" s="767"/>
      <c r="Q6" s="767"/>
      <c r="R6" s="767"/>
      <c r="S6" s="767"/>
      <c r="T6" s="767"/>
      <c r="U6" s="767"/>
      <c r="V6" s="767"/>
      <c r="W6" s="767"/>
      <c r="X6" s="767"/>
      <c r="Y6" s="767"/>
      <c r="Z6" s="767"/>
      <c r="AA6" s="767"/>
      <c r="AB6" s="767"/>
      <c r="AC6" s="767"/>
      <c r="AD6" s="767"/>
      <c r="AE6" s="767"/>
      <c r="AF6" s="767"/>
      <c r="AG6" s="767"/>
      <c r="AH6" s="767"/>
      <c r="AI6" s="767"/>
      <c r="AJ6" s="767"/>
      <c r="AK6" s="767"/>
      <c r="AL6" s="768"/>
      <c r="AN6" s="782" t="s">
        <v>479</v>
      </c>
      <c r="AO6" s="782"/>
      <c r="AP6" s="782"/>
      <c r="AQ6" s="782"/>
      <c r="AR6" s="782"/>
      <c r="AS6" s="782"/>
    </row>
    <row r="7" spans="1:49" ht="12" thickBot="1" x14ac:dyDescent="0.25">
      <c r="A7" s="605"/>
      <c r="B7" s="9"/>
      <c r="C7" s="471"/>
      <c r="D7" s="471"/>
      <c r="E7" s="62">
        <v>0</v>
      </c>
      <c r="F7" s="62">
        <v>0</v>
      </c>
      <c r="G7" s="62">
        <v>0</v>
      </c>
      <c r="H7" s="62">
        <v>0</v>
      </c>
      <c r="I7" s="44"/>
      <c r="J7" s="41"/>
      <c r="K7" s="41"/>
      <c r="L7" s="9"/>
      <c r="M7" s="9" t="s">
        <v>0</v>
      </c>
      <c r="N7" s="9"/>
      <c r="O7" s="9"/>
      <c r="P7" s="9"/>
      <c r="Q7" s="9"/>
      <c r="R7" s="9"/>
      <c r="S7" s="9"/>
      <c r="T7" s="9"/>
      <c r="U7" s="9"/>
      <c r="V7" s="9"/>
      <c r="W7" s="9"/>
      <c r="X7" s="9"/>
      <c r="Y7" s="9"/>
      <c r="Z7" s="9"/>
      <c r="AA7" s="9"/>
      <c r="AB7" s="9"/>
      <c r="AC7" s="9"/>
      <c r="AD7" s="715"/>
      <c r="AE7" s="9"/>
      <c r="AF7" s="9"/>
      <c r="AG7" s="9"/>
      <c r="AH7" s="9"/>
      <c r="AI7" s="9"/>
      <c r="AJ7" s="606"/>
      <c r="AK7" s="606"/>
      <c r="AL7" s="607"/>
      <c r="AN7" s="783"/>
      <c r="AO7" s="783"/>
      <c r="AP7" s="783"/>
      <c r="AQ7" s="783"/>
      <c r="AR7" s="783"/>
      <c r="AS7" s="783"/>
    </row>
    <row r="8" spans="1:49" ht="12.6" thickBot="1" x14ac:dyDescent="0.3">
      <c r="A8" s="735" t="s">
        <v>4</v>
      </c>
      <c r="B8" s="736"/>
      <c r="C8" s="724" t="s">
        <v>317</v>
      </c>
      <c r="D8" s="162"/>
      <c r="E8" s="737" t="s">
        <v>428</v>
      </c>
      <c r="F8" s="738"/>
      <c r="G8" s="738"/>
      <c r="H8" s="738"/>
      <c r="I8" s="739" t="s">
        <v>425</v>
      </c>
      <c r="J8" s="778" t="s">
        <v>721</v>
      </c>
      <c r="K8" s="779"/>
      <c r="L8" s="769" t="s">
        <v>730</v>
      </c>
      <c r="M8" s="770"/>
      <c r="N8" s="771" t="s">
        <v>734</v>
      </c>
      <c r="O8" s="772"/>
      <c r="P8" s="750" t="s">
        <v>733</v>
      </c>
      <c r="Q8" s="751"/>
      <c r="R8" s="748" t="s">
        <v>737</v>
      </c>
      <c r="S8" s="749"/>
      <c r="T8" s="750" t="s">
        <v>738</v>
      </c>
      <c r="U8" s="751"/>
      <c r="V8" s="748" t="s">
        <v>742</v>
      </c>
      <c r="W8" s="749"/>
      <c r="X8" s="750" t="s">
        <v>743</v>
      </c>
      <c r="Y8" s="751"/>
      <c r="Z8" s="748"/>
      <c r="AA8" s="749"/>
      <c r="AB8" s="774" t="s">
        <v>310</v>
      </c>
      <c r="AC8" s="775"/>
      <c r="AD8" s="746" t="s">
        <v>318</v>
      </c>
      <c r="AE8" s="728" t="s">
        <v>322</v>
      </c>
      <c r="AF8" s="724" t="s">
        <v>319</v>
      </c>
      <c r="AG8" s="724" t="s">
        <v>680</v>
      </c>
      <c r="AH8" s="724" t="s">
        <v>679</v>
      </c>
      <c r="AI8" s="728" t="s">
        <v>320</v>
      </c>
      <c r="AJ8" s="776" t="s">
        <v>434</v>
      </c>
      <c r="AK8" s="724" t="s">
        <v>707</v>
      </c>
      <c r="AL8" s="780" t="s">
        <v>441</v>
      </c>
      <c r="AN8" s="784" t="s">
        <v>318</v>
      </c>
      <c r="AO8" s="728" t="s">
        <v>322</v>
      </c>
      <c r="AP8" s="724" t="s">
        <v>319</v>
      </c>
      <c r="AQ8" s="728" t="s">
        <v>320</v>
      </c>
      <c r="AR8" s="789" t="s">
        <v>434</v>
      </c>
      <c r="AS8" s="739" t="s">
        <v>441</v>
      </c>
      <c r="AT8" s="524"/>
    </row>
    <row r="9" spans="1:49" ht="22.2" customHeight="1" thickBot="1" x14ac:dyDescent="0.3">
      <c r="A9" s="253" t="s">
        <v>6</v>
      </c>
      <c r="B9" s="146" t="s">
        <v>7</v>
      </c>
      <c r="C9" s="725"/>
      <c r="D9" s="147" t="s">
        <v>3</v>
      </c>
      <c r="E9" s="148" t="s">
        <v>9</v>
      </c>
      <c r="F9" s="608" t="s">
        <v>10</v>
      </c>
      <c r="G9" s="608" t="s">
        <v>429</v>
      </c>
      <c r="H9" s="609" t="s">
        <v>430</v>
      </c>
      <c r="I9" s="740"/>
      <c r="J9" s="149" t="s">
        <v>308</v>
      </c>
      <c r="K9" s="150" t="s">
        <v>309</v>
      </c>
      <c r="L9" s="151" t="s">
        <v>308</v>
      </c>
      <c r="M9" s="152" t="s">
        <v>309</v>
      </c>
      <c r="N9" s="153" t="s">
        <v>308</v>
      </c>
      <c r="O9" s="150" t="s">
        <v>309</v>
      </c>
      <c r="P9" s="151" t="s">
        <v>308</v>
      </c>
      <c r="Q9" s="152" t="s">
        <v>309</v>
      </c>
      <c r="R9" s="153" t="s">
        <v>308</v>
      </c>
      <c r="S9" s="150" t="s">
        <v>309</v>
      </c>
      <c r="T9" s="151" t="s">
        <v>308</v>
      </c>
      <c r="U9" s="152" t="s">
        <v>309</v>
      </c>
      <c r="V9" s="153" t="s">
        <v>690</v>
      </c>
      <c r="W9" s="150" t="s">
        <v>309</v>
      </c>
      <c r="X9" s="151" t="s">
        <v>690</v>
      </c>
      <c r="Y9" s="152" t="s">
        <v>309</v>
      </c>
      <c r="Z9" s="153" t="s">
        <v>690</v>
      </c>
      <c r="AA9" s="150" t="s">
        <v>309</v>
      </c>
      <c r="AB9" s="154" t="s">
        <v>308</v>
      </c>
      <c r="AC9" s="154" t="s">
        <v>309</v>
      </c>
      <c r="AD9" s="747"/>
      <c r="AE9" s="729"/>
      <c r="AF9" s="725"/>
      <c r="AG9" s="725"/>
      <c r="AH9" s="725"/>
      <c r="AI9" s="730"/>
      <c r="AJ9" s="777"/>
      <c r="AK9" s="725"/>
      <c r="AL9" s="781"/>
      <c r="AN9" s="785"/>
      <c r="AO9" s="786"/>
      <c r="AP9" s="787"/>
      <c r="AQ9" s="788"/>
      <c r="AR9" s="790"/>
      <c r="AS9" s="791"/>
      <c r="AT9" s="525"/>
      <c r="AW9" s="63" t="s">
        <v>703</v>
      </c>
    </row>
    <row r="10" spans="1:49" ht="12.6" thickBot="1" x14ac:dyDescent="0.3">
      <c r="A10" s="554"/>
      <c r="B10" s="555"/>
      <c r="C10" s="556">
        <v>0</v>
      </c>
      <c r="D10" s="557"/>
      <c r="E10" s="558"/>
      <c r="F10" s="558"/>
      <c r="G10" s="558"/>
      <c r="H10" s="557"/>
      <c r="I10" s="559"/>
      <c r="J10" s="560"/>
      <c r="K10" s="561"/>
      <c r="L10" s="562"/>
      <c r="M10" s="563"/>
      <c r="N10" s="562"/>
      <c r="O10" s="563"/>
      <c r="P10" s="562"/>
      <c r="Q10" s="563"/>
      <c r="R10" s="562"/>
      <c r="S10" s="563"/>
      <c r="T10" s="562"/>
      <c r="U10" s="563"/>
      <c r="V10" s="562"/>
      <c r="W10" s="563"/>
      <c r="X10" s="562"/>
      <c r="Y10" s="563"/>
      <c r="Z10" s="562"/>
      <c r="AA10" s="563"/>
      <c r="AB10" s="564"/>
      <c r="AC10" s="557"/>
      <c r="AD10" s="559"/>
      <c r="AE10" s="557"/>
      <c r="AF10" s="565"/>
      <c r="AG10" s="565"/>
      <c r="AH10" s="565"/>
      <c r="AI10" s="566"/>
      <c r="AJ10" s="567"/>
      <c r="AK10" s="565"/>
      <c r="AL10" s="568"/>
      <c r="AN10" s="80"/>
    </row>
    <row r="11" spans="1:49" s="46" customFormat="1" ht="15.6" x14ac:dyDescent="0.55000000000000004">
      <c r="A11" s="577"/>
      <c r="B11" s="610" t="s">
        <v>11</v>
      </c>
      <c r="C11" s="455">
        <f>+C13+C47+C111+C148+C172+C194+C223+C259+C280+C295</f>
        <v>8789530987</v>
      </c>
      <c r="D11" s="455">
        <f>+D13+D47+D111+D148+D172+D194+D223+D259+D280+D295</f>
        <v>0</v>
      </c>
      <c r="E11" s="611">
        <f>+E13+E47+E111+E148+E172+E194+E223+E259+E280+E295</f>
        <v>0</v>
      </c>
      <c r="F11" s="611"/>
      <c r="G11" s="611"/>
      <c r="H11" s="611">
        <f t="shared" ref="H11:AD11" si="0">+H13+H47+H111+H148+H172+H194+H223+H259+H280+H295</f>
        <v>0</v>
      </c>
      <c r="I11" s="169">
        <f t="shared" si="0"/>
        <v>8789530987</v>
      </c>
      <c r="J11" s="455">
        <f t="shared" si="0"/>
        <v>2141000</v>
      </c>
      <c r="K11" s="578">
        <f t="shared" si="0"/>
        <v>2141000</v>
      </c>
      <c r="L11" s="579">
        <f t="shared" si="0"/>
        <v>72570000</v>
      </c>
      <c r="M11" s="578">
        <f t="shared" si="0"/>
        <v>72570000</v>
      </c>
      <c r="N11" s="579">
        <f t="shared" si="0"/>
        <v>285935558</v>
      </c>
      <c r="O11" s="578">
        <f t="shared" si="0"/>
        <v>285935558</v>
      </c>
      <c r="P11" s="579">
        <f t="shared" si="0"/>
        <v>950000000</v>
      </c>
      <c r="Q11" s="578">
        <f t="shared" si="0"/>
        <v>532300000</v>
      </c>
      <c r="R11" s="578">
        <f t="shared" si="0"/>
        <v>0</v>
      </c>
      <c r="S11" s="578">
        <f t="shared" si="0"/>
        <v>0</v>
      </c>
      <c r="T11" s="579">
        <f t="shared" si="0"/>
        <v>0</v>
      </c>
      <c r="U11" s="578">
        <f t="shared" si="0"/>
        <v>0</v>
      </c>
      <c r="V11" s="578">
        <f t="shared" si="0"/>
        <v>0</v>
      </c>
      <c r="W11" s="578">
        <f t="shared" si="0"/>
        <v>0</v>
      </c>
      <c r="X11" s="579">
        <f t="shared" si="0"/>
        <v>229511296</v>
      </c>
      <c r="Y11" s="578">
        <f t="shared" si="0"/>
        <v>229511296</v>
      </c>
      <c r="Z11" s="578">
        <f t="shared" si="0"/>
        <v>0</v>
      </c>
      <c r="AA11" s="578">
        <f t="shared" si="0"/>
        <v>0</v>
      </c>
      <c r="AB11" s="580">
        <f>+AB13+AB47+AB111+AB148+AB172+AB194+AB223+AB259+AB280+AB295</f>
        <v>1103457854</v>
      </c>
      <c r="AC11" s="455">
        <f>+AC13+AC47+AC111+AC148+AC172+AC194+AC223+AC259+AC280+AC295</f>
        <v>1122457854</v>
      </c>
      <c r="AD11" s="169">
        <f t="shared" si="0"/>
        <v>8770530987</v>
      </c>
      <c r="AE11" s="169">
        <f>AE13+AE47+AE111+AE194+AE223+AE259+AE280+AE295</f>
        <v>4410940832.1900005</v>
      </c>
      <c r="AF11" s="169">
        <f>+AF13+AF47+AF111+AF148+AF172+AF194+AF223+AF259+AF280+AF295</f>
        <v>1760067664.1599998</v>
      </c>
      <c r="AG11" s="169">
        <f>+AG13+AG47+AG111+AG148+AG194+AG223+AG259+AG280+AG295</f>
        <v>-1881390398</v>
      </c>
      <c r="AH11" s="169">
        <f>+AI11-AG11</f>
        <v>4480912888.6499996</v>
      </c>
      <c r="AI11" s="169">
        <f>+AI13+AI47+AI111+AI148+AI172+AI194+AI223+AI259+AI280+AI295</f>
        <v>2599522490.6500001</v>
      </c>
      <c r="AJ11" s="353">
        <f>(AD11-AI11)/AD11</f>
        <v>0.70360717104778414</v>
      </c>
      <c r="AK11" s="169">
        <f>+AK13+AK47+AK111+AK148+AK172+AK194+AK223+AK259+AK280+AK295</f>
        <v>1803269972.8500001</v>
      </c>
      <c r="AL11" s="536">
        <f>AE11/AD11</f>
        <v>0.50292745544460848</v>
      </c>
      <c r="AM11" s="581" t="s">
        <v>0</v>
      </c>
      <c r="AN11" s="223">
        <f>AD11+'[1]PPTO AL 31 DE JULIO  2016'!Z11</f>
        <v>11455530987</v>
      </c>
      <c r="AO11" s="223">
        <f>AE11+'[1]PPTO AL 31 DE JULIO  2016'!AA11</f>
        <v>5410851326.2400007</v>
      </c>
      <c r="AP11" s="223">
        <f>AF11+'[1]PPTO AL 31 DE JULIO  2016'!AB11</f>
        <v>2137545779.73</v>
      </c>
      <c r="AQ11" s="224">
        <f>AI11+'[1]PPTO AL 31 DE JULIO  2016'!AC11</f>
        <v>3907133881.0299997</v>
      </c>
      <c r="AR11" s="227">
        <f>AO11/AN11</f>
        <v>0.472335270392997</v>
      </c>
      <c r="AS11" s="227">
        <f>(AO11+AP11)/AN11</f>
        <v>0.65893035552311774</v>
      </c>
      <c r="AT11" s="526"/>
      <c r="AU11" s="575">
        <v>2464949097.1500001</v>
      </c>
      <c r="AV11" s="488">
        <f>+AI11-AU11</f>
        <v>134573393.5</v>
      </c>
      <c r="AW11" s="488">
        <f>+AV11</f>
        <v>134573393.5</v>
      </c>
    </row>
    <row r="12" spans="1:49" s="4" customFormat="1" ht="14.4" x14ac:dyDescent="0.35">
      <c r="A12" s="254"/>
      <c r="B12" s="612"/>
      <c r="C12" s="456"/>
      <c r="D12" s="457"/>
      <c r="E12" s="613">
        <v>0</v>
      </c>
      <c r="F12" s="613"/>
      <c r="G12" s="613"/>
      <c r="H12" s="613"/>
      <c r="I12" s="170"/>
      <c r="J12" s="457"/>
      <c r="K12" s="171"/>
      <c r="L12" s="172"/>
      <c r="M12" s="171"/>
      <c r="N12" s="172"/>
      <c r="O12" s="171"/>
      <c r="P12" s="172"/>
      <c r="Q12" s="171"/>
      <c r="R12" s="172"/>
      <c r="S12" s="171"/>
      <c r="T12" s="172"/>
      <c r="U12" s="171"/>
      <c r="V12" s="172"/>
      <c r="W12" s="171"/>
      <c r="X12" s="172"/>
      <c r="Y12" s="171"/>
      <c r="Z12" s="172"/>
      <c r="AA12" s="171"/>
      <c r="AB12" s="173"/>
      <c r="AC12" s="457"/>
      <c r="AD12" s="170"/>
      <c r="AE12" s="456"/>
      <c r="AF12" s="174"/>
      <c r="AG12" s="174"/>
      <c r="AH12" s="174"/>
      <c r="AI12" s="175"/>
      <c r="AJ12" s="354"/>
      <c r="AK12" s="174"/>
      <c r="AL12" s="537"/>
      <c r="AN12" s="218">
        <f>AD12+'[1]PPTO AL 31 DE JULIO  2016'!Z12</f>
        <v>0</v>
      </c>
      <c r="AO12" s="218">
        <f>AE12+'[1]PPTO AL 31 DE JULIO  2016'!AA12</f>
        <v>0</v>
      </c>
      <c r="AP12" s="218">
        <f>AF12+'[1]PPTO AL 31 DE JULIO  2016'!AB12</f>
        <v>0</v>
      </c>
      <c r="AQ12" s="225">
        <f>AI12+'[1]PPTO AL 31 DE JULIO  2016'!AC12</f>
        <v>0</v>
      </c>
      <c r="AR12" s="227" t="s">
        <v>0</v>
      </c>
      <c r="AS12" s="227" t="s">
        <v>0</v>
      </c>
      <c r="AT12" s="526"/>
      <c r="AU12" s="489"/>
      <c r="AV12" s="488">
        <f t="shared" ref="AV12:AV75" si="1">+AI12-AU12</f>
        <v>0</v>
      </c>
      <c r="AW12" s="488">
        <f t="shared" ref="AW12:AW75" si="2">+AV12</f>
        <v>0</v>
      </c>
    </row>
    <row r="13" spans="1:49" s="32" customFormat="1" ht="15.6" x14ac:dyDescent="0.55000000000000004">
      <c r="A13" s="572">
        <v>0</v>
      </c>
      <c r="B13" s="614" t="s">
        <v>12</v>
      </c>
      <c r="C13" s="458">
        <f>C14+C20+C26+C32++C38+C44</f>
        <v>3213603653</v>
      </c>
      <c r="D13" s="458">
        <f>D14+D20+D26+D32++D38+D44</f>
        <v>0</v>
      </c>
      <c r="E13" s="615">
        <v>0</v>
      </c>
      <c r="F13" s="615"/>
      <c r="G13" s="615"/>
      <c r="H13" s="615">
        <f>H14+H20+H26+H32++H38+H44</f>
        <v>0</v>
      </c>
      <c r="I13" s="175">
        <f>SUM(C13:D13)</f>
        <v>3213603653</v>
      </c>
      <c r="J13" s="458">
        <f>J14+J20+J26+J32++J38+J44</f>
        <v>2141000</v>
      </c>
      <c r="K13" s="573">
        <f t="shared" ref="K13:V13" si="3">K14+K20+K26+K32++K38+K44</f>
        <v>2141000</v>
      </c>
      <c r="L13" s="574">
        <f t="shared" si="3"/>
        <v>3500000</v>
      </c>
      <c r="M13" s="573">
        <f t="shared" si="3"/>
        <v>3500000</v>
      </c>
      <c r="N13" s="574">
        <f t="shared" si="3"/>
        <v>116326968</v>
      </c>
      <c r="O13" s="573">
        <f t="shared" si="3"/>
        <v>116326968</v>
      </c>
      <c r="P13" s="574">
        <f t="shared" si="3"/>
        <v>0</v>
      </c>
      <c r="Q13" s="573">
        <f t="shared" si="3"/>
        <v>109000000</v>
      </c>
      <c r="R13" s="574">
        <f t="shared" si="3"/>
        <v>0</v>
      </c>
      <c r="S13" s="573">
        <f t="shared" si="3"/>
        <v>0</v>
      </c>
      <c r="T13" s="574">
        <f>T14+T20+T26+T32++T38+T44</f>
        <v>0</v>
      </c>
      <c r="U13" s="573">
        <f>U14+U20+U26+U32++U38+U44</f>
        <v>0</v>
      </c>
      <c r="V13" s="574">
        <f t="shared" si="3"/>
        <v>0</v>
      </c>
      <c r="W13" s="573">
        <f t="shared" ref="W13:AE13" si="4">W14+W20+W26+W32++W38+W44</f>
        <v>0</v>
      </c>
      <c r="X13" s="574">
        <f t="shared" si="4"/>
        <v>95000000</v>
      </c>
      <c r="Y13" s="573">
        <f t="shared" ref="Y13:AA13" si="5">Y14+Y20+Y26+Y32++Y38+Y44</f>
        <v>95000000</v>
      </c>
      <c r="Z13" s="574">
        <f t="shared" si="5"/>
        <v>0</v>
      </c>
      <c r="AA13" s="573">
        <f t="shared" si="5"/>
        <v>0</v>
      </c>
      <c r="AB13" s="226">
        <f>AB14+AB20+AB26+AB32++AB38+AB44</f>
        <v>216967968</v>
      </c>
      <c r="AC13" s="458">
        <f t="shared" si="4"/>
        <v>325967968</v>
      </c>
      <c r="AD13" s="175">
        <f>AD14+AD20+AD26+AD32++AD38+AD44</f>
        <v>3104603653</v>
      </c>
      <c r="AE13" s="458">
        <f t="shared" si="4"/>
        <v>1687347829.3400002</v>
      </c>
      <c r="AF13" s="175">
        <f>AF14+AF20+AF26+AF32++AF38+AF44</f>
        <v>145188576.94</v>
      </c>
      <c r="AG13" s="175">
        <f>AG14+AG20+AG26+AG32++AG38+AG44</f>
        <v>-585437168</v>
      </c>
      <c r="AH13" s="175">
        <f>+AI13+AG13</f>
        <v>686630078.71999979</v>
      </c>
      <c r="AI13" s="175">
        <f>AI14+AI20+AI26+AI32+AI38</f>
        <v>1272067246.7199998</v>
      </c>
      <c r="AJ13" s="355">
        <f>(AD13-AI13)/AD13</f>
        <v>0.59026420474291708</v>
      </c>
      <c r="AK13" s="175">
        <f>AK14+AK20+AK26+AK32++AK38+AK44</f>
        <v>686630078.72000003</v>
      </c>
      <c r="AL13" s="536">
        <f>AE13/AD13</f>
        <v>0.54349862911148228</v>
      </c>
      <c r="AN13" s="179">
        <f>AD13+'[1]PPTO AL 31 DE JULIO  2016'!Z13</f>
        <v>4905687679</v>
      </c>
      <c r="AO13" s="179">
        <f>AE13+'[1]PPTO AL 31 DE JULIO  2016'!AA13</f>
        <v>2502314900.21</v>
      </c>
      <c r="AP13" s="179">
        <f>AF13+'[1]PPTO AL 31 DE JULIO  2016'!AB13</f>
        <v>270052956.94</v>
      </c>
      <c r="AQ13" s="179">
        <f>AI13+'[1]PPTO AL 31 DE JULIO  2016'!AC13</f>
        <v>2133319821.8499997</v>
      </c>
      <c r="AR13" s="227">
        <f>AO13/AN13</f>
        <v>0.51008442932919951</v>
      </c>
      <c r="AS13" s="227">
        <f>(AO13+AP13)/AN13</f>
        <v>0.56513337957037113</v>
      </c>
      <c r="AT13" s="526"/>
      <c r="AU13" s="575">
        <v>974824463.98000002</v>
      </c>
      <c r="AV13" s="488">
        <f t="shared" si="1"/>
        <v>297242782.73999977</v>
      </c>
      <c r="AW13" s="488"/>
    </row>
    <row r="14" spans="1:49" s="4" customFormat="1" ht="15.6" x14ac:dyDescent="0.55000000000000004">
      <c r="A14" s="576">
        <v>1</v>
      </c>
      <c r="B14" s="387" t="s">
        <v>13</v>
      </c>
      <c r="C14" s="388">
        <f>SUM(C15:C19)</f>
        <v>1196515192</v>
      </c>
      <c r="D14" s="388">
        <f>SUM(D15:D19)</f>
        <v>0</v>
      </c>
      <c r="E14" s="389">
        <f>SUM(E15:E19)</f>
        <v>0</v>
      </c>
      <c r="F14" s="389"/>
      <c r="G14" s="389"/>
      <c r="H14" s="389">
        <f>SUM(H15:H19)</f>
        <v>0</v>
      </c>
      <c r="I14" s="406">
        <f>SUM(C14:D14)</f>
        <v>1196515192</v>
      </c>
      <c r="J14" s="388">
        <f>SUM(J15:J19)</f>
        <v>0</v>
      </c>
      <c r="K14" s="393">
        <f t="shared" ref="K14:V14" si="6">SUM(K15:K19)</f>
        <v>2141000</v>
      </c>
      <c r="L14" s="392">
        <f t="shared" si="6"/>
        <v>0</v>
      </c>
      <c r="M14" s="393">
        <f t="shared" si="6"/>
        <v>0</v>
      </c>
      <c r="N14" s="392">
        <f t="shared" si="6"/>
        <v>116326968</v>
      </c>
      <c r="O14" s="393">
        <f t="shared" si="6"/>
        <v>0</v>
      </c>
      <c r="P14" s="392">
        <f t="shared" si="6"/>
        <v>0</v>
      </c>
      <c r="Q14" s="393">
        <f t="shared" si="6"/>
        <v>0</v>
      </c>
      <c r="R14" s="392">
        <f t="shared" si="6"/>
        <v>0</v>
      </c>
      <c r="S14" s="393">
        <f t="shared" si="6"/>
        <v>0</v>
      </c>
      <c r="T14" s="392">
        <f>SUM(T15:T19)</f>
        <v>0</v>
      </c>
      <c r="U14" s="393">
        <f>SUM(U15:U19)</f>
        <v>0</v>
      </c>
      <c r="V14" s="392">
        <f t="shared" si="6"/>
        <v>0</v>
      </c>
      <c r="W14" s="393">
        <f t="shared" ref="W14:AF14" si="7">SUM(W15:W19)</f>
        <v>0</v>
      </c>
      <c r="X14" s="392">
        <f t="shared" si="7"/>
        <v>94000000</v>
      </c>
      <c r="Y14" s="393">
        <f t="shared" ref="Y14:AA14" si="8">SUM(Y15:Y19)</f>
        <v>0</v>
      </c>
      <c r="Z14" s="392">
        <f t="shared" si="8"/>
        <v>0</v>
      </c>
      <c r="AA14" s="393">
        <f t="shared" si="8"/>
        <v>0</v>
      </c>
      <c r="AB14" s="394">
        <f t="shared" si="7"/>
        <v>210326968</v>
      </c>
      <c r="AC14" s="388">
        <f t="shared" si="7"/>
        <v>2141000</v>
      </c>
      <c r="AD14" s="395">
        <f t="shared" si="7"/>
        <v>1404701160</v>
      </c>
      <c r="AE14" s="460">
        <f>SUM(AE15:AE19)</f>
        <v>811185365.08000004</v>
      </c>
      <c r="AF14" s="395">
        <f t="shared" si="7"/>
        <v>0</v>
      </c>
      <c r="AG14" s="395">
        <f t="shared" ref="AG14" si="9">SUM(AG15:AG19)</f>
        <v>-189262475</v>
      </c>
      <c r="AH14" s="395">
        <f>+AI14+AG14</f>
        <v>404253319.91999996</v>
      </c>
      <c r="AI14" s="395">
        <f t="shared" ref="AI14:AI19" si="10">AD14-AE14-AF14</f>
        <v>593515794.91999996</v>
      </c>
      <c r="AJ14" s="405">
        <f>(AD14-AI14)/AD14</f>
        <v>0.5774789600657837</v>
      </c>
      <c r="AK14" s="395">
        <f t="shared" ref="AK14" si="11">SUM(AK15:AK19)</f>
        <v>404253319.92000002</v>
      </c>
      <c r="AL14" s="536">
        <f>AE14/AD14</f>
        <v>0.5774789600657837</v>
      </c>
      <c r="AN14" s="218">
        <f>AD14+'[1]PPTO AL 31 DE JULIO  2016'!Z14</f>
        <v>2694393080</v>
      </c>
      <c r="AO14" s="218">
        <f>AE14+'[1]PPTO AL 31 DE JULIO  2016'!AA14</f>
        <v>1396767068.4200001</v>
      </c>
      <c r="AP14" s="218">
        <f>AF14+'[1]PPTO AL 31 DE JULIO  2016'!AB14</f>
        <v>0</v>
      </c>
      <c r="AQ14" s="225">
        <f>AI14+'[1]PPTO AL 31 DE JULIO  2016'!AC14</f>
        <v>1297626011.5799999</v>
      </c>
      <c r="AR14" s="227">
        <f t="shared" ref="AR14:AR42" si="12">AO14/AN14</f>
        <v>0.51839766023300504</v>
      </c>
      <c r="AS14" s="227">
        <f t="shared" ref="AS14:AS42" si="13">(AO14+AP14)/AN14</f>
        <v>0.51839766023300504</v>
      </c>
      <c r="AT14" s="526"/>
      <c r="AU14" s="575">
        <v>402036398.33999997</v>
      </c>
      <c r="AV14" s="488">
        <f t="shared" si="1"/>
        <v>191479396.57999998</v>
      </c>
      <c r="AW14" s="488">
        <f t="shared" si="2"/>
        <v>191479396.57999998</v>
      </c>
    </row>
    <row r="15" spans="1:49" s="4" customFormat="1" ht="15.6" x14ac:dyDescent="0.55000000000000004">
      <c r="A15" s="569" t="s">
        <v>495</v>
      </c>
      <c r="B15" s="461" t="s">
        <v>14</v>
      </c>
      <c r="C15" s="571">
        <v>1196515192</v>
      </c>
      <c r="D15" s="462">
        <v>0</v>
      </c>
      <c r="E15" s="5">
        <v>0</v>
      </c>
      <c r="F15" s="5"/>
      <c r="G15" s="5"/>
      <c r="H15" s="5"/>
      <c r="I15" s="38">
        <f>SUM(C15:D15)</f>
        <v>1196515192</v>
      </c>
      <c r="J15" s="551">
        <v>0</v>
      </c>
      <c r="K15" s="19">
        <v>2141000</v>
      </c>
      <c r="L15" s="14">
        <v>0</v>
      </c>
      <c r="M15" s="15"/>
      <c r="N15" s="18">
        <v>116326968</v>
      </c>
      <c r="O15" s="19">
        <v>0</v>
      </c>
      <c r="P15" s="14">
        <v>0</v>
      </c>
      <c r="Q15" s="15"/>
      <c r="R15" s="18">
        <v>0</v>
      </c>
      <c r="S15" s="19">
        <v>0</v>
      </c>
      <c r="T15" s="14">
        <v>0</v>
      </c>
      <c r="U15" s="15">
        <v>0</v>
      </c>
      <c r="V15" s="18">
        <v>0</v>
      </c>
      <c r="W15" s="19"/>
      <c r="X15" s="14">
        <v>94000000</v>
      </c>
      <c r="Y15" s="15"/>
      <c r="Z15" s="18">
        <v>0</v>
      </c>
      <c r="AA15" s="19"/>
      <c r="AB15" s="702">
        <f t="shared" ref="AB15:AC19" si="14">J15+L15+N15+P15+R15+T15+V15+X15+Z15</f>
        <v>210326968</v>
      </c>
      <c r="AC15" s="703">
        <f t="shared" si="14"/>
        <v>2141000</v>
      </c>
      <c r="AD15" s="570">
        <f>C15+AB15-AC15</f>
        <v>1404701160</v>
      </c>
      <c r="AE15" s="465">
        <f>IFERROR(+VLOOKUP(A15,'Base de Datos'!$A$1:$G$105,7,0),0)</f>
        <v>811185365.08000004</v>
      </c>
      <c r="AF15" s="40">
        <f>IFERROR(+VLOOKUP(A15,'Base de Datos'!$A$1:$G$105,6,0),0)</f>
        <v>0</v>
      </c>
      <c r="AG15" s="40">
        <f>IFERROR(+VLOOKUP(A15,'Base de Datos'!$A$1:$H$105,8,0),0)</f>
        <v>-189262475</v>
      </c>
      <c r="AH15" s="40">
        <f>+AI15+AG15</f>
        <v>404253319.91999996</v>
      </c>
      <c r="AI15" s="168">
        <f>AD15-AE15-AF15</f>
        <v>593515794.91999996</v>
      </c>
      <c r="AJ15" s="159">
        <f t="shared" ref="AJ15:AJ22" si="15">IFERROR(((AD15-AI15)/AD15),0)</f>
        <v>0.5774789600657837</v>
      </c>
      <c r="AK15" s="40">
        <f>IFERROR(+VLOOKUP(A15,'Base de Datos'!$A$1:$M$105,10,0),0)</f>
        <v>404253319.92000002</v>
      </c>
      <c r="AL15" s="536">
        <f>IFERROR(+(AE15/AD15),0)</f>
        <v>0.5774789600657837</v>
      </c>
      <c r="AN15" s="218">
        <f>AD15+'[1]PPTO AL 31 DE JULIO  2016'!Z15</f>
        <v>2694393080</v>
      </c>
      <c r="AO15" s="218">
        <f>AE15+'[1]PPTO AL 31 DE JULIO  2016'!AA15</f>
        <v>1396767068.4200001</v>
      </c>
      <c r="AP15" s="218">
        <f>AF15+'[1]PPTO AL 31 DE JULIO  2016'!AB15</f>
        <v>0</v>
      </c>
      <c r="AQ15" s="225">
        <f>AI15+'[1]PPTO AL 31 DE JULIO  2016'!AC15</f>
        <v>1297626011.5799999</v>
      </c>
      <c r="AR15" s="227">
        <f t="shared" si="12"/>
        <v>0.51839766023300504</v>
      </c>
      <c r="AS15" s="227">
        <f t="shared" si="13"/>
        <v>0.51839766023300504</v>
      </c>
      <c r="AT15" s="526"/>
      <c r="AU15" s="485">
        <v>399536398.33999997</v>
      </c>
      <c r="AV15" s="488">
        <f t="shared" si="1"/>
        <v>193979396.57999998</v>
      </c>
      <c r="AW15" s="488">
        <f t="shared" si="2"/>
        <v>193979396.57999998</v>
      </c>
    </row>
    <row r="16" spans="1:49" s="4" customFormat="1" ht="16.8" hidden="1" x14ac:dyDescent="0.55000000000000004">
      <c r="A16" s="255">
        <v>102</v>
      </c>
      <c r="B16" s="461" t="s">
        <v>15</v>
      </c>
      <c r="C16" s="462">
        <v>0</v>
      </c>
      <c r="D16" s="462"/>
      <c r="E16" s="604"/>
      <c r="F16" s="604"/>
      <c r="G16" s="604"/>
      <c r="H16" s="604"/>
      <c r="I16" s="38">
        <f t="shared" ref="I16:I79" si="16">SUM(C16:D16)</f>
        <v>0</v>
      </c>
      <c r="J16" s="463"/>
      <c r="K16" s="21"/>
      <c r="L16" s="14"/>
      <c r="M16" s="15"/>
      <c r="N16" s="18"/>
      <c r="O16" s="19"/>
      <c r="P16" s="14"/>
      <c r="Q16" s="15"/>
      <c r="R16" s="18"/>
      <c r="S16" s="19"/>
      <c r="T16" s="14"/>
      <c r="U16" s="15"/>
      <c r="V16" s="18">
        <v>0</v>
      </c>
      <c r="W16" s="19"/>
      <c r="X16" s="14">
        <v>0</v>
      </c>
      <c r="Y16" s="15"/>
      <c r="Z16" s="18">
        <v>0</v>
      </c>
      <c r="AA16" s="19"/>
      <c r="AB16" s="35">
        <f t="shared" si="14"/>
        <v>0</v>
      </c>
      <c r="AC16" s="464">
        <f t="shared" si="14"/>
        <v>0</v>
      </c>
      <c r="AD16" s="40">
        <f>I16+AB16-AC16</f>
        <v>0</v>
      </c>
      <c r="AE16" s="465">
        <f>IFERROR(+VLOOKUP(A16,'Base de Datos'!A2:G84,7,0),0)</f>
        <v>0</v>
      </c>
      <c r="AF16" s="40"/>
      <c r="AG16" s="40"/>
      <c r="AH16" s="40">
        <f t="shared" ref="AH16:AH42" si="17">+AI16-AG16</f>
        <v>0</v>
      </c>
      <c r="AI16" s="168">
        <f t="shared" si="10"/>
        <v>0</v>
      </c>
      <c r="AJ16" s="159">
        <f t="shared" si="15"/>
        <v>0</v>
      </c>
      <c r="AK16" s="40">
        <f>IFERROR(+VLOOKUP(A16,'Base de Datos'!$A$1:$M$105,11,0),0)</f>
        <v>0</v>
      </c>
      <c r="AL16" s="536" t="s">
        <v>0</v>
      </c>
      <c r="AN16" s="218">
        <f>AD16+'[1]PPTO AL 31 DE JULIO  2016'!Z16</f>
        <v>0</v>
      </c>
      <c r="AO16" s="218">
        <f>AE16+'[1]PPTO AL 31 DE JULIO  2016'!AA16</f>
        <v>0</v>
      </c>
      <c r="AP16" s="218">
        <f>AF16+'[1]PPTO AL 31 DE JULIO  2016'!AB16</f>
        <v>0</v>
      </c>
      <c r="AQ16" s="225">
        <f>AI16+'[1]PPTO AL 31 DE JULIO  2016'!AC16</f>
        <v>0</v>
      </c>
      <c r="AR16" s="227" t="e">
        <f t="shared" si="12"/>
        <v>#DIV/0!</v>
      </c>
      <c r="AS16" s="227" t="e">
        <f t="shared" si="13"/>
        <v>#DIV/0!</v>
      </c>
      <c r="AT16" s="526"/>
      <c r="AU16" s="489"/>
      <c r="AV16" s="488">
        <f t="shared" si="1"/>
        <v>0</v>
      </c>
      <c r="AW16" s="488">
        <f t="shared" si="2"/>
        <v>0</v>
      </c>
    </row>
    <row r="17" spans="1:49" s="4" customFormat="1" ht="16.8" hidden="1" x14ac:dyDescent="0.55000000000000004">
      <c r="A17" s="255">
        <v>103</v>
      </c>
      <c r="B17" s="461" t="s">
        <v>16</v>
      </c>
      <c r="C17" s="462"/>
      <c r="D17" s="462"/>
      <c r="E17" s="604"/>
      <c r="F17" s="604"/>
      <c r="G17" s="604"/>
      <c r="H17" s="604"/>
      <c r="I17" s="38">
        <f t="shared" si="16"/>
        <v>0</v>
      </c>
      <c r="J17" s="463"/>
      <c r="K17" s="21"/>
      <c r="L17" s="14"/>
      <c r="M17" s="15"/>
      <c r="N17" s="18"/>
      <c r="O17" s="19"/>
      <c r="P17" s="14"/>
      <c r="Q17" s="15"/>
      <c r="R17" s="18"/>
      <c r="S17" s="19"/>
      <c r="T17" s="14"/>
      <c r="U17" s="15"/>
      <c r="V17" s="18">
        <v>0</v>
      </c>
      <c r="W17" s="19"/>
      <c r="X17" s="14">
        <v>0</v>
      </c>
      <c r="Y17" s="15"/>
      <c r="Z17" s="18">
        <v>0</v>
      </c>
      <c r="AA17" s="19"/>
      <c r="AB17" s="35">
        <f t="shared" si="14"/>
        <v>0</v>
      </c>
      <c r="AC17" s="464">
        <f t="shared" si="14"/>
        <v>0</v>
      </c>
      <c r="AD17" s="40">
        <f>I17+AB17-AC17</f>
        <v>0</v>
      </c>
      <c r="AE17" s="465">
        <f>IFERROR(+VLOOKUP(A17,'Base de Datos'!A2:G84,7,0),0)</f>
        <v>0</v>
      </c>
      <c r="AF17" s="40"/>
      <c r="AG17" s="40"/>
      <c r="AH17" s="40">
        <f t="shared" si="17"/>
        <v>0</v>
      </c>
      <c r="AI17" s="168">
        <f t="shared" si="10"/>
        <v>0</v>
      </c>
      <c r="AJ17" s="159">
        <f t="shared" si="15"/>
        <v>0</v>
      </c>
      <c r="AK17" s="40">
        <f>IFERROR(+VLOOKUP(A17,'Base de Datos'!$A$1:$M$105,11,0),0)</f>
        <v>0</v>
      </c>
      <c r="AL17" s="536" t="s">
        <v>0</v>
      </c>
      <c r="AN17" s="218">
        <f>AD17+'[1]PPTO AL 31 DE JULIO  2016'!Z17</f>
        <v>0</v>
      </c>
      <c r="AO17" s="218">
        <f>AE17+'[1]PPTO AL 31 DE JULIO  2016'!AA17</f>
        <v>0</v>
      </c>
      <c r="AP17" s="218">
        <f>AF17+'[1]PPTO AL 31 DE JULIO  2016'!AB17</f>
        <v>0</v>
      </c>
      <c r="AQ17" s="225">
        <f>AI17+'[1]PPTO AL 31 DE JULIO  2016'!AC17</f>
        <v>0</v>
      </c>
      <c r="AR17" s="227" t="e">
        <f t="shared" si="12"/>
        <v>#DIV/0!</v>
      </c>
      <c r="AS17" s="227" t="e">
        <f t="shared" si="13"/>
        <v>#DIV/0!</v>
      </c>
      <c r="AT17" s="526"/>
      <c r="AU17" s="489"/>
      <c r="AV17" s="488">
        <f t="shared" si="1"/>
        <v>0</v>
      </c>
      <c r="AW17" s="488">
        <f t="shared" si="2"/>
        <v>0</v>
      </c>
    </row>
    <row r="18" spans="1:49" s="4" customFormat="1" ht="16.8" hidden="1" x14ac:dyDescent="0.55000000000000004">
      <c r="A18" s="255">
        <v>104</v>
      </c>
      <c r="B18" s="461" t="s">
        <v>17</v>
      </c>
      <c r="C18" s="462">
        <v>0</v>
      </c>
      <c r="D18" s="462">
        <v>0</v>
      </c>
      <c r="E18" s="604">
        <v>0</v>
      </c>
      <c r="F18" s="604"/>
      <c r="G18" s="604"/>
      <c r="H18" s="604"/>
      <c r="I18" s="38">
        <f t="shared" si="16"/>
        <v>0</v>
      </c>
      <c r="J18" s="463">
        <v>0</v>
      </c>
      <c r="K18" s="21">
        <v>0</v>
      </c>
      <c r="L18" s="14"/>
      <c r="M18" s="15">
        <v>0</v>
      </c>
      <c r="N18" s="18">
        <v>0</v>
      </c>
      <c r="O18" s="19">
        <v>0</v>
      </c>
      <c r="P18" s="14">
        <v>0</v>
      </c>
      <c r="Q18" s="15">
        <v>0</v>
      </c>
      <c r="R18" s="18">
        <v>0</v>
      </c>
      <c r="S18" s="19">
        <v>0</v>
      </c>
      <c r="T18" s="14">
        <v>0</v>
      </c>
      <c r="U18" s="15"/>
      <c r="V18" s="18">
        <v>0</v>
      </c>
      <c r="W18" s="19">
        <v>0</v>
      </c>
      <c r="X18" s="14">
        <v>0</v>
      </c>
      <c r="Y18" s="15">
        <v>0</v>
      </c>
      <c r="Z18" s="18">
        <v>0</v>
      </c>
      <c r="AA18" s="19">
        <v>0</v>
      </c>
      <c r="AB18" s="35">
        <f t="shared" si="14"/>
        <v>0</v>
      </c>
      <c r="AC18" s="464">
        <f t="shared" si="14"/>
        <v>0</v>
      </c>
      <c r="AD18" s="40">
        <f>I18+AB18-AC18</f>
        <v>0</v>
      </c>
      <c r="AE18" s="465">
        <f>IFERROR(+VLOOKUP(A18,'Base de Datos'!A2:G85,7,0),0)</f>
        <v>0</v>
      </c>
      <c r="AF18" s="40">
        <v>0</v>
      </c>
      <c r="AG18" s="40"/>
      <c r="AH18" s="40">
        <f t="shared" si="17"/>
        <v>0</v>
      </c>
      <c r="AI18" s="168">
        <f t="shared" si="10"/>
        <v>0</v>
      </c>
      <c r="AJ18" s="159">
        <f t="shared" si="15"/>
        <v>0</v>
      </c>
      <c r="AK18" s="40">
        <f>IFERROR(+VLOOKUP(A18,'Base de Datos'!$A$1:$M$105,11,0),0)</f>
        <v>0</v>
      </c>
      <c r="AL18" s="536" t="s">
        <v>0</v>
      </c>
      <c r="AN18" s="218">
        <f>AD18+'[1]PPTO AL 31 DE JULIO  2016'!Z18</f>
        <v>0</v>
      </c>
      <c r="AO18" s="218">
        <f>AE18+'[1]PPTO AL 31 DE JULIO  2016'!AA18</f>
        <v>0</v>
      </c>
      <c r="AP18" s="218">
        <f>AF18+'[1]PPTO AL 31 DE JULIO  2016'!AB18</f>
        <v>0</v>
      </c>
      <c r="AQ18" s="225">
        <f>AI18+'[1]PPTO AL 31 DE JULIO  2016'!AC18</f>
        <v>0</v>
      </c>
      <c r="AR18" s="227" t="e">
        <f t="shared" si="12"/>
        <v>#DIV/0!</v>
      </c>
      <c r="AS18" s="227" t="e">
        <f t="shared" si="13"/>
        <v>#DIV/0!</v>
      </c>
      <c r="AT18" s="526"/>
      <c r="AU18" s="489"/>
      <c r="AV18" s="488">
        <f t="shared" si="1"/>
        <v>0</v>
      </c>
      <c r="AW18" s="488">
        <f t="shared" si="2"/>
        <v>0</v>
      </c>
    </row>
    <row r="19" spans="1:49" s="4" customFormat="1" ht="16.8" hidden="1" x14ac:dyDescent="0.55000000000000004">
      <c r="A19" s="255" t="s">
        <v>496</v>
      </c>
      <c r="B19" s="461" t="s">
        <v>18</v>
      </c>
      <c r="C19" s="596">
        <v>0</v>
      </c>
      <c r="D19" s="462"/>
      <c r="E19" s="6"/>
      <c r="F19" s="6"/>
      <c r="G19" s="6"/>
      <c r="H19" s="6"/>
      <c r="I19" s="38">
        <f>SUM(C19:D19)</f>
        <v>0</v>
      </c>
      <c r="J19" s="463"/>
      <c r="K19" s="21"/>
      <c r="L19" s="14"/>
      <c r="M19" s="15"/>
      <c r="N19" s="18">
        <v>0</v>
      </c>
      <c r="O19" s="19"/>
      <c r="P19" s="14"/>
      <c r="Q19" s="15"/>
      <c r="R19" s="18"/>
      <c r="S19" s="19"/>
      <c r="T19" s="14"/>
      <c r="U19" s="15"/>
      <c r="V19" s="18">
        <v>0</v>
      </c>
      <c r="W19" s="19"/>
      <c r="X19" s="14">
        <v>0</v>
      </c>
      <c r="Y19" s="15"/>
      <c r="Z19" s="18">
        <v>0</v>
      </c>
      <c r="AA19" s="19"/>
      <c r="AB19" s="35">
        <f t="shared" si="14"/>
        <v>0</v>
      </c>
      <c r="AC19" s="464">
        <f t="shared" si="14"/>
        <v>0</v>
      </c>
      <c r="AD19" s="135">
        <f>C19+AB19-AC19</f>
        <v>0</v>
      </c>
      <c r="AE19" s="465">
        <f>IFERROR(+VLOOKUP(A19,'Base de Datos'!$A$1:$G$84,7,0),0)</f>
        <v>0</v>
      </c>
      <c r="AF19" s="40">
        <f>IFERROR(+VLOOKUP(A19,'Base de Datos'!$A$1:$G$99,6,0),0)</f>
        <v>0</v>
      </c>
      <c r="AG19" s="40">
        <f>IFERROR(+VLOOKUP(A19,'Base de Datos'!$A$1:$H$99,8,0),0)</f>
        <v>0</v>
      </c>
      <c r="AH19" s="40">
        <f>+AI19+AG19</f>
        <v>0</v>
      </c>
      <c r="AI19" s="168">
        <f t="shared" si="10"/>
        <v>0</v>
      </c>
      <c r="AJ19" s="159">
        <f t="shared" si="15"/>
        <v>0</v>
      </c>
      <c r="AK19" s="40">
        <f>IFERROR(+VLOOKUP(A19,'Base de Datos'!$A$1:$M$105,11,0),0)</f>
        <v>0</v>
      </c>
      <c r="AL19" s="536">
        <f>IFERROR(+(AE19/AD19),0)</f>
        <v>0</v>
      </c>
      <c r="AN19" s="218">
        <f>AD19+'[1]PPTO AL 31 DE JULIO  2016'!Z19</f>
        <v>0</v>
      </c>
      <c r="AO19" s="218">
        <f>AE19+'[1]PPTO AL 31 DE JULIO  2016'!AA19</f>
        <v>0</v>
      </c>
      <c r="AP19" s="218">
        <f>AF19+'[1]PPTO AL 31 DE JULIO  2016'!AB19</f>
        <v>0</v>
      </c>
      <c r="AQ19" s="225">
        <f>AI19+'[1]PPTO AL 31 DE JULIO  2016'!AC19</f>
        <v>0</v>
      </c>
      <c r="AR19" s="227" t="e">
        <f t="shared" si="12"/>
        <v>#DIV/0!</v>
      </c>
      <c r="AS19" s="227" t="e">
        <f t="shared" si="13"/>
        <v>#DIV/0!</v>
      </c>
      <c r="AT19" s="526"/>
      <c r="AU19" s="485">
        <v>2500000</v>
      </c>
      <c r="AV19" s="488">
        <f t="shared" si="1"/>
        <v>-2500000</v>
      </c>
      <c r="AW19" s="488">
        <f t="shared" si="2"/>
        <v>-2500000</v>
      </c>
    </row>
    <row r="20" spans="1:49" s="23" customFormat="1" ht="16.8" x14ac:dyDescent="0.55000000000000004">
      <c r="A20" s="386">
        <v>2</v>
      </c>
      <c r="B20" s="387" t="s">
        <v>19</v>
      </c>
      <c r="C20" s="388">
        <f>SUM(C21:C25)</f>
        <v>4000000</v>
      </c>
      <c r="D20" s="388">
        <f>SUM(D21:D25)</f>
        <v>0</v>
      </c>
      <c r="E20" s="389">
        <f>SUM(E21:E25)</f>
        <v>0</v>
      </c>
      <c r="F20" s="389"/>
      <c r="G20" s="389"/>
      <c r="H20" s="389">
        <f>SUM(H21:H25)</f>
        <v>0</v>
      </c>
      <c r="I20" s="406">
        <f t="shared" si="16"/>
        <v>4000000</v>
      </c>
      <c r="J20" s="390">
        <f>SUM(J21:J25)</f>
        <v>0</v>
      </c>
      <c r="K20" s="391">
        <f>SUM(K21:K25)</f>
        <v>0</v>
      </c>
      <c r="L20" s="392">
        <f t="shared" ref="L20:W20" si="18">SUM(L21:L25)</f>
        <v>0</v>
      </c>
      <c r="M20" s="393">
        <f t="shared" si="18"/>
        <v>0</v>
      </c>
      <c r="N20" s="392">
        <f t="shared" si="18"/>
        <v>0</v>
      </c>
      <c r="O20" s="393">
        <f t="shared" si="18"/>
        <v>0</v>
      </c>
      <c r="P20" s="392">
        <f t="shared" si="18"/>
        <v>0</v>
      </c>
      <c r="Q20" s="393">
        <f t="shared" si="18"/>
        <v>0</v>
      </c>
      <c r="R20" s="392">
        <f t="shared" si="18"/>
        <v>0</v>
      </c>
      <c r="S20" s="393">
        <f t="shared" si="18"/>
        <v>0</v>
      </c>
      <c r="T20" s="392">
        <f>SUM(T21:T25)</f>
        <v>0</v>
      </c>
      <c r="U20" s="393">
        <f>SUM(U21:U25)</f>
        <v>0</v>
      </c>
      <c r="V20" s="392">
        <f t="shared" si="18"/>
        <v>0</v>
      </c>
      <c r="W20" s="393">
        <f t="shared" si="18"/>
        <v>0</v>
      </c>
      <c r="X20" s="392">
        <f t="shared" ref="X20:AA20" si="19">SUM(X21:X25)</f>
        <v>1000000</v>
      </c>
      <c r="Y20" s="393">
        <f t="shared" si="19"/>
        <v>0</v>
      </c>
      <c r="Z20" s="392">
        <f t="shared" si="19"/>
        <v>0</v>
      </c>
      <c r="AA20" s="393">
        <f t="shared" si="19"/>
        <v>0</v>
      </c>
      <c r="AB20" s="394">
        <f t="shared" ref="AB20:AI20" si="20">SUM(AB21:AB25)</f>
        <v>1000000</v>
      </c>
      <c r="AC20" s="388">
        <f t="shared" si="20"/>
        <v>0</v>
      </c>
      <c r="AD20" s="395">
        <f t="shared" si="20"/>
        <v>5000000</v>
      </c>
      <c r="AE20" s="460">
        <f t="shared" si="20"/>
        <v>3999269.88</v>
      </c>
      <c r="AF20" s="395">
        <f t="shared" si="20"/>
        <v>0</v>
      </c>
      <c r="AG20" s="395">
        <f t="shared" ref="AG20" si="21">SUM(AG21:AG25)</f>
        <v>0</v>
      </c>
      <c r="AH20" s="395">
        <f>+AI20+AG20</f>
        <v>1000730.1200000001</v>
      </c>
      <c r="AI20" s="395">
        <f t="shared" si="20"/>
        <v>1000730.1200000001</v>
      </c>
      <c r="AJ20" s="398">
        <f>(AD20-AI20)/AD20</f>
        <v>0.79985397599999997</v>
      </c>
      <c r="AK20" s="395">
        <f t="shared" ref="AK20" si="22">SUM(AK21:AK25)</f>
        <v>1000730.12</v>
      </c>
      <c r="AL20" s="536">
        <f>AE20/AD20</f>
        <v>0.79985397599999997</v>
      </c>
      <c r="AN20" s="218">
        <f>AD20+'[1]PPTO AL 31 DE JULIO  2016'!Z20</f>
        <v>7000000</v>
      </c>
      <c r="AO20" s="218">
        <f>AE20+'[1]PPTO AL 31 DE JULIO  2016'!AA20</f>
        <v>5164358.4800000004</v>
      </c>
      <c r="AP20" s="218">
        <f>AF20+'[1]PPTO AL 31 DE JULIO  2016'!AB20</f>
        <v>0</v>
      </c>
      <c r="AQ20" s="225">
        <f>AI20+'[1]PPTO AL 31 DE JULIO  2016'!AC20</f>
        <v>1835641.52</v>
      </c>
      <c r="AR20" s="227">
        <f t="shared" si="12"/>
        <v>0.73776549714285722</v>
      </c>
      <c r="AS20" s="227">
        <f t="shared" si="13"/>
        <v>0.73776549714285722</v>
      </c>
      <c r="AT20" s="526"/>
      <c r="AU20" s="485">
        <v>470423.69</v>
      </c>
      <c r="AV20" s="488">
        <f t="shared" si="1"/>
        <v>530306.43000000017</v>
      </c>
      <c r="AW20" s="488">
        <f t="shared" si="2"/>
        <v>530306.43000000017</v>
      </c>
    </row>
    <row r="21" spans="1:49" s="4" customFormat="1" ht="15.6" x14ac:dyDescent="0.55000000000000004">
      <c r="A21" s="569" t="s">
        <v>497</v>
      </c>
      <c r="B21" s="461" t="s">
        <v>20</v>
      </c>
      <c r="C21" s="571">
        <v>4000000</v>
      </c>
      <c r="D21" s="462">
        <v>0</v>
      </c>
      <c r="E21" s="5"/>
      <c r="F21" s="5"/>
      <c r="G21" s="5"/>
      <c r="H21" s="5"/>
      <c r="I21" s="38">
        <f>SUM(C21:D21)</f>
        <v>4000000</v>
      </c>
      <c r="J21" s="551">
        <v>0</v>
      </c>
      <c r="K21" s="19"/>
      <c r="L21" s="14">
        <v>0</v>
      </c>
      <c r="M21" s="15"/>
      <c r="N21" s="18"/>
      <c r="O21" s="19">
        <v>0</v>
      </c>
      <c r="P21" s="14">
        <v>0</v>
      </c>
      <c r="Q21" s="15">
        <v>0</v>
      </c>
      <c r="R21" s="18"/>
      <c r="S21" s="19"/>
      <c r="T21" s="14">
        <v>0</v>
      </c>
      <c r="U21" s="15">
        <v>0</v>
      </c>
      <c r="V21" s="18">
        <v>0</v>
      </c>
      <c r="W21" s="19">
        <v>0</v>
      </c>
      <c r="X21" s="14">
        <v>1000000</v>
      </c>
      <c r="Y21" s="15">
        <v>0</v>
      </c>
      <c r="Z21" s="18">
        <v>0</v>
      </c>
      <c r="AA21" s="19">
        <v>0</v>
      </c>
      <c r="AB21" s="702">
        <f>J21+L21+N21+P21+R21+T21+V21+X21+Z21</f>
        <v>1000000</v>
      </c>
      <c r="AC21" s="703">
        <f>K21+M21+O21+Q21+S21+U21+W21+Y21+AA21</f>
        <v>0</v>
      </c>
      <c r="AD21" s="570">
        <f>C21+AB21-AC21</f>
        <v>5000000</v>
      </c>
      <c r="AE21" s="465">
        <f>IFERROR(+VLOOKUP(A21,'Base de Datos'!$A$1:$G$105,7,0),0)</f>
        <v>3999269.88</v>
      </c>
      <c r="AF21" s="40">
        <f>IFERROR(+VLOOKUP(A21,'Base de Datos'!$A$1:$G$105,6,0),0)</f>
        <v>0</v>
      </c>
      <c r="AG21" s="40">
        <f>IFERROR(+VLOOKUP(A21,'Base de Datos'!$A$1:$H$105,8,0),0)</f>
        <v>0</v>
      </c>
      <c r="AH21" s="40">
        <f>+AI21+AG21</f>
        <v>1000730.1200000001</v>
      </c>
      <c r="AI21" s="168">
        <f>AD21-AE21-AF21</f>
        <v>1000730.1200000001</v>
      </c>
      <c r="AJ21" s="159">
        <f t="shared" si="15"/>
        <v>0.79985397599999997</v>
      </c>
      <c r="AK21" s="40">
        <f>IFERROR(+VLOOKUP(A21,'Base de Datos'!$A$1:$M$105,10,0),0)</f>
        <v>1000730.12</v>
      </c>
      <c r="AL21" s="536">
        <f t="shared" ref="AL21:AL22" si="23">IFERROR(+(AE21/AD21),0)</f>
        <v>0.79985397599999997</v>
      </c>
      <c r="AN21" s="218">
        <f>AD21+'[1]PPTO AL 31 DE JULIO  2016'!Z21</f>
        <v>7000000</v>
      </c>
      <c r="AO21" s="218">
        <f>AE21+'[1]PPTO AL 31 DE JULIO  2016'!AA21</f>
        <v>5164358.4800000004</v>
      </c>
      <c r="AP21" s="218">
        <f>AF21+'[1]PPTO AL 31 DE JULIO  2016'!AB21</f>
        <v>0</v>
      </c>
      <c r="AQ21" s="225">
        <f>AI21+'[1]PPTO AL 31 DE JULIO  2016'!AC21</f>
        <v>1835641.52</v>
      </c>
      <c r="AR21" s="227">
        <f t="shared" si="12"/>
        <v>0.73776549714285722</v>
      </c>
      <c r="AS21" s="227">
        <f t="shared" si="13"/>
        <v>0.73776549714285722</v>
      </c>
      <c r="AT21" s="526"/>
      <c r="AU21" s="485">
        <v>470423.69</v>
      </c>
      <c r="AV21" s="488">
        <f t="shared" si="1"/>
        <v>530306.43000000017</v>
      </c>
      <c r="AW21" s="488">
        <f t="shared" si="2"/>
        <v>530306.43000000017</v>
      </c>
    </row>
    <row r="22" spans="1:49" s="4" customFormat="1" ht="16.8" hidden="1" x14ac:dyDescent="0.55000000000000004">
      <c r="A22" s="255" t="s">
        <v>498</v>
      </c>
      <c r="B22" s="461" t="s">
        <v>21</v>
      </c>
      <c r="C22" s="596">
        <v>0</v>
      </c>
      <c r="D22" s="466"/>
      <c r="E22" s="616"/>
      <c r="F22" s="616"/>
      <c r="G22" s="616"/>
      <c r="H22" s="616"/>
      <c r="I22" s="38">
        <f>SUM(C22:D22)</f>
        <v>0</v>
      </c>
      <c r="J22" s="467">
        <v>0</v>
      </c>
      <c r="K22" s="34"/>
      <c r="L22" s="12"/>
      <c r="M22" s="13"/>
      <c r="N22" s="16"/>
      <c r="O22" s="17">
        <v>0</v>
      </c>
      <c r="P22" s="12"/>
      <c r="Q22" s="13"/>
      <c r="R22" s="16"/>
      <c r="S22" s="17"/>
      <c r="T22" s="12"/>
      <c r="U22" s="13"/>
      <c r="V22" s="16"/>
      <c r="W22" s="17"/>
      <c r="X22" s="12"/>
      <c r="Y22" s="13"/>
      <c r="Z22" s="16"/>
      <c r="AA22" s="17"/>
      <c r="AB22" s="35">
        <f>J22+L22+N22+P22+R22+W22+T22</f>
        <v>0</v>
      </c>
      <c r="AC22" s="464">
        <f>K22+M22+O22+Q22+S22+W22+U22</f>
        <v>0</v>
      </c>
      <c r="AD22" s="135">
        <f>C22+AB22-AC22</f>
        <v>0</v>
      </c>
      <c r="AE22" s="465">
        <f>IFERROR(+VLOOKUP(A22,SIGAF,7,0),0)</f>
        <v>0</v>
      </c>
      <c r="AF22" s="40">
        <f>IFERROR(+VLOOKUP(A22,'Base de Datos'!$A$1:$G$84,6,0),0)</f>
        <v>0</v>
      </c>
      <c r="AG22" s="40">
        <f>IFERROR(+VLOOKUP(A22,'Base de Datos'!$A$1:$G$84,8,0),0)</f>
        <v>0</v>
      </c>
      <c r="AH22" s="40">
        <f>+AI22+AG22</f>
        <v>0</v>
      </c>
      <c r="AI22" s="168">
        <f t="shared" ref="AI22:AI46" si="24">AD22-AE22-AF22</f>
        <v>0</v>
      </c>
      <c r="AJ22" s="159">
        <f t="shared" si="15"/>
        <v>0</v>
      </c>
      <c r="AK22" s="40">
        <f>IFERROR(+VLOOKUP(F22,'Base de Datos'!$A$1:$G$84,6,0),0)</f>
        <v>0</v>
      </c>
      <c r="AL22" s="536">
        <f t="shared" si="23"/>
        <v>0</v>
      </c>
      <c r="AN22" s="218">
        <f>AD22+'[1]PPTO AL 31 DE JULIO  2016'!Z22</f>
        <v>0</v>
      </c>
      <c r="AO22" s="218">
        <f>AE22+'[1]PPTO AL 31 DE JULIO  2016'!AA22</f>
        <v>0</v>
      </c>
      <c r="AP22" s="218">
        <f>AF22+'[1]PPTO AL 31 DE JULIO  2016'!AB22</f>
        <v>0</v>
      </c>
      <c r="AQ22" s="225">
        <f>AI22+'[1]PPTO AL 31 DE JULIO  2016'!AC22</f>
        <v>0</v>
      </c>
      <c r="AR22" s="227" t="e">
        <f t="shared" si="12"/>
        <v>#DIV/0!</v>
      </c>
      <c r="AS22" s="227" t="e">
        <f t="shared" si="13"/>
        <v>#DIV/0!</v>
      </c>
      <c r="AT22" s="526"/>
      <c r="AU22" s="489"/>
      <c r="AV22" s="488">
        <f t="shared" si="1"/>
        <v>0</v>
      </c>
      <c r="AW22" s="488">
        <f t="shared" si="2"/>
        <v>0</v>
      </c>
    </row>
    <row r="23" spans="1:49" ht="16.8" hidden="1" x14ac:dyDescent="0.55000000000000004">
      <c r="A23" s="255">
        <v>203</v>
      </c>
      <c r="B23" s="461" t="s">
        <v>22</v>
      </c>
      <c r="C23" s="462">
        <v>0</v>
      </c>
      <c r="D23" s="462">
        <v>0</v>
      </c>
      <c r="E23" s="617"/>
      <c r="F23" s="617"/>
      <c r="G23" s="617"/>
      <c r="H23" s="617"/>
      <c r="I23" s="38">
        <f t="shared" si="16"/>
        <v>0</v>
      </c>
      <c r="J23" s="463">
        <v>0</v>
      </c>
      <c r="K23" s="21">
        <v>0</v>
      </c>
      <c r="L23" s="14">
        <v>0</v>
      </c>
      <c r="M23" s="15">
        <v>0</v>
      </c>
      <c r="N23" s="18">
        <v>0</v>
      </c>
      <c r="O23" s="19">
        <v>0</v>
      </c>
      <c r="P23" s="14">
        <v>0</v>
      </c>
      <c r="Q23" s="15">
        <v>0</v>
      </c>
      <c r="R23" s="18">
        <v>0</v>
      </c>
      <c r="S23" s="19">
        <v>0</v>
      </c>
      <c r="T23" s="14">
        <v>0</v>
      </c>
      <c r="U23" s="15">
        <v>0</v>
      </c>
      <c r="V23" s="18">
        <v>0</v>
      </c>
      <c r="W23" s="19">
        <v>0</v>
      </c>
      <c r="X23" s="14">
        <v>0</v>
      </c>
      <c r="Y23" s="15">
        <v>0</v>
      </c>
      <c r="Z23" s="18">
        <v>0</v>
      </c>
      <c r="AA23" s="19">
        <v>0</v>
      </c>
      <c r="AB23" s="35">
        <f>J23+L23+N23+P23+R23+W23</f>
        <v>0</v>
      </c>
      <c r="AC23" s="464">
        <f>K23+M23+O23+Q23+S23+V23</f>
        <v>0</v>
      </c>
      <c r="AD23" s="40">
        <f>I23+AB23-AC23</f>
        <v>0</v>
      </c>
      <c r="AE23" s="465">
        <v>0</v>
      </c>
      <c r="AF23" s="40">
        <v>0</v>
      </c>
      <c r="AG23" s="40"/>
      <c r="AH23" s="40">
        <f t="shared" si="17"/>
        <v>0</v>
      </c>
      <c r="AI23" s="168">
        <f t="shared" si="24"/>
        <v>0</v>
      </c>
      <c r="AJ23" s="159">
        <v>0</v>
      </c>
      <c r="AK23" s="40">
        <v>0</v>
      </c>
      <c r="AL23" s="536" t="s">
        <v>0</v>
      </c>
      <c r="AN23" s="218">
        <f>AD23+'[1]PPTO AL 31 DE JULIO  2016'!Z23</f>
        <v>0</v>
      </c>
      <c r="AO23" s="218">
        <f>AE23+'[1]PPTO AL 31 DE JULIO  2016'!AA23</f>
        <v>0</v>
      </c>
      <c r="AP23" s="218">
        <f>AF23+'[1]PPTO AL 31 DE JULIO  2016'!AB23</f>
        <v>0</v>
      </c>
      <c r="AQ23" s="225">
        <f>AI23+'[1]PPTO AL 31 DE JULIO  2016'!AC23</f>
        <v>0</v>
      </c>
      <c r="AR23" s="227" t="e">
        <f t="shared" si="12"/>
        <v>#DIV/0!</v>
      </c>
      <c r="AS23" s="227" t="e">
        <f t="shared" si="13"/>
        <v>#DIV/0!</v>
      </c>
      <c r="AT23" s="526"/>
      <c r="AV23" s="488">
        <f t="shared" si="1"/>
        <v>0</v>
      </c>
      <c r="AW23" s="488">
        <f t="shared" si="2"/>
        <v>0</v>
      </c>
    </row>
    <row r="24" spans="1:49" s="4" customFormat="1" ht="16.8" hidden="1" x14ac:dyDescent="0.55000000000000004">
      <c r="A24" s="255">
        <v>204</v>
      </c>
      <c r="B24" s="461" t="s">
        <v>23</v>
      </c>
      <c r="C24" s="466"/>
      <c r="D24" s="466"/>
      <c r="E24" s="616"/>
      <c r="F24" s="616"/>
      <c r="G24" s="616"/>
      <c r="H24" s="616"/>
      <c r="I24" s="38">
        <f t="shared" si="16"/>
        <v>0</v>
      </c>
      <c r="J24" s="467"/>
      <c r="K24" s="34"/>
      <c r="L24" s="12"/>
      <c r="M24" s="13"/>
      <c r="N24" s="16"/>
      <c r="O24" s="17"/>
      <c r="P24" s="12"/>
      <c r="Q24" s="13"/>
      <c r="R24" s="16"/>
      <c r="S24" s="17"/>
      <c r="T24" s="12"/>
      <c r="U24" s="13"/>
      <c r="V24" s="16"/>
      <c r="W24" s="17"/>
      <c r="X24" s="12"/>
      <c r="Y24" s="13"/>
      <c r="Z24" s="16"/>
      <c r="AA24" s="17"/>
      <c r="AB24" s="35">
        <f>J24+L24+N24+P24+R24+W24</f>
        <v>0</v>
      </c>
      <c r="AC24" s="464">
        <f>K24+M24+O24+Q24+S24+V24</f>
        <v>0</v>
      </c>
      <c r="AD24" s="40">
        <f>I24+AB24-AC24</f>
        <v>0</v>
      </c>
      <c r="AE24" s="468"/>
      <c r="AF24" s="158"/>
      <c r="AG24" s="158"/>
      <c r="AH24" s="158">
        <f t="shared" si="17"/>
        <v>0</v>
      </c>
      <c r="AI24" s="168">
        <f t="shared" si="24"/>
        <v>0</v>
      </c>
      <c r="AJ24" s="357"/>
      <c r="AK24" s="158"/>
      <c r="AL24" s="536" t="s">
        <v>0</v>
      </c>
      <c r="AN24" s="218">
        <f>AD24+'[1]PPTO AL 31 DE JULIO  2016'!Z24</f>
        <v>0</v>
      </c>
      <c r="AO24" s="218">
        <f>AE24+'[1]PPTO AL 31 DE JULIO  2016'!AA24</f>
        <v>0</v>
      </c>
      <c r="AP24" s="218">
        <f>AF24+'[1]PPTO AL 31 DE JULIO  2016'!AB24</f>
        <v>0</v>
      </c>
      <c r="AQ24" s="225">
        <f>AI24+'[1]PPTO AL 31 DE JULIO  2016'!AC24</f>
        <v>0</v>
      </c>
      <c r="AR24" s="227" t="e">
        <f t="shared" si="12"/>
        <v>#DIV/0!</v>
      </c>
      <c r="AS24" s="227" t="e">
        <f t="shared" si="13"/>
        <v>#DIV/0!</v>
      </c>
      <c r="AT24" s="526"/>
      <c r="AU24" s="489"/>
      <c r="AV24" s="488">
        <f t="shared" si="1"/>
        <v>0</v>
      </c>
      <c r="AW24" s="488">
        <f t="shared" si="2"/>
        <v>0</v>
      </c>
    </row>
    <row r="25" spans="1:49" s="4" customFormat="1" ht="16.8" hidden="1" x14ac:dyDescent="0.55000000000000004">
      <c r="A25" s="255">
        <v>205</v>
      </c>
      <c r="B25" s="461" t="s">
        <v>24</v>
      </c>
      <c r="C25" s="466"/>
      <c r="D25" s="466"/>
      <c r="E25" s="616"/>
      <c r="F25" s="616"/>
      <c r="G25" s="616"/>
      <c r="H25" s="616"/>
      <c r="I25" s="38">
        <f t="shared" si="16"/>
        <v>0</v>
      </c>
      <c r="J25" s="467"/>
      <c r="K25" s="34"/>
      <c r="L25" s="12"/>
      <c r="M25" s="13"/>
      <c r="N25" s="16"/>
      <c r="O25" s="17"/>
      <c r="P25" s="12"/>
      <c r="Q25" s="13"/>
      <c r="R25" s="16"/>
      <c r="S25" s="17"/>
      <c r="T25" s="12"/>
      <c r="U25" s="13"/>
      <c r="V25" s="16"/>
      <c r="W25" s="17"/>
      <c r="X25" s="12"/>
      <c r="Y25" s="13"/>
      <c r="Z25" s="16"/>
      <c r="AA25" s="17"/>
      <c r="AB25" s="35">
        <f>J25+L25+N25+P25+R25+W25</f>
        <v>0</v>
      </c>
      <c r="AC25" s="464">
        <f>K25+M25+O25+Q25+S25+V25</f>
        <v>0</v>
      </c>
      <c r="AD25" s="40">
        <f>I25+AB25-AC25</f>
        <v>0</v>
      </c>
      <c r="AE25" s="468"/>
      <c r="AF25" s="158"/>
      <c r="AG25" s="158"/>
      <c r="AH25" s="158">
        <f t="shared" si="17"/>
        <v>0</v>
      </c>
      <c r="AI25" s="168">
        <f t="shared" si="24"/>
        <v>0</v>
      </c>
      <c r="AJ25" s="357"/>
      <c r="AK25" s="158"/>
      <c r="AL25" s="536" t="s">
        <v>0</v>
      </c>
      <c r="AN25" s="218">
        <f>AD25+'[1]PPTO AL 31 DE JULIO  2016'!Z25</f>
        <v>0</v>
      </c>
      <c r="AO25" s="218">
        <f>AE25+'[1]PPTO AL 31 DE JULIO  2016'!AA25</f>
        <v>0</v>
      </c>
      <c r="AP25" s="218">
        <f>AF25+'[1]PPTO AL 31 DE JULIO  2016'!AB25</f>
        <v>0</v>
      </c>
      <c r="AQ25" s="225">
        <f>AI25+'[1]PPTO AL 31 DE JULIO  2016'!AC25</f>
        <v>0</v>
      </c>
      <c r="AR25" s="227" t="e">
        <f t="shared" si="12"/>
        <v>#DIV/0!</v>
      </c>
      <c r="AS25" s="227" t="e">
        <f t="shared" si="13"/>
        <v>#DIV/0!</v>
      </c>
      <c r="AT25" s="526"/>
      <c r="AU25" s="489"/>
      <c r="AV25" s="488">
        <f t="shared" si="1"/>
        <v>0</v>
      </c>
      <c r="AW25" s="488">
        <f t="shared" si="2"/>
        <v>0</v>
      </c>
    </row>
    <row r="26" spans="1:49" s="4" customFormat="1" ht="16.8" x14ac:dyDescent="0.55000000000000004">
      <c r="A26" s="386">
        <v>3</v>
      </c>
      <c r="B26" s="387" t="s">
        <v>25</v>
      </c>
      <c r="C26" s="388">
        <f>SUM(C27:C31)</f>
        <v>1331368484</v>
      </c>
      <c r="D26" s="388">
        <f>SUM(D27:D31)</f>
        <v>0</v>
      </c>
      <c r="E26" s="389">
        <f>SUM(E27:E31)</f>
        <v>0</v>
      </c>
      <c r="F26" s="389"/>
      <c r="G26" s="389"/>
      <c r="H26" s="389">
        <f>SUM(H27:H31)</f>
        <v>0</v>
      </c>
      <c r="I26" s="406">
        <f t="shared" si="16"/>
        <v>1331368484</v>
      </c>
      <c r="J26" s="390">
        <f>SUM(J27:J31)</f>
        <v>2141000</v>
      </c>
      <c r="K26" s="391">
        <f t="shared" ref="K26:W26" si="25">SUM(K27:K31)</f>
        <v>0</v>
      </c>
      <c r="L26" s="392">
        <f t="shared" si="25"/>
        <v>3500000</v>
      </c>
      <c r="M26" s="393">
        <f t="shared" si="25"/>
        <v>3500000</v>
      </c>
      <c r="N26" s="392">
        <f t="shared" si="25"/>
        <v>0</v>
      </c>
      <c r="O26" s="393">
        <f t="shared" si="25"/>
        <v>116326968</v>
      </c>
      <c r="P26" s="392">
        <f t="shared" si="25"/>
        <v>0</v>
      </c>
      <c r="Q26" s="393">
        <f t="shared" si="25"/>
        <v>0</v>
      </c>
      <c r="R26" s="392">
        <f t="shared" si="25"/>
        <v>0</v>
      </c>
      <c r="S26" s="393">
        <f t="shared" si="25"/>
        <v>0</v>
      </c>
      <c r="T26" s="392">
        <f>SUM(T27:T31)</f>
        <v>0</v>
      </c>
      <c r="U26" s="393">
        <f>SUM(U27:U31)</f>
        <v>0</v>
      </c>
      <c r="V26" s="392">
        <f t="shared" si="25"/>
        <v>0</v>
      </c>
      <c r="W26" s="393">
        <f t="shared" si="25"/>
        <v>0</v>
      </c>
      <c r="X26" s="392">
        <f t="shared" ref="X26:AA26" si="26">SUM(X27:X31)</f>
        <v>0</v>
      </c>
      <c r="Y26" s="393">
        <f t="shared" si="26"/>
        <v>95000000</v>
      </c>
      <c r="Z26" s="392">
        <f t="shared" si="26"/>
        <v>0</v>
      </c>
      <c r="AA26" s="393">
        <f t="shared" si="26"/>
        <v>0</v>
      </c>
      <c r="AB26" s="552">
        <f t="shared" ref="AB26:AF26" si="27">SUM(AB27:AB31)</f>
        <v>5641000</v>
      </c>
      <c r="AC26" s="460">
        <f t="shared" si="27"/>
        <v>214826968</v>
      </c>
      <c r="AD26" s="395">
        <f>SUM(AD27:AD31)</f>
        <v>1122182516</v>
      </c>
      <c r="AE26" s="460">
        <f t="shared" si="27"/>
        <v>544018424.32000005</v>
      </c>
      <c r="AF26" s="395">
        <f t="shared" si="27"/>
        <v>0</v>
      </c>
      <c r="AG26" s="395">
        <f t="shared" ref="AG26" si="28">SUM(AG27:AG31)</f>
        <v>-296788063</v>
      </c>
      <c r="AH26" s="395">
        <f t="shared" ref="AH26:AH33" si="29">+AI26+AG26</f>
        <v>281376028.67999995</v>
      </c>
      <c r="AI26" s="395">
        <f>SUM(AI27:AI31)</f>
        <v>578164091.67999995</v>
      </c>
      <c r="AJ26" s="398">
        <f t="shared" ref="AJ26:AJ32" si="30">(AD26-AI26)/AD26</f>
        <v>0.48478604555268268</v>
      </c>
      <c r="AK26" s="395">
        <f t="shared" ref="AK26" si="31">SUM(AK27:AK31)</f>
        <v>281376028.68000001</v>
      </c>
      <c r="AL26" s="536">
        <f t="shared" ref="AL26:AL38" si="32">AE26/AD26</f>
        <v>0.48478604555268268</v>
      </c>
      <c r="AN26" s="218">
        <f>AD26+'[1]PPTO AL 31 DE JULIO  2016'!Z26</f>
        <v>1359065516</v>
      </c>
      <c r="AO26" s="218">
        <f>AE26+'[1]PPTO AL 31 DE JULIO  2016'!AA26</f>
        <v>639395225.25</v>
      </c>
      <c r="AP26" s="218">
        <f>AF26+'[1]PPTO AL 31 DE JULIO  2016'!AB26</f>
        <v>0</v>
      </c>
      <c r="AQ26" s="225">
        <f>AI26+'[1]PPTO AL 31 DE JULIO  2016'!AC26</f>
        <v>719670290.75</v>
      </c>
      <c r="AR26" s="227">
        <f t="shared" si="12"/>
        <v>0.47046681541289287</v>
      </c>
      <c r="AS26" s="227">
        <f t="shared" si="13"/>
        <v>0.47046681541289287</v>
      </c>
      <c r="AT26" s="526"/>
      <c r="AU26" s="485">
        <v>544121645.95000005</v>
      </c>
      <c r="AV26" s="488">
        <f t="shared" si="1"/>
        <v>34042445.7299999</v>
      </c>
      <c r="AW26" s="488"/>
    </row>
    <row r="27" spans="1:49" s="4" customFormat="1" ht="15.6" x14ac:dyDescent="0.55000000000000004">
      <c r="A27" s="569" t="s">
        <v>499</v>
      </c>
      <c r="B27" s="461" t="s">
        <v>26</v>
      </c>
      <c r="C27" s="571">
        <v>375798804</v>
      </c>
      <c r="D27" s="462">
        <v>0</v>
      </c>
      <c r="E27" s="5"/>
      <c r="F27" s="5"/>
      <c r="G27" s="5"/>
      <c r="H27" s="5"/>
      <c r="I27" s="38">
        <f t="shared" si="16"/>
        <v>375798804</v>
      </c>
      <c r="J27" s="551">
        <v>0</v>
      </c>
      <c r="K27" s="19">
        <v>0</v>
      </c>
      <c r="L27" s="14"/>
      <c r="M27" s="15">
        <v>3500000</v>
      </c>
      <c r="N27" s="18">
        <v>0</v>
      </c>
      <c r="O27" s="19">
        <v>65000000</v>
      </c>
      <c r="P27" s="14">
        <v>0</v>
      </c>
      <c r="Q27" s="15"/>
      <c r="R27" s="18">
        <v>0</v>
      </c>
      <c r="S27" s="19"/>
      <c r="T27" s="14">
        <v>0</v>
      </c>
      <c r="U27" s="15">
        <v>0</v>
      </c>
      <c r="V27" s="18"/>
      <c r="W27" s="19"/>
      <c r="X27" s="14"/>
      <c r="Y27" s="15">
        <v>40000000</v>
      </c>
      <c r="Z27" s="18"/>
      <c r="AA27" s="19"/>
      <c r="AB27" s="35">
        <f t="shared" ref="AB27:AB31" si="33">J27+L27+N27+P27+R27+T27+V27+X27+Z27</f>
        <v>0</v>
      </c>
      <c r="AC27" s="703">
        <f t="shared" ref="AC27:AC31" si="34">K27+M27+O27+Q27+S27+U27+W27+Y27+AA27</f>
        <v>108500000</v>
      </c>
      <c r="AD27" s="570">
        <f>C27+AB27-AC27</f>
        <v>267298804</v>
      </c>
      <c r="AE27" s="465">
        <f>IFERROR(+VLOOKUP(A27,'Base de Datos'!$A$1:$G$105,7,0),0)</f>
        <v>146319992.97</v>
      </c>
      <c r="AF27" s="40">
        <f>IFERROR(+VLOOKUP(A27,'Base de Datos'!$A$1:$G$105,6,0),0)</f>
        <v>0</v>
      </c>
      <c r="AG27" s="40">
        <f>IFERROR(+VLOOKUP(A27,'Base de Datos'!$A$1:$H$105,8,0),0)</f>
        <v>-65998454</v>
      </c>
      <c r="AH27" s="40">
        <f t="shared" si="29"/>
        <v>54980357.030000001</v>
      </c>
      <c r="AI27" s="168">
        <f t="shared" si="24"/>
        <v>120978811.03</v>
      </c>
      <c r="AJ27" s="159">
        <f t="shared" ref="AJ27:AJ31" si="35">IFERROR(((AD27-AI27)/AD27),0)</f>
        <v>0.5474023481601511</v>
      </c>
      <c r="AK27" s="40">
        <f>IFERROR(+VLOOKUP(A27,'Base de Datos'!$A$1:$M$105,10,0),0)</f>
        <v>54980357.030000001</v>
      </c>
      <c r="AL27" s="536">
        <f t="shared" ref="AL27:AL31" si="36">IFERROR(+(AE27/AD27),0)</f>
        <v>0.5474023481601511</v>
      </c>
      <c r="AN27" s="218">
        <f>AD27+'[1]PPTO AL 31 DE JULIO  2016'!Z27</f>
        <v>271954804</v>
      </c>
      <c r="AO27" s="218">
        <f>AE27+'[1]PPTO AL 31 DE JULIO  2016'!AA27</f>
        <v>148740954.77000001</v>
      </c>
      <c r="AP27" s="218">
        <f>AF27+'[1]PPTO AL 31 DE JULIO  2016'!AB27</f>
        <v>0</v>
      </c>
      <c r="AQ27" s="225">
        <f>AI27+'[1]PPTO AL 31 DE JULIO  2016'!AC27</f>
        <v>123213849.23</v>
      </c>
      <c r="AR27" s="227">
        <f t="shared" si="12"/>
        <v>0.54693262476804794</v>
      </c>
      <c r="AS27" s="227">
        <f t="shared" si="13"/>
        <v>0.54693262476804794</v>
      </c>
      <c r="AT27" s="526"/>
      <c r="AU27" s="485">
        <v>120573150.13</v>
      </c>
      <c r="AV27" s="488">
        <f t="shared" si="1"/>
        <v>405660.90000000596</v>
      </c>
      <c r="AW27" s="488">
        <f t="shared" si="2"/>
        <v>405660.90000000596</v>
      </c>
    </row>
    <row r="28" spans="1:49" s="4" customFormat="1" ht="15.6" x14ac:dyDescent="0.55000000000000004">
      <c r="A28" s="569" t="s">
        <v>500</v>
      </c>
      <c r="B28" s="461" t="s">
        <v>27</v>
      </c>
      <c r="C28" s="571">
        <v>557736030</v>
      </c>
      <c r="D28" s="462">
        <v>0</v>
      </c>
      <c r="E28" s="5"/>
      <c r="F28" s="5"/>
      <c r="G28" s="5"/>
      <c r="H28" s="5"/>
      <c r="I28" s="38">
        <f>SUM(C28:D28)</f>
        <v>557736030</v>
      </c>
      <c r="J28" s="551">
        <v>0</v>
      </c>
      <c r="K28" s="19"/>
      <c r="L28" s="14"/>
      <c r="M28" s="15"/>
      <c r="N28" s="18">
        <v>0</v>
      </c>
      <c r="O28" s="19">
        <v>51326968</v>
      </c>
      <c r="P28" s="14"/>
      <c r="Q28" s="15"/>
      <c r="R28" s="18">
        <v>0</v>
      </c>
      <c r="S28" s="19"/>
      <c r="T28" s="14">
        <v>0</v>
      </c>
      <c r="U28" s="15">
        <v>0</v>
      </c>
      <c r="V28" s="18"/>
      <c r="W28" s="19"/>
      <c r="X28" s="14"/>
      <c r="Y28" s="15">
        <v>45000000</v>
      </c>
      <c r="Z28" s="18"/>
      <c r="AA28" s="19"/>
      <c r="AB28" s="35">
        <f t="shared" si="33"/>
        <v>0</v>
      </c>
      <c r="AC28" s="703">
        <f t="shared" si="34"/>
        <v>96326968</v>
      </c>
      <c r="AD28" s="570">
        <f>C28+AB28-AC28</f>
        <v>461409062</v>
      </c>
      <c r="AE28" s="465">
        <f>IFERROR(+VLOOKUP(A28,'Base de Datos'!$A$1:$G$105,7,0),0)</f>
        <v>239635875.16</v>
      </c>
      <c r="AF28" s="40"/>
      <c r="AG28" s="40">
        <f>IFERROR(+VLOOKUP(A28,'Base de Datos'!$A$1:$H$105,8,0),0)</f>
        <v>-156076537</v>
      </c>
      <c r="AH28" s="40">
        <f t="shared" si="29"/>
        <v>65696649.840000004</v>
      </c>
      <c r="AI28" s="168">
        <f>AD28-AE28-AF28</f>
        <v>221773186.84</v>
      </c>
      <c r="AJ28" s="159">
        <f t="shared" si="35"/>
        <v>0.51935667262642538</v>
      </c>
      <c r="AK28" s="40">
        <f>IFERROR(+VLOOKUP(A28,'Base de Datos'!$A$1:$M$105,10,0),0)</f>
        <v>65696649.840000004</v>
      </c>
      <c r="AL28" s="536">
        <f t="shared" si="36"/>
        <v>0.51935667262642538</v>
      </c>
      <c r="AN28" s="218">
        <f>AD28+'[1]PPTO AL 31 DE JULIO  2016'!Z28</f>
        <v>471808062</v>
      </c>
      <c r="AO28" s="218">
        <f>AE28+'[1]PPTO AL 31 DE JULIO  2016'!AA28</f>
        <v>245111347.32999998</v>
      </c>
      <c r="AP28" s="218">
        <f>AF28+'[1]PPTO AL 31 DE JULIO  2016'!AB28</f>
        <v>0</v>
      </c>
      <c r="AQ28" s="225">
        <f>AI28+'[1]PPTO AL 31 DE JULIO  2016'!AC28</f>
        <v>226696714.67000002</v>
      </c>
      <c r="AR28" s="227">
        <f t="shared" si="12"/>
        <v>0.519514961849041</v>
      </c>
      <c r="AS28" s="227">
        <f t="shared" si="13"/>
        <v>0.519514961849041</v>
      </c>
      <c r="AT28" s="526"/>
      <c r="AU28" s="485">
        <v>221485432.09</v>
      </c>
      <c r="AV28" s="488">
        <f t="shared" si="1"/>
        <v>287754.75</v>
      </c>
      <c r="AW28" s="488">
        <f t="shared" si="2"/>
        <v>287754.75</v>
      </c>
    </row>
    <row r="29" spans="1:49" s="4" customFormat="1" ht="15.6" x14ac:dyDescent="0.55000000000000004">
      <c r="A29" s="569" t="s">
        <v>501</v>
      </c>
      <c r="B29" s="461" t="s">
        <v>28</v>
      </c>
      <c r="C29" s="571">
        <v>181212815</v>
      </c>
      <c r="D29" s="462">
        <v>0</v>
      </c>
      <c r="E29" s="5"/>
      <c r="F29" s="5"/>
      <c r="G29" s="5"/>
      <c r="H29" s="5"/>
      <c r="I29" s="38">
        <f t="shared" si="16"/>
        <v>181212815</v>
      </c>
      <c r="J29" s="551">
        <v>0</v>
      </c>
      <c r="K29" s="19"/>
      <c r="L29" s="14"/>
      <c r="M29" s="15"/>
      <c r="N29" s="18">
        <v>0</v>
      </c>
      <c r="O29" s="19">
        <v>0</v>
      </c>
      <c r="P29" s="14">
        <v>0</v>
      </c>
      <c r="Q29" s="15"/>
      <c r="R29" s="18">
        <v>0</v>
      </c>
      <c r="S29" s="19"/>
      <c r="T29" s="14">
        <v>0</v>
      </c>
      <c r="U29" s="15">
        <v>0</v>
      </c>
      <c r="V29" s="18"/>
      <c r="W29" s="19"/>
      <c r="X29" s="14"/>
      <c r="Y29" s="15"/>
      <c r="Z29" s="18"/>
      <c r="AA29" s="19"/>
      <c r="AB29" s="35">
        <f t="shared" si="33"/>
        <v>0</v>
      </c>
      <c r="AC29" s="703">
        <f t="shared" si="34"/>
        <v>0</v>
      </c>
      <c r="AD29" s="570">
        <f>C29+AB29-AC29</f>
        <v>181212815</v>
      </c>
      <c r="AE29" s="465">
        <f>IFERROR(+VLOOKUP(A29,'Base de Datos'!$A$1:$G$105,7,0),0)</f>
        <v>3559968.47</v>
      </c>
      <c r="AF29" s="40">
        <f>IFERROR(+VLOOKUP(A29,'Base de Datos'!$A$1:$G$105,6,0),0)</f>
        <v>0</v>
      </c>
      <c r="AG29" s="40">
        <f>IFERROR(+VLOOKUP(A29,'Base de Datos'!$A$1:$H$105,8,0),0)</f>
        <v>-31619272</v>
      </c>
      <c r="AH29" s="40">
        <f t="shared" si="29"/>
        <v>146033574.53</v>
      </c>
      <c r="AI29" s="168">
        <f t="shared" si="24"/>
        <v>177652846.53</v>
      </c>
      <c r="AJ29" s="159">
        <f t="shared" si="35"/>
        <v>1.9645235741191917E-2</v>
      </c>
      <c r="AK29" s="40">
        <f>IFERROR(+VLOOKUP(A29,'Base de Datos'!$A$1:$M$105,10,0),0)</f>
        <v>146033574.53</v>
      </c>
      <c r="AL29" s="536">
        <f t="shared" si="36"/>
        <v>1.9645235741191924E-2</v>
      </c>
      <c r="AN29" s="218">
        <f>AD29+'[1]PPTO AL 31 DE JULIO  2016'!Z29</f>
        <v>300014815</v>
      </c>
      <c r="AO29" s="218">
        <f>AE29+'[1]PPTO AL 31 DE JULIO  2016'!AA29</f>
        <v>3559968.47</v>
      </c>
      <c r="AP29" s="218">
        <f>AF29+'[1]PPTO AL 31 DE JULIO  2016'!AB29</f>
        <v>0</v>
      </c>
      <c r="AQ29" s="225">
        <f>AI29+'[1]PPTO AL 31 DE JULIO  2016'!AC29</f>
        <v>296454846.52999997</v>
      </c>
      <c r="AR29" s="227">
        <f t="shared" si="12"/>
        <v>1.1865975585239016E-2</v>
      </c>
      <c r="AS29" s="227">
        <f t="shared" si="13"/>
        <v>1.1865975585239016E-2</v>
      </c>
      <c r="AT29" s="526"/>
      <c r="AU29" s="485">
        <v>133775605.59</v>
      </c>
      <c r="AV29" s="488">
        <f t="shared" si="1"/>
        <v>43877240.939999998</v>
      </c>
      <c r="AW29" s="488">
        <f t="shared" si="2"/>
        <v>43877240.939999998</v>
      </c>
    </row>
    <row r="30" spans="1:49" s="4" customFormat="1" ht="15.6" x14ac:dyDescent="0.55000000000000004">
      <c r="A30" s="569" t="s">
        <v>502</v>
      </c>
      <c r="B30" s="461" t="s">
        <v>29</v>
      </c>
      <c r="C30" s="571">
        <v>102034359</v>
      </c>
      <c r="D30" s="462">
        <v>0</v>
      </c>
      <c r="E30" s="5"/>
      <c r="F30" s="5"/>
      <c r="G30" s="5"/>
      <c r="H30" s="5"/>
      <c r="I30" s="38">
        <f t="shared" si="16"/>
        <v>102034359</v>
      </c>
      <c r="J30" s="551">
        <v>2141000</v>
      </c>
      <c r="K30" s="19">
        <v>0</v>
      </c>
      <c r="L30" s="14">
        <v>3500000</v>
      </c>
      <c r="M30" s="15"/>
      <c r="N30" s="18">
        <v>0</v>
      </c>
      <c r="O30" s="19">
        <v>0</v>
      </c>
      <c r="P30" s="14">
        <v>0</v>
      </c>
      <c r="Q30" s="15"/>
      <c r="R30" s="18">
        <v>0</v>
      </c>
      <c r="S30" s="19"/>
      <c r="T30" s="14">
        <v>0</v>
      </c>
      <c r="U30" s="15"/>
      <c r="V30" s="18">
        <v>0</v>
      </c>
      <c r="W30" s="19"/>
      <c r="X30" s="14">
        <v>0</v>
      </c>
      <c r="Y30" s="15"/>
      <c r="Z30" s="18">
        <v>0</v>
      </c>
      <c r="AA30" s="19"/>
      <c r="AB30" s="702">
        <f t="shared" si="33"/>
        <v>5641000</v>
      </c>
      <c r="AC30" s="486">
        <f t="shared" si="34"/>
        <v>0</v>
      </c>
      <c r="AD30" s="570">
        <f>C30+AB30-AC30</f>
        <v>107675359</v>
      </c>
      <c r="AE30" s="465">
        <f>IFERROR(+VLOOKUP(A30,'Base de Datos'!$A$1:$G$105,7,0),0)</f>
        <v>107256736.09</v>
      </c>
      <c r="AF30" s="40">
        <f>IFERROR(+VLOOKUP(A30,'Base de Datos'!$A$1:$G$105,6,0),0)</f>
        <v>0</v>
      </c>
      <c r="AG30" s="40">
        <f>IFERROR(+VLOOKUP(A30,'Base de Datos'!$A$1:$H$105,8,0),0)</f>
        <v>0</v>
      </c>
      <c r="AH30" s="40">
        <f t="shared" si="29"/>
        <v>418622.90999999642</v>
      </c>
      <c r="AI30" s="168">
        <f t="shared" si="24"/>
        <v>418622.90999999642</v>
      </c>
      <c r="AJ30" s="159">
        <f t="shared" si="35"/>
        <v>0.99611217539567254</v>
      </c>
      <c r="AK30" s="40">
        <f>IFERROR(+VLOOKUP(A30,'Base de Datos'!$A$1:$M$105,10,0),0)</f>
        <v>418622.91</v>
      </c>
      <c r="AL30" s="536">
        <f t="shared" si="36"/>
        <v>0.99611217539567254</v>
      </c>
      <c r="AN30" s="218">
        <f>AD30+'[1]PPTO AL 31 DE JULIO  2016'!Z30</f>
        <v>209621359</v>
      </c>
      <c r="AO30" s="218">
        <f>AE30+'[1]PPTO AL 31 DE JULIO  2016'!AA30</f>
        <v>194108189.05000001</v>
      </c>
      <c r="AP30" s="218">
        <f>AF30+'[1]PPTO AL 31 DE JULIO  2016'!AB30</f>
        <v>0</v>
      </c>
      <c r="AQ30" s="225">
        <f>AI30+'[1]PPTO AL 31 DE JULIO  2016'!AC30</f>
        <v>15513169.950000003</v>
      </c>
      <c r="AR30" s="227">
        <f t="shared" si="12"/>
        <v>0.92599432603621279</v>
      </c>
      <c r="AS30" s="227">
        <f t="shared" si="13"/>
        <v>0.92599432603621279</v>
      </c>
      <c r="AT30" s="526"/>
      <c r="AU30" s="485">
        <v>18311272.32</v>
      </c>
      <c r="AV30" s="488">
        <f t="shared" si="1"/>
        <v>-17892649.410000004</v>
      </c>
      <c r="AW30" s="488">
        <f t="shared" si="2"/>
        <v>-17892649.410000004</v>
      </c>
    </row>
    <row r="31" spans="1:49" s="4" customFormat="1" ht="15.6" x14ac:dyDescent="0.55000000000000004">
      <c r="A31" s="569" t="s">
        <v>503</v>
      </c>
      <c r="B31" s="461" t="s">
        <v>30</v>
      </c>
      <c r="C31" s="571">
        <v>114586476</v>
      </c>
      <c r="D31" s="462">
        <v>0</v>
      </c>
      <c r="E31" s="5"/>
      <c r="F31" s="5"/>
      <c r="G31" s="5"/>
      <c r="H31" s="5"/>
      <c r="I31" s="38">
        <f t="shared" si="16"/>
        <v>114586476</v>
      </c>
      <c r="J31" s="551">
        <v>0</v>
      </c>
      <c r="K31" s="19"/>
      <c r="L31" s="14">
        <v>0</v>
      </c>
      <c r="M31" s="15"/>
      <c r="N31" s="18">
        <v>0</v>
      </c>
      <c r="O31" s="19">
        <v>0</v>
      </c>
      <c r="P31" s="14">
        <v>0</v>
      </c>
      <c r="Q31" s="15">
        <v>0</v>
      </c>
      <c r="R31" s="18">
        <v>0</v>
      </c>
      <c r="S31" s="19"/>
      <c r="T31" s="14">
        <v>0</v>
      </c>
      <c r="U31" s="15">
        <v>0</v>
      </c>
      <c r="V31" s="18"/>
      <c r="W31" s="19"/>
      <c r="X31" s="14"/>
      <c r="Y31" s="15">
        <v>10000000</v>
      </c>
      <c r="Z31" s="18"/>
      <c r="AA31" s="19"/>
      <c r="AB31" s="702">
        <f t="shared" si="33"/>
        <v>0</v>
      </c>
      <c r="AC31" s="703">
        <f t="shared" si="34"/>
        <v>10000000</v>
      </c>
      <c r="AD31" s="570">
        <f>C31+AB31-AC31</f>
        <v>104586476</v>
      </c>
      <c r="AE31" s="465">
        <f>IFERROR(+VLOOKUP(A31,'Base de Datos'!$A$1:$G$105,7,0),0)</f>
        <v>47245851.630000003</v>
      </c>
      <c r="AF31" s="40">
        <f>IFERROR(+VLOOKUP(A31,'Base de Datos'!$A$1:$G$105,6,0),0)</f>
        <v>0</v>
      </c>
      <c r="AG31" s="40">
        <f>IFERROR(+VLOOKUP(A31,'Base de Datos'!$A$1:$H$105,8,0),0)</f>
        <v>-43093800</v>
      </c>
      <c r="AH31" s="40">
        <f t="shared" si="29"/>
        <v>14246824.369999997</v>
      </c>
      <c r="AI31" s="168">
        <f>AD31-AE31-AF31</f>
        <v>57340624.369999997</v>
      </c>
      <c r="AJ31" s="159">
        <f t="shared" si="35"/>
        <v>0.45173958849134571</v>
      </c>
      <c r="AK31" s="40">
        <f>IFERROR(+VLOOKUP(A31,'Base de Datos'!$A$1:$M$105,10,0),0)</f>
        <v>14246824.369999999</v>
      </c>
      <c r="AL31" s="536">
        <f t="shared" si="36"/>
        <v>0.45173958849134571</v>
      </c>
      <c r="AN31" s="218">
        <f>AD31+'[1]PPTO AL 31 DE JULIO  2016'!Z31</f>
        <v>105666476</v>
      </c>
      <c r="AO31" s="218">
        <f>AE31+'[1]PPTO AL 31 DE JULIO  2016'!AA31</f>
        <v>47874765.630000003</v>
      </c>
      <c r="AP31" s="218">
        <f>AF31+'[1]PPTO AL 31 DE JULIO  2016'!AB31</f>
        <v>0</v>
      </c>
      <c r="AQ31" s="225">
        <f>AI31+'[1]PPTO AL 31 DE JULIO  2016'!AC31</f>
        <v>57791710.369999997</v>
      </c>
      <c r="AR31" s="227">
        <f t="shared" si="12"/>
        <v>0.4530743093012774</v>
      </c>
      <c r="AS31" s="227">
        <f t="shared" si="13"/>
        <v>0.4530743093012774</v>
      </c>
      <c r="AT31" s="526"/>
      <c r="AU31" s="485">
        <v>49976185.82</v>
      </c>
      <c r="AV31" s="488">
        <f t="shared" si="1"/>
        <v>7364438.549999997</v>
      </c>
      <c r="AW31" s="488">
        <f t="shared" si="2"/>
        <v>7364438.549999997</v>
      </c>
    </row>
    <row r="32" spans="1:49" s="23" customFormat="1" ht="16.8" x14ac:dyDescent="0.55000000000000004">
      <c r="A32" s="386">
        <v>4</v>
      </c>
      <c r="B32" s="387" t="s">
        <v>31</v>
      </c>
      <c r="C32" s="388">
        <f>SUM(C33:C37)</f>
        <v>229190409</v>
      </c>
      <c r="D32" s="388">
        <f>SUM(D33:D37)</f>
        <v>0</v>
      </c>
      <c r="E32" s="389">
        <f>SUM(E33:E37)</f>
        <v>0</v>
      </c>
      <c r="F32" s="389"/>
      <c r="G32" s="389"/>
      <c r="H32" s="389">
        <f>SUM(H33:H37)</f>
        <v>0</v>
      </c>
      <c r="I32" s="395">
        <f t="shared" si="16"/>
        <v>229190409</v>
      </c>
      <c r="J32" s="390">
        <f>SUM(J33:J37)</f>
        <v>0</v>
      </c>
      <c r="K32" s="391">
        <f t="shared" ref="K32:W32" si="37">SUM(K33:K37)</f>
        <v>0</v>
      </c>
      <c r="L32" s="392">
        <f t="shared" si="37"/>
        <v>0</v>
      </c>
      <c r="M32" s="393">
        <f t="shared" si="37"/>
        <v>0</v>
      </c>
      <c r="N32" s="392">
        <f t="shared" si="37"/>
        <v>0</v>
      </c>
      <c r="O32" s="393">
        <f t="shared" si="37"/>
        <v>0</v>
      </c>
      <c r="P32" s="392">
        <f t="shared" si="37"/>
        <v>0</v>
      </c>
      <c r="Q32" s="393">
        <f t="shared" si="37"/>
        <v>0</v>
      </c>
      <c r="R32" s="392">
        <f t="shared" si="37"/>
        <v>0</v>
      </c>
      <c r="S32" s="393">
        <f t="shared" si="37"/>
        <v>0</v>
      </c>
      <c r="T32" s="392">
        <f>SUM(T33:T37)</f>
        <v>0</v>
      </c>
      <c r="U32" s="393">
        <f>SUM(U33:U37)</f>
        <v>0</v>
      </c>
      <c r="V32" s="392">
        <f t="shared" si="37"/>
        <v>0</v>
      </c>
      <c r="W32" s="393">
        <f t="shared" si="37"/>
        <v>0</v>
      </c>
      <c r="X32" s="392">
        <f t="shared" ref="X32:AA32" si="38">SUM(X33:X37)</f>
        <v>0</v>
      </c>
      <c r="Y32" s="393">
        <f t="shared" si="38"/>
        <v>0</v>
      </c>
      <c r="Z32" s="392">
        <f t="shared" si="38"/>
        <v>0</v>
      </c>
      <c r="AA32" s="393">
        <f t="shared" si="38"/>
        <v>0</v>
      </c>
      <c r="AB32" s="394">
        <f t="shared" ref="AB32:AI32" si="39">SUM(AB33:AB37)</f>
        <v>0</v>
      </c>
      <c r="AC32" s="388">
        <f t="shared" si="39"/>
        <v>0</v>
      </c>
      <c r="AD32" s="395">
        <f t="shared" si="39"/>
        <v>229190409</v>
      </c>
      <c r="AE32" s="460">
        <f t="shared" si="39"/>
        <v>128350791</v>
      </c>
      <c r="AF32" s="395">
        <f t="shared" si="39"/>
        <v>56532570</v>
      </c>
      <c r="AG32" s="395">
        <f t="shared" ref="AG32" si="40">SUM(AG33:AG37)</f>
        <v>-44307048</v>
      </c>
      <c r="AH32" s="395">
        <f t="shared" si="29"/>
        <v>0</v>
      </c>
      <c r="AI32" s="395">
        <f t="shared" si="39"/>
        <v>44307048</v>
      </c>
      <c r="AJ32" s="398">
        <f t="shared" si="30"/>
        <v>0.8066801826772777</v>
      </c>
      <c r="AK32" s="395">
        <f t="shared" ref="AK32" si="41">SUM(AK33:AK37)</f>
        <v>0</v>
      </c>
      <c r="AL32" s="536">
        <f t="shared" si="32"/>
        <v>0.56001815939863342</v>
      </c>
      <c r="AN32" s="218">
        <f>AD32+'[1]PPTO AL 31 DE JULIO  2016'!Z32</f>
        <v>366643269</v>
      </c>
      <c r="AO32" s="218">
        <f>AE32+'[1]PPTO AL 31 DE JULIO  2016'!AA32</f>
        <v>195356728</v>
      </c>
      <c r="AP32" s="218">
        <f>AF32+'[1]PPTO AL 31 DE JULIO  2016'!AB32</f>
        <v>119513783</v>
      </c>
      <c r="AQ32" s="225">
        <f>AI32+'[1]PPTO AL 31 DE JULIO  2016'!AC32</f>
        <v>51772758</v>
      </c>
      <c r="AR32" s="227">
        <f t="shared" si="12"/>
        <v>0.53282507690056624</v>
      </c>
      <c r="AS32" s="227">
        <f t="shared" si="13"/>
        <v>0.85879255838731894</v>
      </c>
      <c r="AT32" s="526"/>
      <c r="AU32" s="485">
        <v>491062</v>
      </c>
      <c r="AV32" s="491">
        <f t="shared" si="1"/>
        <v>43815986</v>
      </c>
      <c r="AW32" s="488"/>
    </row>
    <row r="33" spans="1:49" s="4" customFormat="1" ht="15.6" x14ac:dyDescent="0.55000000000000004">
      <c r="A33" s="569" t="s">
        <v>566</v>
      </c>
      <c r="B33" s="461" t="s">
        <v>32</v>
      </c>
      <c r="C33" s="571">
        <v>217437055</v>
      </c>
      <c r="D33" s="462">
        <v>0</v>
      </c>
      <c r="E33" s="5"/>
      <c r="F33" s="5"/>
      <c r="G33" s="5"/>
      <c r="H33" s="5"/>
      <c r="I33" s="38">
        <f t="shared" si="16"/>
        <v>217437055</v>
      </c>
      <c r="J33" s="551">
        <v>0</v>
      </c>
      <c r="K33" s="19"/>
      <c r="L33" s="14"/>
      <c r="M33" s="15"/>
      <c r="N33" s="18">
        <v>0</v>
      </c>
      <c r="O33" s="19">
        <v>0</v>
      </c>
      <c r="P33" s="14">
        <v>0</v>
      </c>
      <c r="Q33" s="15"/>
      <c r="R33" s="18">
        <v>0</v>
      </c>
      <c r="S33" s="19"/>
      <c r="T33" s="14">
        <v>0</v>
      </c>
      <c r="U33" s="15">
        <v>0</v>
      </c>
      <c r="V33" s="18"/>
      <c r="W33" s="19"/>
      <c r="X33" s="14"/>
      <c r="Y33" s="15">
        <v>0</v>
      </c>
      <c r="Z33" s="18"/>
      <c r="AA33" s="19"/>
      <c r="AB33" s="702">
        <f t="shared" ref="AB33:AB37" si="42">J33+L33+N33+P33+R33+T33+V33+X33+Z33</f>
        <v>0</v>
      </c>
      <c r="AC33" s="703">
        <f t="shared" ref="AC33:AC37" si="43">K33+M33+O33+Q33+S33+U33+W33+Y33+AA33</f>
        <v>0</v>
      </c>
      <c r="AD33" s="570">
        <f>C33+AB33-AC33</f>
        <v>217437055</v>
      </c>
      <c r="AE33" s="465">
        <f>IFERROR(+VLOOKUP(A33,'Base de Datos'!$A$1:$G$105,7,0),0)</f>
        <v>121358079</v>
      </c>
      <c r="AF33" s="40">
        <f>IFERROR(+VLOOKUP(A33,'Base de Datos'!$A$1:$G$105,6,0),0)</f>
        <v>54044084</v>
      </c>
      <c r="AG33" s="40">
        <f>IFERROR(+VLOOKUP(A33,'Base de Datos'!$A$1:$H$105,8,0),0)</f>
        <v>-42034892</v>
      </c>
      <c r="AH33" s="40">
        <f t="shared" si="29"/>
        <v>0</v>
      </c>
      <c r="AI33" s="168">
        <f t="shared" si="24"/>
        <v>42034892</v>
      </c>
      <c r="AJ33" s="159">
        <f t="shared" ref="AJ33:AJ37" si="44">IFERROR(((AD33-AI33)/AD33),0)</f>
        <v>0.80668018153575527</v>
      </c>
      <c r="AK33" s="40">
        <f>IFERROR(+VLOOKUP(A33,'Base de Datos'!$A$1:$M$105,10,0),0)</f>
        <v>0</v>
      </c>
      <c r="AL33" s="536">
        <f t="shared" ref="AL33:AL37" si="45">IFERROR(+(AE33/AD33),0)</f>
        <v>0.55812970332954515</v>
      </c>
      <c r="AN33" s="218">
        <f>AD33+'[1]PPTO AL 31 DE JULIO  2016'!Z33</f>
        <v>347841050</v>
      </c>
      <c r="AO33" s="218">
        <f>AE33+'[1]PPTO AL 31 DE JULIO  2016'!AA33</f>
        <v>184927704</v>
      </c>
      <c r="AP33" s="218">
        <f>AF33+'[1]PPTO AL 31 DE JULIO  2016'!AB33</f>
        <v>113795601</v>
      </c>
      <c r="AQ33" s="225">
        <f>AI33+'[1]PPTO AL 31 DE JULIO  2016'!AC33</f>
        <v>49117745</v>
      </c>
      <c r="AR33" s="227">
        <f t="shared" si="12"/>
        <v>0.53164427832770167</v>
      </c>
      <c r="AS33" s="227">
        <f t="shared" si="13"/>
        <v>0.85879255769265872</v>
      </c>
      <c r="AT33" s="526"/>
      <c r="AU33" s="485">
        <v>465879</v>
      </c>
      <c r="AV33" s="488">
        <f t="shared" si="1"/>
        <v>41569013</v>
      </c>
      <c r="AW33" s="488">
        <f t="shared" si="2"/>
        <v>41569013</v>
      </c>
    </row>
    <row r="34" spans="1:49" s="4" customFormat="1" ht="16.8" hidden="1" x14ac:dyDescent="0.55000000000000004">
      <c r="A34" s="255">
        <v>402</v>
      </c>
      <c r="B34" s="461" t="s">
        <v>33</v>
      </c>
      <c r="C34" s="462">
        <v>0</v>
      </c>
      <c r="D34" s="462">
        <v>0</v>
      </c>
      <c r="E34" s="616"/>
      <c r="F34" s="616"/>
      <c r="G34" s="616"/>
      <c r="H34" s="616"/>
      <c r="I34" s="38">
        <f t="shared" si="16"/>
        <v>0</v>
      </c>
      <c r="J34" s="463">
        <v>0</v>
      </c>
      <c r="K34" s="21">
        <v>0</v>
      </c>
      <c r="L34" s="14">
        <v>0</v>
      </c>
      <c r="M34" s="15"/>
      <c r="N34" s="18">
        <v>0</v>
      </c>
      <c r="O34" s="19">
        <v>0</v>
      </c>
      <c r="P34" s="14">
        <v>0</v>
      </c>
      <c r="Q34" s="15">
        <v>0</v>
      </c>
      <c r="R34" s="18">
        <v>0</v>
      </c>
      <c r="S34" s="19"/>
      <c r="T34" s="14">
        <v>0</v>
      </c>
      <c r="U34" s="15">
        <v>0</v>
      </c>
      <c r="V34" s="18">
        <v>0</v>
      </c>
      <c r="W34" s="19"/>
      <c r="X34" s="14">
        <v>0</v>
      </c>
      <c r="Y34" s="15">
        <v>0</v>
      </c>
      <c r="Z34" s="18">
        <v>0</v>
      </c>
      <c r="AA34" s="19"/>
      <c r="AB34" s="702">
        <f t="shared" si="42"/>
        <v>0</v>
      </c>
      <c r="AC34" s="703">
        <f t="shared" si="43"/>
        <v>0</v>
      </c>
      <c r="AD34" s="135">
        <f>C34+AB34-AC34</f>
        <v>0</v>
      </c>
      <c r="AE34" s="465">
        <f>IFERROR(+VLOOKUP(A34,'Base de Datos'!$A$1:$G$105,7,0),0)</f>
        <v>0</v>
      </c>
      <c r="AF34" s="40">
        <f>IFERROR(+VLOOKUP(A34,'Base de Datos'!$A$1:$G$105,6,0),0)</f>
        <v>0</v>
      </c>
      <c r="AG34" s="40">
        <f>IFERROR(+VLOOKUP(A34,'Base de Datos'!$A$1:$H$105,8,0),0)</f>
        <v>0</v>
      </c>
      <c r="AH34" s="40">
        <f t="shared" si="17"/>
        <v>0</v>
      </c>
      <c r="AI34" s="168">
        <f t="shared" si="24"/>
        <v>0</v>
      </c>
      <c r="AJ34" s="159">
        <f t="shared" si="44"/>
        <v>0</v>
      </c>
      <c r="AK34" s="40">
        <f>IFERROR(+VLOOKUP(A34,'Base de Datos'!$A$1:$M$105,10,0),0)</f>
        <v>0</v>
      </c>
      <c r="AL34" s="536">
        <f t="shared" si="45"/>
        <v>0</v>
      </c>
      <c r="AN34" s="218">
        <f>AD34+'[1]PPTO AL 31 DE JULIO  2016'!Z34</f>
        <v>0</v>
      </c>
      <c r="AO34" s="218">
        <f>AE34+'[1]PPTO AL 31 DE JULIO  2016'!AA34</f>
        <v>0</v>
      </c>
      <c r="AP34" s="218">
        <f>AF34+'[1]PPTO AL 31 DE JULIO  2016'!AB34</f>
        <v>0</v>
      </c>
      <c r="AQ34" s="225">
        <f>AI34+'[1]PPTO AL 31 DE JULIO  2016'!AC34</f>
        <v>0</v>
      </c>
      <c r="AR34" s="227" t="e">
        <f t="shared" si="12"/>
        <v>#DIV/0!</v>
      </c>
      <c r="AS34" s="227" t="e">
        <f t="shared" si="13"/>
        <v>#DIV/0!</v>
      </c>
      <c r="AT34" s="526"/>
      <c r="AU34" s="485"/>
      <c r="AV34" s="491">
        <f t="shared" si="1"/>
        <v>0</v>
      </c>
      <c r="AW34" s="488">
        <f t="shared" si="2"/>
        <v>0</v>
      </c>
    </row>
    <row r="35" spans="1:49" s="4" customFormat="1" ht="16.8" hidden="1" x14ac:dyDescent="0.55000000000000004">
      <c r="A35" s="255">
        <v>403</v>
      </c>
      <c r="B35" s="461" t="s">
        <v>34</v>
      </c>
      <c r="C35" s="462">
        <v>0</v>
      </c>
      <c r="D35" s="462"/>
      <c r="E35" s="616"/>
      <c r="F35" s="616"/>
      <c r="G35" s="616"/>
      <c r="H35" s="616"/>
      <c r="I35" s="38">
        <f t="shared" si="16"/>
        <v>0</v>
      </c>
      <c r="J35" s="463"/>
      <c r="K35" s="21"/>
      <c r="L35" s="14"/>
      <c r="M35" s="15"/>
      <c r="N35" s="18"/>
      <c r="O35" s="19"/>
      <c r="P35" s="14"/>
      <c r="Q35" s="15"/>
      <c r="R35" s="18"/>
      <c r="S35" s="19"/>
      <c r="T35" s="14"/>
      <c r="U35" s="15"/>
      <c r="V35" s="18"/>
      <c r="W35" s="19"/>
      <c r="X35" s="14"/>
      <c r="Y35" s="15"/>
      <c r="Z35" s="18"/>
      <c r="AA35" s="19"/>
      <c r="AB35" s="702">
        <f t="shared" si="42"/>
        <v>0</v>
      </c>
      <c r="AC35" s="703">
        <f t="shared" si="43"/>
        <v>0</v>
      </c>
      <c r="AD35" s="135">
        <f>C35+AB35-AC35</f>
        <v>0</v>
      </c>
      <c r="AE35" s="465">
        <f>IFERROR(+VLOOKUP(A35,'Base de Datos'!$A$1:$G$105,7,0),0)</f>
        <v>0</v>
      </c>
      <c r="AF35" s="40">
        <f>IFERROR(+VLOOKUP(A35,'Base de Datos'!$A$1:$G$105,6,0),0)</f>
        <v>0</v>
      </c>
      <c r="AG35" s="40">
        <f>IFERROR(+VLOOKUP(A35,'Base de Datos'!$A$1:$H$105,8,0),0)</f>
        <v>0</v>
      </c>
      <c r="AH35" s="40">
        <f t="shared" si="17"/>
        <v>0</v>
      </c>
      <c r="AI35" s="168">
        <f t="shared" si="24"/>
        <v>0</v>
      </c>
      <c r="AJ35" s="159">
        <f t="shared" si="44"/>
        <v>0</v>
      </c>
      <c r="AK35" s="40">
        <f>IFERROR(+VLOOKUP(A35,'Base de Datos'!$A$1:$M$105,10,0),0)</f>
        <v>0</v>
      </c>
      <c r="AL35" s="536">
        <f t="shared" si="45"/>
        <v>0</v>
      </c>
      <c r="AN35" s="218">
        <f>AD35+'[1]PPTO AL 31 DE JULIO  2016'!Z35</f>
        <v>0</v>
      </c>
      <c r="AO35" s="218">
        <f>AE35+'[1]PPTO AL 31 DE JULIO  2016'!AA35</f>
        <v>0</v>
      </c>
      <c r="AP35" s="218">
        <f>AF35+'[1]PPTO AL 31 DE JULIO  2016'!AB35</f>
        <v>0</v>
      </c>
      <c r="AQ35" s="225">
        <f>AI35+'[1]PPTO AL 31 DE JULIO  2016'!AC35</f>
        <v>0</v>
      </c>
      <c r="AR35" s="227" t="e">
        <f t="shared" si="12"/>
        <v>#DIV/0!</v>
      </c>
      <c r="AS35" s="227" t="e">
        <f t="shared" si="13"/>
        <v>#DIV/0!</v>
      </c>
      <c r="AT35" s="526"/>
      <c r="AU35" s="485"/>
      <c r="AV35" s="491">
        <f t="shared" si="1"/>
        <v>0</v>
      </c>
      <c r="AW35" s="488">
        <f t="shared" si="2"/>
        <v>0</v>
      </c>
    </row>
    <row r="36" spans="1:49" s="4" customFormat="1" ht="16.8" hidden="1" x14ac:dyDescent="0.55000000000000004">
      <c r="A36" s="255">
        <v>404</v>
      </c>
      <c r="B36" s="461" t="s">
        <v>35</v>
      </c>
      <c r="C36" s="462">
        <v>0</v>
      </c>
      <c r="D36" s="462"/>
      <c r="E36" s="616"/>
      <c r="F36" s="616"/>
      <c r="G36" s="616"/>
      <c r="H36" s="616"/>
      <c r="I36" s="38">
        <f t="shared" si="16"/>
        <v>0</v>
      </c>
      <c r="J36" s="463"/>
      <c r="K36" s="21"/>
      <c r="L36" s="14"/>
      <c r="M36" s="15"/>
      <c r="N36" s="18"/>
      <c r="O36" s="19"/>
      <c r="P36" s="14"/>
      <c r="Q36" s="15"/>
      <c r="R36" s="18"/>
      <c r="S36" s="19"/>
      <c r="T36" s="14"/>
      <c r="U36" s="15"/>
      <c r="V36" s="18"/>
      <c r="W36" s="19"/>
      <c r="X36" s="14"/>
      <c r="Y36" s="15"/>
      <c r="Z36" s="18"/>
      <c r="AA36" s="19"/>
      <c r="AB36" s="702">
        <f t="shared" si="42"/>
        <v>0</v>
      </c>
      <c r="AC36" s="703">
        <f t="shared" si="43"/>
        <v>0</v>
      </c>
      <c r="AD36" s="135">
        <f>C36+AB36-AC36</f>
        <v>0</v>
      </c>
      <c r="AE36" s="465">
        <f>IFERROR(+VLOOKUP(A36,'Base de Datos'!$A$1:$G$105,7,0),0)</f>
        <v>0</v>
      </c>
      <c r="AF36" s="40">
        <f>IFERROR(+VLOOKUP(A36,'Base de Datos'!$A$1:$G$105,6,0),0)</f>
        <v>0</v>
      </c>
      <c r="AG36" s="40">
        <f>IFERROR(+VLOOKUP(A36,'Base de Datos'!$A$1:$H$105,8,0),0)</f>
        <v>0</v>
      </c>
      <c r="AH36" s="40">
        <f t="shared" si="17"/>
        <v>0</v>
      </c>
      <c r="AI36" s="168">
        <f t="shared" si="24"/>
        <v>0</v>
      </c>
      <c r="AJ36" s="159">
        <f t="shared" si="44"/>
        <v>0</v>
      </c>
      <c r="AK36" s="40">
        <f>IFERROR(+VLOOKUP(A36,'Base de Datos'!$A$1:$M$105,10,0),0)</f>
        <v>0</v>
      </c>
      <c r="AL36" s="536">
        <f t="shared" si="45"/>
        <v>0</v>
      </c>
      <c r="AN36" s="218">
        <f>AD36+'[1]PPTO AL 31 DE JULIO  2016'!Z36</f>
        <v>0</v>
      </c>
      <c r="AO36" s="218">
        <f>AE36+'[1]PPTO AL 31 DE JULIO  2016'!AA36</f>
        <v>0</v>
      </c>
      <c r="AP36" s="218">
        <f>AF36+'[1]PPTO AL 31 DE JULIO  2016'!AB36</f>
        <v>0</v>
      </c>
      <c r="AQ36" s="225">
        <f>AI36+'[1]PPTO AL 31 DE JULIO  2016'!AC36</f>
        <v>0</v>
      </c>
      <c r="AR36" s="227" t="e">
        <f t="shared" si="12"/>
        <v>#DIV/0!</v>
      </c>
      <c r="AS36" s="227" t="e">
        <f t="shared" si="13"/>
        <v>#DIV/0!</v>
      </c>
      <c r="AT36" s="526"/>
      <c r="AU36" s="485"/>
      <c r="AV36" s="491">
        <f t="shared" si="1"/>
        <v>0</v>
      </c>
      <c r="AW36" s="488">
        <f t="shared" si="2"/>
        <v>0</v>
      </c>
    </row>
    <row r="37" spans="1:49" s="4" customFormat="1" ht="15.6" x14ac:dyDescent="0.55000000000000004">
      <c r="A37" s="569" t="s">
        <v>567</v>
      </c>
      <c r="B37" s="461" t="s">
        <v>36</v>
      </c>
      <c r="C37" s="571">
        <v>11753354</v>
      </c>
      <c r="D37" s="462">
        <v>0</v>
      </c>
      <c r="E37" s="5"/>
      <c r="F37" s="5"/>
      <c r="G37" s="5"/>
      <c r="H37" s="5"/>
      <c r="I37" s="38">
        <f t="shared" si="16"/>
        <v>11753354</v>
      </c>
      <c r="J37" s="551">
        <v>0</v>
      </c>
      <c r="K37" s="19"/>
      <c r="L37" s="14"/>
      <c r="M37" s="15"/>
      <c r="N37" s="18">
        <v>0</v>
      </c>
      <c r="O37" s="19">
        <v>0</v>
      </c>
      <c r="P37" s="14">
        <v>0</v>
      </c>
      <c r="Q37" s="15"/>
      <c r="R37" s="18">
        <v>0</v>
      </c>
      <c r="S37" s="19"/>
      <c r="T37" s="14">
        <v>0</v>
      </c>
      <c r="U37" s="15">
        <v>0</v>
      </c>
      <c r="V37" s="18"/>
      <c r="W37" s="19"/>
      <c r="X37" s="14"/>
      <c r="Y37" s="15">
        <v>0</v>
      </c>
      <c r="Z37" s="18"/>
      <c r="AA37" s="19"/>
      <c r="AB37" s="702">
        <f t="shared" si="42"/>
        <v>0</v>
      </c>
      <c r="AC37" s="703">
        <f t="shared" si="43"/>
        <v>0</v>
      </c>
      <c r="AD37" s="570">
        <f>C37+AB37-AC37</f>
        <v>11753354</v>
      </c>
      <c r="AE37" s="465">
        <f>IFERROR(+VLOOKUP(A37,'Base de Datos'!$A$1:$G$105,7,0),0)</f>
        <v>6992712</v>
      </c>
      <c r="AF37" s="40">
        <f>IFERROR(+VLOOKUP(A37,'Base de Datos'!$A$1:$G$105,6,0),0)</f>
        <v>2488486</v>
      </c>
      <c r="AG37" s="40">
        <f>IFERROR(+VLOOKUP(A37,'Base de Datos'!$A$1:$H$105,8,0),0)</f>
        <v>-2272156</v>
      </c>
      <c r="AH37" s="40">
        <f>+AI37+AG37</f>
        <v>0</v>
      </c>
      <c r="AI37" s="168">
        <f>AD37-AE37-AF37</f>
        <v>2272156</v>
      </c>
      <c r="AJ37" s="159">
        <f t="shared" si="44"/>
        <v>0.80668020379544425</v>
      </c>
      <c r="AK37" s="40">
        <f>IFERROR(+VLOOKUP(A37,'Base de Datos'!$A$1:$M$105,10,0),0)</f>
        <v>0</v>
      </c>
      <c r="AL37" s="536">
        <f t="shared" si="45"/>
        <v>0.5949545976408096</v>
      </c>
      <c r="AN37" s="218">
        <f>AD37+'[1]PPTO AL 31 DE JULIO  2016'!Z37</f>
        <v>18802219</v>
      </c>
      <c r="AO37" s="218">
        <f>AE37+'[1]PPTO AL 31 DE JULIO  2016'!AA37</f>
        <v>10429024</v>
      </c>
      <c r="AP37" s="218">
        <f>AF37+'[1]PPTO AL 31 DE JULIO  2016'!AB37</f>
        <v>5718182</v>
      </c>
      <c r="AQ37" s="225">
        <f>AI37+'[1]PPTO AL 31 DE JULIO  2016'!AC37</f>
        <v>2655013</v>
      </c>
      <c r="AR37" s="227">
        <f t="shared" si="12"/>
        <v>0.55466985040435923</v>
      </c>
      <c r="AS37" s="227">
        <f t="shared" si="13"/>
        <v>0.85879257123853303</v>
      </c>
      <c r="AT37" s="526"/>
      <c r="AU37" s="485">
        <v>25183</v>
      </c>
      <c r="AV37" s="488">
        <f t="shared" si="1"/>
        <v>2246973</v>
      </c>
      <c r="AW37" s="488"/>
    </row>
    <row r="38" spans="1:49" s="23" customFormat="1" ht="24" x14ac:dyDescent="0.55000000000000004">
      <c r="A38" s="386">
        <v>5</v>
      </c>
      <c r="B38" s="387" t="s">
        <v>37</v>
      </c>
      <c r="C38" s="388">
        <f>SUM(C39:C43)</f>
        <v>452529568</v>
      </c>
      <c r="D38" s="388">
        <f>SUM(D39:D43)</f>
        <v>0</v>
      </c>
      <c r="E38" s="389">
        <f>SUM(E39:E43)</f>
        <v>0</v>
      </c>
      <c r="F38" s="389"/>
      <c r="G38" s="389"/>
      <c r="H38" s="389">
        <f>SUM(H39:H43)</f>
        <v>0</v>
      </c>
      <c r="I38" s="395">
        <f t="shared" si="16"/>
        <v>452529568</v>
      </c>
      <c r="J38" s="390">
        <f>SUM(J39:J43)</f>
        <v>0</v>
      </c>
      <c r="K38" s="391">
        <f t="shared" ref="K38:W38" si="46">SUM(K39:K43)</f>
        <v>0</v>
      </c>
      <c r="L38" s="392">
        <f t="shared" si="46"/>
        <v>0</v>
      </c>
      <c r="M38" s="393">
        <f t="shared" si="46"/>
        <v>0</v>
      </c>
      <c r="N38" s="392">
        <f t="shared" si="46"/>
        <v>0</v>
      </c>
      <c r="O38" s="393">
        <f t="shared" si="46"/>
        <v>0</v>
      </c>
      <c r="P38" s="392">
        <f t="shared" si="46"/>
        <v>0</v>
      </c>
      <c r="Q38" s="393">
        <f t="shared" si="46"/>
        <v>109000000</v>
      </c>
      <c r="R38" s="392">
        <f t="shared" si="46"/>
        <v>0</v>
      </c>
      <c r="S38" s="393">
        <f t="shared" si="46"/>
        <v>0</v>
      </c>
      <c r="T38" s="392">
        <f>SUM(T39:T43)</f>
        <v>0</v>
      </c>
      <c r="U38" s="393">
        <f>SUM(U39:U43)</f>
        <v>0</v>
      </c>
      <c r="V38" s="392">
        <f t="shared" si="46"/>
        <v>0</v>
      </c>
      <c r="W38" s="393">
        <f t="shared" si="46"/>
        <v>0</v>
      </c>
      <c r="X38" s="392">
        <f t="shared" ref="X38:AA38" si="47">SUM(X39:X43)</f>
        <v>0</v>
      </c>
      <c r="Y38" s="393">
        <f t="shared" si="47"/>
        <v>0</v>
      </c>
      <c r="Z38" s="392">
        <f t="shared" si="47"/>
        <v>0</v>
      </c>
      <c r="AA38" s="393">
        <f t="shared" si="47"/>
        <v>0</v>
      </c>
      <c r="AB38" s="394">
        <f t="shared" ref="AB38:AI38" si="48">SUM(AB39:AB43)</f>
        <v>0</v>
      </c>
      <c r="AC38" s="388">
        <f t="shared" si="48"/>
        <v>109000000</v>
      </c>
      <c r="AD38" s="395">
        <f t="shared" si="48"/>
        <v>343529568</v>
      </c>
      <c r="AE38" s="395">
        <f t="shared" si="48"/>
        <v>199793979.06</v>
      </c>
      <c r="AF38" s="395">
        <f t="shared" si="48"/>
        <v>88656006.939999998</v>
      </c>
      <c r="AG38" s="395">
        <f t="shared" ref="AG38" si="49">SUM(AG39:AG43)</f>
        <v>-55079582</v>
      </c>
      <c r="AH38" s="395">
        <f>+AI38+AG38</f>
        <v>0</v>
      </c>
      <c r="AI38" s="395">
        <f t="shared" si="48"/>
        <v>55079582</v>
      </c>
      <c r="AJ38" s="398">
        <f>(AD38-AI38)/AD38</f>
        <v>0.83966567326163899</v>
      </c>
      <c r="AK38" s="395">
        <f t="shared" ref="AK38" si="50">SUM(AK39:AK43)</f>
        <v>0</v>
      </c>
      <c r="AL38" s="536">
        <f t="shared" si="32"/>
        <v>0.58159179782742898</v>
      </c>
      <c r="AN38" s="218">
        <f>AD38+'[1]PPTO AL 31 DE JULIO  2016'!Z38</f>
        <v>478585814</v>
      </c>
      <c r="AO38" s="218">
        <f>AE38+'[1]PPTO AL 31 DE JULIO  2016'!AA38</f>
        <v>265631520.06</v>
      </c>
      <c r="AP38" s="218">
        <f>AF38+'[1]PPTO AL 31 DE JULIO  2016'!AB38</f>
        <v>150539173.94</v>
      </c>
      <c r="AQ38" s="225">
        <f>AI38+'[1]PPTO AL 31 DE JULIO  2016'!AC38</f>
        <v>62415120</v>
      </c>
      <c r="AR38" s="227">
        <f t="shared" si="12"/>
        <v>0.55503425360618819</v>
      </c>
      <c r="AS38" s="227">
        <f t="shared" si="13"/>
        <v>0.86958426644881703</v>
      </c>
      <c r="AT38" s="526"/>
      <c r="AU38" s="485">
        <v>27704934</v>
      </c>
      <c r="AV38" s="491">
        <f t="shared" si="1"/>
        <v>27374648</v>
      </c>
      <c r="AW38" s="488">
        <f t="shared" si="2"/>
        <v>27374648</v>
      </c>
    </row>
    <row r="39" spans="1:49" s="4" customFormat="1" ht="15.6" x14ac:dyDescent="0.55000000000000004">
      <c r="A39" s="569" t="s">
        <v>568</v>
      </c>
      <c r="B39" s="461" t="s">
        <v>38</v>
      </c>
      <c r="C39" s="571">
        <v>127406361</v>
      </c>
      <c r="D39" s="462">
        <v>0</v>
      </c>
      <c r="E39" s="5"/>
      <c r="F39" s="5"/>
      <c r="G39" s="5"/>
      <c r="H39" s="5"/>
      <c r="I39" s="38">
        <f t="shared" si="16"/>
        <v>127406361</v>
      </c>
      <c r="J39" s="551">
        <v>0</v>
      </c>
      <c r="K39" s="19"/>
      <c r="L39" s="14"/>
      <c r="M39" s="15"/>
      <c r="N39" s="18">
        <v>0</v>
      </c>
      <c r="O39" s="19">
        <v>0</v>
      </c>
      <c r="P39" s="14">
        <v>0</v>
      </c>
      <c r="Q39" s="15"/>
      <c r="R39" s="18">
        <v>0</v>
      </c>
      <c r="S39" s="19"/>
      <c r="T39" s="14">
        <v>0</v>
      </c>
      <c r="U39" s="15">
        <v>0</v>
      </c>
      <c r="V39" s="18"/>
      <c r="W39" s="19"/>
      <c r="X39" s="14"/>
      <c r="Y39" s="15">
        <v>0</v>
      </c>
      <c r="Z39" s="18"/>
      <c r="AA39" s="19"/>
      <c r="AB39" s="35">
        <f t="shared" ref="AB39:AB43" si="51">J39+L39+N39+P39+R39+T39+V39+X39+Z39</f>
        <v>0</v>
      </c>
      <c r="AC39" s="486">
        <f t="shared" ref="AC39:AC43" si="52">K39+M39+O39+Q39+S39+U39+W39+Y39+AA39</f>
        <v>0</v>
      </c>
      <c r="AD39" s="570">
        <f>C39+AB39-AC39</f>
        <v>127406361</v>
      </c>
      <c r="AE39" s="465">
        <f>IFERROR(+VLOOKUP(A39,'Base de Datos'!$A$1:$G$105,7,0),0)</f>
        <v>71107118</v>
      </c>
      <c r="AF39" s="40">
        <f>IFERROR(+VLOOKUP(A39,'Base de Datos'!$A$1:$G$105,6,0),0)</f>
        <v>31669068</v>
      </c>
      <c r="AG39" s="40">
        <f>IFERROR(+VLOOKUP(A39,'Base de Datos'!$A$1:$H$105,8,0),0)</f>
        <v>-24630175</v>
      </c>
      <c r="AH39" s="40">
        <f>+AI39+AG39</f>
        <v>0</v>
      </c>
      <c r="AI39" s="168">
        <f>AD39-AE39-AF39</f>
        <v>24630175</v>
      </c>
      <c r="AJ39" s="159">
        <f t="shared" ref="AJ39:AJ43" si="53">IFERROR(((AD39-AI39)/AD39),0)</f>
        <v>0.8066801782369406</v>
      </c>
      <c r="AK39" s="40">
        <f>IFERROR(+VLOOKUP(A39,'Base de Datos'!$A$1:$M$105,10,0),0)</f>
        <v>0</v>
      </c>
      <c r="AL39" s="536">
        <f t="shared" ref="AL39:AL43" si="54">IFERROR(+(AE39/AD39),0)</f>
        <v>0.55811277743031995</v>
      </c>
      <c r="AN39" s="218">
        <f>AD39+'[1]PPTO AL 31 DE JULIO  2016'!Z39</f>
        <v>199022825</v>
      </c>
      <c r="AO39" s="218">
        <f>AE39+'[1]PPTO AL 31 DE JULIO  2016'!AA39</f>
        <v>106018870</v>
      </c>
      <c r="AP39" s="218">
        <f>AF39+'[1]PPTO AL 31 DE JULIO  2016'!AB39</f>
        <v>64483954</v>
      </c>
      <c r="AQ39" s="225">
        <f>AI39+'[1]PPTO AL 31 DE JULIO  2016'!AC39</f>
        <v>28520001</v>
      </c>
      <c r="AR39" s="227">
        <f t="shared" si="12"/>
        <v>0.53269704115595784</v>
      </c>
      <c r="AS39" s="227">
        <f t="shared" si="13"/>
        <v>0.85669984837166291</v>
      </c>
      <c r="AT39" s="526"/>
      <c r="AU39" s="485">
        <v>255856</v>
      </c>
      <c r="AV39" s="488">
        <f t="shared" si="1"/>
        <v>24374319</v>
      </c>
      <c r="AW39" s="488">
        <f t="shared" si="2"/>
        <v>24374319</v>
      </c>
    </row>
    <row r="40" spans="1:49" s="4" customFormat="1" ht="15.6" x14ac:dyDescent="0.55000000000000004">
      <c r="A40" s="569" t="s">
        <v>569</v>
      </c>
      <c r="B40" s="461" t="s">
        <v>39</v>
      </c>
      <c r="C40" s="571">
        <v>70520126</v>
      </c>
      <c r="D40" s="462">
        <v>0</v>
      </c>
      <c r="E40" s="5"/>
      <c r="F40" s="5"/>
      <c r="G40" s="5"/>
      <c r="H40" s="5"/>
      <c r="I40" s="38">
        <f t="shared" si="16"/>
        <v>70520126</v>
      </c>
      <c r="J40" s="551"/>
      <c r="K40" s="19"/>
      <c r="L40" s="14"/>
      <c r="M40" s="15"/>
      <c r="N40" s="18">
        <v>0</v>
      </c>
      <c r="O40" s="19">
        <v>0</v>
      </c>
      <c r="P40" s="14">
        <v>0</v>
      </c>
      <c r="Q40" s="15"/>
      <c r="R40" s="18">
        <v>0</v>
      </c>
      <c r="S40" s="19"/>
      <c r="T40" s="14">
        <v>0</v>
      </c>
      <c r="U40" s="15">
        <v>0</v>
      </c>
      <c r="V40" s="18"/>
      <c r="W40" s="19"/>
      <c r="X40" s="14"/>
      <c r="Y40" s="15">
        <v>0</v>
      </c>
      <c r="Z40" s="18"/>
      <c r="AA40" s="19"/>
      <c r="AB40" s="35">
        <f t="shared" si="51"/>
        <v>0</v>
      </c>
      <c r="AC40" s="486">
        <f t="shared" si="52"/>
        <v>0</v>
      </c>
      <c r="AD40" s="570">
        <f>C40+AB40-AC40</f>
        <v>70520126</v>
      </c>
      <c r="AE40" s="465">
        <f>IFERROR(+VLOOKUP(A40,'Base de Datos'!$A$1:$G$105,7,0),0)</f>
        <v>39358218</v>
      </c>
      <c r="AF40" s="40">
        <f>IFERROR(+VLOOKUP(A40,'Base de Datos'!$A$1:$G$105,6,0),0)</f>
        <v>17528970</v>
      </c>
      <c r="AG40" s="40">
        <f>IFERROR(+VLOOKUP(A40,'Base de Datos'!$A$1:$H$105,8,0),0)</f>
        <v>-13632938</v>
      </c>
      <c r="AH40" s="40">
        <f t="shared" ref="AH40:AH41" si="55">+AI40+AG40</f>
        <v>0</v>
      </c>
      <c r="AI40" s="168">
        <f t="shared" si="24"/>
        <v>13632938</v>
      </c>
      <c r="AJ40" s="159">
        <f t="shared" si="53"/>
        <v>0.80668018091743054</v>
      </c>
      <c r="AK40" s="40">
        <f>IFERROR(+VLOOKUP(A40,'Base de Datos'!$A$1:$M$105,10,0),0)</f>
        <v>0</v>
      </c>
      <c r="AL40" s="536">
        <f t="shared" si="54"/>
        <v>0.55811326826046792</v>
      </c>
      <c r="AN40" s="218">
        <f>AD40+'[1]PPTO AL 31 DE JULIO  2016'!Z40</f>
        <v>91666720</v>
      </c>
      <c r="AO40" s="218">
        <f>AE40+'[1]PPTO AL 31 DE JULIO  2016'!AA40</f>
        <v>49666835</v>
      </c>
      <c r="AP40" s="218">
        <f>AF40+'[1]PPTO AL 31 DE JULIO  2016'!AB40</f>
        <v>27218376</v>
      </c>
      <c r="AQ40" s="225">
        <f>AI40+'[1]PPTO AL 31 DE JULIO  2016'!AC40</f>
        <v>14781509</v>
      </c>
      <c r="AR40" s="227">
        <f t="shared" si="12"/>
        <v>0.54181970294126369</v>
      </c>
      <c r="AS40" s="227">
        <f t="shared" si="13"/>
        <v>0.83874726836522573</v>
      </c>
      <c r="AT40" s="526"/>
      <c r="AU40" s="485">
        <v>23761813</v>
      </c>
      <c r="AV40" s="488">
        <f t="shared" si="1"/>
        <v>-10128875</v>
      </c>
      <c r="AW40" s="488">
        <f t="shared" si="2"/>
        <v>-10128875</v>
      </c>
    </row>
    <row r="41" spans="1:49" s="4" customFormat="1" ht="15.6" x14ac:dyDescent="0.55000000000000004">
      <c r="A41" s="569" t="s">
        <v>570</v>
      </c>
      <c r="B41" s="461" t="s">
        <v>40</v>
      </c>
      <c r="C41" s="571">
        <v>35260063</v>
      </c>
      <c r="D41" s="462">
        <v>0</v>
      </c>
      <c r="E41" s="5"/>
      <c r="F41" s="5"/>
      <c r="G41" s="5"/>
      <c r="H41" s="5"/>
      <c r="I41" s="38">
        <f t="shared" si="16"/>
        <v>35260063</v>
      </c>
      <c r="J41" s="551"/>
      <c r="K41" s="19"/>
      <c r="L41" s="14"/>
      <c r="M41" s="15"/>
      <c r="N41" s="18">
        <v>0</v>
      </c>
      <c r="O41" s="19">
        <v>0</v>
      </c>
      <c r="P41" s="14">
        <v>0</v>
      </c>
      <c r="Q41" s="15"/>
      <c r="R41" s="18">
        <v>0</v>
      </c>
      <c r="S41" s="19"/>
      <c r="T41" s="14">
        <v>0</v>
      </c>
      <c r="U41" s="15">
        <v>0</v>
      </c>
      <c r="V41" s="18"/>
      <c r="W41" s="19"/>
      <c r="X41" s="14"/>
      <c r="Y41" s="15">
        <v>0</v>
      </c>
      <c r="Z41" s="18"/>
      <c r="AA41" s="19"/>
      <c r="AB41" s="35">
        <f t="shared" si="51"/>
        <v>0</v>
      </c>
      <c r="AC41" s="486">
        <f t="shared" si="52"/>
        <v>0</v>
      </c>
      <c r="AD41" s="570">
        <f>C41+AB41-AC41</f>
        <v>35260063</v>
      </c>
      <c r="AE41" s="465">
        <f>IFERROR(+VLOOKUP(A41,'Base de Datos'!$A$1:$G$105,7,0),0)</f>
        <v>19679095</v>
      </c>
      <c r="AF41" s="40">
        <f>IFERROR(+VLOOKUP(A41,'Base de Datos'!$A$1:$G$105,6,0),0)</f>
        <v>8764499</v>
      </c>
      <c r="AG41" s="40">
        <f>IFERROR(+VLOOKUP(A41,'Base de Datos'!$A$1:$H$105,8,0),0)</f>
        <v>-6816469</v>
      </c>
      <c r="AH41" s="40">
        <f t="shared" si="55"/>
        <v>0</v>
      </c>
      <c r="AI41" s="168">
        <f t="shared" si="24"/>
        <v>6816469</v>
      </c>
      <c r="AJ41" s="159">
        <f t="shared" si="53"/>
        <v>0.80668018091743054</v>
      </c>
      <c r="AK41" s="40">
        <f>IFERROR(+VLOOKUP(A41,'Base de Datos'!$A$1:$M$105,10,0),0)</f>
        <v>0</v>
      </c>
      <c r="AL41" s="536">
        <f t="shared" si="54"/>
        <v>0.55811287121069519</v>
      </c>
      <c r="AN41" s="218">
        <f>AD41+'[1]PPTO AL 31 DE JULIO  2016'!Z41</f>
        <v>77553251</v>
      </c>
      <c r="AO41" s="218">
        <f>AE41+'[1]PPTO AL 31 DE JULIO  2016'!AA41</f>
        <v>40296267</v>
      </c>
      <c r="AP41" s="218">
        <f>AF41+'[1]PPTO AL 31 DE JULIO  2016'!AB41</f>
        <v>28143374</v>
      </c>
      <c r="AQ41" s="225">
        <f>AI41+'[1]PPTO AL 31 DE JULIO  2016'!AC41</f>
        <v>9113610</v>
      </c>
      <c r="AR41" s="227">
        <f t="shared" si="12"/>
        <v>0.51959481363328019</v>
      </c>
      <c r="AS41" s="227">
        <f t="shared" si="13"/>
        <v>0.88248577741763523</v>
      </c>
      <c r="AT41" s="526"/>
      <c r="AU41" s="485">
        <v>3687265</v>
      </c>
      <c r="AV41" s="488">
        <f t="shared" si="1"/>
        <v>3129204</v>
      </c>
      <c r="AW41" s="488">
        <f t="shared" si="2"/>
        <v>3129204</v>
      </c>
    </row>
    <row r="42" spans="1:49" s="4" customFormat="1" ht="16.8" hidden="1" x14ac:dyDescent="0.55000000000000004">
      <c r="A42" s="255">
        <v>504</v>
      </c>
      <c r="B42" s="461" t="s">
        <v>41</v>
      </c>
      <c r="C42" s="462"/>
      <c r="D42" s="462"/>
      <c r="E42" s="616"/>
      <c r="F42" s="616"/>
      <c r="G42" s="616"/>
      <c r="H42" s="616"/>
      <c r="I42" s="38">
        <f t="shared" si="16"/>
        <v>0</v>
      </c>
      <c r="J42" s="463"/>
      <c r="K42" s="21"/>
      <c r="L42" s="14"/>
      <c r="M42" s="15"/>
      <c r="N42" s="18"/>
      <c r="O42" s="19"/>
      <c r="P42" s="14"/>
      <c r="Q42" s="15"/>
      <c r="R42" s="18"/>
      <c r="S42" s="19"/>
      <c r="T42" s="14"/>
      <c r="U42" s="15"/>
      <c r="V42" s="18"/>
      <c r="W42" s="19"/>
      <c r="X42" s="14"/>
      <c r="Y42" s="15"/>
      <c r="Z42" s="18"/>
      <c r="AA42" s="19"/>
      <c r="AB42" s="35">
        <f t="shared" si="51"/>
        <v>0</v>
      </c>
      <c r="AC42" s="486">
        <f t="shared" si="52"/>
        <v>0</v>
      </c>
      <c r="AD42" s="135">
        <f>C42+AB42-AC42</f>
        <v>0</v>
      </c>
      <c r="AE42" s="465">
        <f>IFERROR(+VLOOKUP(A42,'Base de Datos'!$A$1:$G$105,7,0),0)</f>
        <v>0</v>
      </c>
      <c r="AF42" s="40">
        <f>IFERROR(+VLOOKUP(A42,'Base de Datos'!$A$1:$G$105,6,0),0)</f>
        <v>0</v>
      </c>
      <c r="AG42" s="40">
        <f>IFERROR(+VLOOKUP(A42,'Base de Datos'!$A$1:$H$105,8,0),0)</f>
        <v>0</v>
      </c>
      <c r="AH42" s="40">
        <f t="shared" si="17"/>
        <v>0</v>
      </c>
      <c r="AI42" s="168">
        <f t="shared" si="24"/>
        <v>0</v>
      </c>
      <c r="AJ42" s="159">
        <f t="shared" si="53"/>
        <v>0</v>
      </c>
      <c r="AK42" s="40">
        <f>IFERROR(+VLOOKUP(A42,'Base de Datos'!$A$1:$M$105,10,0),0)</f>
        <v>0</v>
      </c>
      <c r="AL42" s="536">
        <f t="shared" si="54"/>
        <v>0</v>
      </c>
      <c r="AN42" s="218">
        <f>AD42+'[1]PPTO AL 31 DE JULIO  2016'!Z42</f>
        <v>0</v>
      </c>
      <c r="AO42" s="218">
        <f>AE42+'[1]PPTO AL 31 DE JULIO  2016'!AA42</f>
        <v>0</v>
      </c>
      <c r="AP42" s="218">
        <f>AF42+'[1]PPTO AL 31 DE JULIO  2016'!AB42</f>
        <v>0</v>
      </c>
      <c r="AQ42" s="225">
        <f>AI42+'[1]PPTO AL 31 DE JULIO  2016'!AC42</f>
        <v>0</v>
      </c>
      <c r="AR42" s="227" t="e">
        <f t="shared" si="12"/>
        <v>#DIV/0!</v>
      </c>
      <c r="AS42" s="227" t="e">
        <f t="shared" si="13"/>
        <v>#DIV/0!</v>
      </c>
      <c r="AT42" s="526"/>
      <c r="AU42" s="485"/>
      <c r="AV42" s="491">
        <f t="shared" si="1"/>
        <v>0</v>
      </c>
      <c r="AW42" s="488">
        <f t="shared" si="2"/>
        <v>0</v>
      </c>
    </row>
    <row r="43" spans="1:49" s="4" customFormat="1" ht="15.6" x14ac:dyDescent="0.55000000000000004">
      <c r="A43" s="569" t="s">
        <v>571</v>
      </c>
      <c r="B43" s="461" t="s">
        <v>42</v>
      </c>
      <c r="C43" s="571">
        <v>219343018</v>
      </c>
      <c r="D43" s="462">
        <v>0</v>
      </c>
      <c r="E43" s="5"/>
      <c r="F43" s="5"/>
      <c r="G43" s="5"/>
      <c r="H43" s="5"/>
      <c r="I43" s="38">
        <f t="shared" si="16"/>
        <v>219343018</v>
      </c>
      <c r="J43" s="551">
        <v>0</v>
      </c>
      <c r="K43" s="19">
        <v>0</v>
      </c>
      <c r="L43" s="14"/>
      <c r="M43" s="15"/>
      <c r="N43" s="18"/>
      <c r="O43" s="19">
        <v>0</v>
      </c>
      <c r="P43" s="14">
        <v>0</v>
      </c>
      <c r="Q43" s="15">
        <v>109000000</v>
      </c>
      <c r="R43" s="18">
        <v>0</v>
      </c>
      <c r="S43" s="19">
        <v>0</v>
      </c>
      <c r="T43" s="14">
        <v>0</v>
      </c>
      <c r="U43" s="15"/>
      <c r="V43" s="18">
        <v>0</v>
      </c>
      <c r="W43" s="19"/>
      <c r="X43" s="14">
        <v>0</v>
      </c>
      <c r="Y43" s="15"/>
      <c r="Z43" s="18">
        <v>0</v>
      </c>
      <c r="AA43" s="19"/>
      <c r="AB43" s="35">
        <f t="shared" si="51"/>
        <v>0</v>
      </c>
      <c r="AC43" s="703">
        <f t="shared" si="52"/>
        <v>109000000</v>
      </c>
      <c r="AD43" s="570">
        <f>C43+AB43-AC43</f>
        <v>110343018</v>
      </c>
      <c r="AE43" s="465">
        <f>IFERROR(+VLOOKUP(A43,'Base de Datos'!$A$1:$G$105,7,0),0)</f>
        <v>69649548.060000002</v>
      </c>
      <c r="AF43" s="40">
        <f>IFERROR(+VLOOKUP(A43,'Base de Datos'!$A$1:$G$105,6,0),0)</f>
        <v>30693469.940000001</v>
      </c>
      <c r="AG43" s="40">
        <f>IFERROR(+VLOOKUP(A43,'Base de Datos'!$A$1:$H$105,8,0),0)</f>
        <v>-10000000</v>
      </c>
      <c r="AH43" s="40">
        <f>+AI43+AG43</f>
        <v>0</v>
      </c>
      <c r="AI43" s="168">
        <f t="shared" si="24"/>
        <v>9999999.9999999963</v>
      </c>
      <c r="AJ43" s="159">
        <f t="shared" si="53"/>
        <v>0.90937351378226761</v>
      </c>
      <c r="AK43" s="40">
        <f>IFERROR(+VLOOKUP(A43,'Base de Datos'!$A$1:$M$105,10,0),0)</f>
        <v>0</v>
      </c>
      <c r="AL43" s="536">
        <f t="shared" si="54"/>
        <v>0.63120938073308819</v>
      </c>
      <c r="AN43" s="218">
        <f>AD43+'[1]PPTO AL 31 DE JULIO  2016'!Z43</f>
        <v>110343018</v>
      </c>
      <c r="AO43" s="218">
        <f>AE43+'[1]PPTO AL 31 DE JULIO  2016'!AA43</f>
        <v>69649548.060000002</v>
      </c>
      <c r="AP43" s="218">
        <f>AF43+'[1]PPTO AL 31 DE JULIO  2016'!AB43</f>
        <v>30693469.940000001</v>
      </c>
      <c r="AQ43" s="225">
        <f>AI43+'[1]PPTO AL 31 DE JULIO  2016'!AC43</f>
        <v>9999999.9999999963</v>
      </c>
      <c r="AR43" s="227">
        <f>AO43/AN43</f>
        <v>0.63120938073308819</v>
      </c>
      <c r="AS43" s="227">
        <f>(AO43+AP43)/AN43</f>
        <v>0.90937351378226761</v>
      </c>
      <c r="AT43" s="526"/>
      <c r="AU43" s="485">
        <v>0</v>
      </c>
      <c r="AV43" s="488">
        <f t="shared" si="1"/>
        <v>9999999.9999999963</v>
      </c>
      <c r="AW43" s="488">
        <f t="shared" si="2"/>
        <v>9999999.9999999963</v>
      </c>
    </row>
    <row r="44" spans="1:49" s="23" customFormat="1" ht="16.8" hidden="1" x14ac:dyDescent="0.55000000000000004">
      <c r="A44" s="386">
        <v>99</v>
      </c>
      <c r="B44" s="387" t="s">
        <v>43</v>
      </c>
      <c r="C44" s="388">
        <f>SUM(C45:C46)</f>
        <v>0</v>
      </c>
      <c r="D44" s="388">
        <f>SUM(D45:D46)</f>
        <v>0</v>
      </c>
      <c r="E44" s="397">
        <f>SUM(E45:E46)</f>
        <v>0</v>
      </c>
      <c r="F44" s="397"/>
      <c r="G44" s="397"/>
      <c r="H44" s="397">
        <f>SUM(H45:H46)</f>
        <v>0</v>
      </c>
      <c r="I44" s="395">
        <f t="shared" si="16"/>
        <v>0</v>
      </c>
      <c r="J44" s="390">
        <f>SUM(J45:J46)</f>
        <v>0</v>
      </c>
      <c r="K44" s="391">
        <f t="shared" ref="K44:W44" si="56">SUM(K45:K46)</f>
        <v>0</v>
      </c>
      <c r="L44" s="392">
        <f t="shared" si="56"/>
        <v>0</v>
      </c>
      <c r="M44" s="393">
        <f t="shared" si="56"/>
        <v>0</v>
      </c>
      <c r="N44" s="392">
        <f t="shared" si="56"/>
        <v>0</v>
      </c>
      <c r="O44" s="393">
        <f t="shared" si="56"/>
        <v>0</v>
      </c>
      <c r="P44" s="392">
        <f t="shared" si="56"/>
        <v>0</v>
      </c>
      <c r="Q44" s="393">
        <f t="shared" si="56"/>
        <v>0</v>
      </c>
      <c r="R44" s="392">
        <f t="shared" si="56"/>
        <v>0</v>
      </c>
      <c r="S44" s="393">
        <f t="shared" si="56"/>
        <v>0</v>
      </c>
      <c r="T44" s="392">
        <f>SUM(T45:T46)</f>
        <v>0</v>
      </c>
      <c r="U44" s="393">
        <f>SUM(U45:U46)</f>
        <v>0</v>
      </c>
      <c r="V44" s="392">
        <f t="shared" si="56"/>
        <v>0</v>
      </c>
      <c r="W44" s="393">
        <f t="shared" si="56"/>
        <v>0</v>
      </c>
      <c r="X44" s="392">
        <f t="shared" ref="X44:AA44" si="57">SUM(X45:X46)</f>
        <v>0</v>
      </c>
      <c r="Y44" s="393">
        <f t="shared" si="57"/>
        <v>0</v>
      </c>
      <c r="Z44" s="392">
        <f t="shared" si="57"/>
        <v>0</v>
      </c>
      <c r="AA44" s="393">
        <f t="shared" si="57"/>
        <v>0</v>
      </c>
      <c r="AB44" s="394">
        <f t="shared" ref="AB44:AI44" si="58">SUM(AB45:AB46)</f>
        <v>0</v>
      </c>
      <c r="AC44" s="388">
        <f t="shared" si="58"/>
        <v>0</v>
      </c>
      <c r="AD44" s="395">
        <f t="shared" si="58"/>
        <v>0</v>
      </c>
      <c r="AE44" s="460">
        <f t="shared" si="58"/>
        <v>0</v>
      </c>
      <c r="AF44" s="395">
        <f t="shared" si="58"/>
        <v>0</v>
      </c>
      <c r="AG44" s="395">
        <f t="shared" ref="AG44" si="59">SUM(AG45:AG46)</f>
        <v>0</v>
      </c>
      <c r="AH44" s="395"/>
      <c r="AI44" s="395">
        <f t="shared" si="58"/>
        <v>0</v>
      </c>
      <c r="AJ44" s="405">
        <v>0</v>
      </c>
      <c r="AK44" s="395">
        <f t="shared" ref="AK44" si="60">SUM(AK45:AK46)</f>
        <v>0</v>
      </c>
      <c r="AL44" s="536" t="s">
        <v>0</v>
      </c>
      <c r="AN44" s="218">
        <f>AD44+'[1]PPTO AL 31 DE JULIO  2016'!Z44</f>
        <v>0</v>
      </c>
      <c r="AO44" s="218">
        <f>AE44+'[1]PPTO AL 31 DE JULIO  2016'!AA44</f>
        <v>0</v>
      </c>
      <c r="AP44" s="218">
        <f>AF44+'[1]PPTO AL 31 DE JULIO  2016'!AB44</f>
        <v>0</v>
      </c>
      <c r="AQ44" s="225">
        <f>AI44+'[1]PPTO AL 31 DE JULIO  2016'!AC44</f>
        <v>0</v>
      </c>
      <c r="AR44" s="227"/>
      <c r="AS44" s="227"/>
      <c r="AT44" s="526"/>
      <c r="AU44" s="485"/>
      <c r="AV44" s="491">
        <f t="shared" si="1"/>
        <v>0</v>
      </c>
      <c r="AW44" s="488">
        <f t="shared" si="2"/>
        <v>0</v>
      </c>
    </row>
    <row r="45" spans="1:49" s="4" customFormat="1" ht="16.8" hidden="1" x14ac:dyDescent="0.55000000000000004">
      <c r="A45" s="255">
        <v>9901</v>
      </c>
      <c r="B45" s="461" t="s">
        <v>44</v>
      </c>
      <c r="C45" s="466"/>
      <c r="D45" s="466"/>
      <c r="E45" s="616"/>
      <c r="F45" s="616"/>
      <c r="G45" s="616"/>
      <c r="H45" s="616"/>
      <c r="I45" s="38">
        <f t="shared" si="16"/>
        <v>0</v>
      </c>
      <c r="J45" s="467"/>
      <c r="K45" s="34"/>
      <c r="L45" s="12"/>
      <c r="M45" s="13"/>
      <c r="N45" s="16"/>
      <c r="O45" s="17"/>
      <c r="P45" s="12"/>
      <c r="Q45" s="13"/>
      <c r="R45" s="16"/>
      <c r="S45" s="17"/>
      <c r="T45" s="12"/>
      <c r="U45" s="13"/>
      <c r="V45" s="16"/>
      <c r="W45" s="17"/>
      <c r="X45" s="12"/>
      <c r="Y45" s="13"/>
      <c r="Z45" s="16"/>
      <c r="AA45" s="17"/>
      <c r="AB45" s="35">
        <f>J45+L45+N45+P45+R45+W45</f>
        <v>0</v>
      </c>
      <c r="AC45" s="464">
        <f>K45+M45+O45+Q45+S45+V45</f>
        <v>0</v>
      </c>
      <c r="AD45" s="40">
        <f>I45+AB45-AC45</f>
        <v>0</v>
      </c>
      <c r="AE45" s="468"/>
      <c r="AF45" s="158">
        <v>0</v>
      </c>
      <c r="AG45" s="158"/>
      <c r="AH45" s="158"/>
      <c r="AI45" s="168">
        <f t="shared" si="24"/>
        <v>0</v>
      </c>
      <c r="AJ45" s="357"/>
      <c r="AK45" s="158">
        <v>0</v>
      </c>
      <c r="AL45" s="536" t="s">
        <v>0</v>
      </c>
      <c r="AN45" s="218">
        <f>AD45+'[1]PPTO AL 31 DE JULIO  2016'!Z45</f>
        <v>0</v>
      </c>
      <c r="AO45" s="218">
        <f>AE45+'[1]PPTO AL 31 DE JULIO  2016'!AA45</f>
        <v>0</v>
      </c>
      <c r="AP45" s="218">
        <f>AF45+'[1]PPTO AL 31 DE JULIO  2016'!AB45</f>
        <v>0</v>
      </c>
      <c r="AQ45" s="225">
        <f>AI45+'[1]PPTO AL 31 DE JULIO  2016'!AC45</f>
        <v>0</v>
      </c>
      <c r="AR45" s="228"/>
      <c r="AS45" s="228"/>
      <c r="AT45" s="527"/>
      <c r="AU45" s="490"/>
      <c r="AV45" s="491">
        <f t="shared" si="1"/>
        <v>0</v>
      </c>
      <c r="AW45" s="488">
        <f t="shared" si="2"/>
        <v>0</v>
      </c>
    </row>
    <row r="46" spans="1:49" s="4" customFormat="1" ht="16.8" hidden="1" x14ac:dyDescent="0.55000000000000004">
      <c r="A46" s="255">
        <v>9999</v>
      </c>
      <c r="B46" s="461" t="s">
        <v>45</v>
      </c>
      <c r="C46" s="466"/>
      <c r="D46" s="466"/>
      <c r="E46" s="616"/>
      <c r="F46" s="616"/>
      <c r="G46" s="616"/>
      <c r="H46" s="616"/>
      <c r="I46" s="38">
        <v>0</v>
      </c>
      <c r="J46" s="467"/>
      <c r="K46" s="34"/>
      <c r="L46" s="12"/>
      <c r="M46" s="13"/>
      <c r="N46" s="16"/>
      <c r="O46" s="17"/>
      <c r="P46" s="12"/>
      <c r="Q46" s="13"/>
      <c r="R46" s="16"/>
      <c r="S46" s="17"/>
      <c r="T46" s="12"/>
      <c r="U46" s="13"/>
      <c r="V46" s="16"/>
      <c r="W46" s="17"/>
      <c r="X46" s="12"/>
      <c r="Y46" s="13"/>
      <c r="Z46" s="16"/>
      <c r="AA46" s="17"/>
      <c r="AB46" s="35">
        <f>J46+L46+N46+P46+R46+W46</f>
        <v>0</v>
      </c>
      <c r="AC46" s="464">
        <f>K46+M46+O46+Q46+S46+V46</f>
        <v>0</v>
      </c>
      <c r="AD46" s="40">
        <f>I46+AB46-AC46</f>
        <v>0</v>
      </c>
      <c r="AE46" s="468"/>
      <c r="AF46" s="158"/>
      <c r="AG46" s="158"/>
      <c r="AH46" s="158"/>
      <c r="AI46" s="168">
        <f t="shared" si="24"/>
        <v>0</v>
      </c>
      <c r="AJ46" s="357"/>
      <c r="AK46" s="158"/>
      <c r="AL46" s="536" t="s">
        <v>0</v>
      </c>
      <c r="AN46" s="218">
        <f>AD46+'[1]PPTO AL 31 DE JULIO  2016'!Z46</f>
        <v>0</v>
      </c>
      <c r="AO46" s="218">
        <f>AE46+'[1]PPTO AL 31 DE JULIO  2016'!AA46</f>
        <v>0</v>
      </c>
      <c r="AP46" s="218">
        <f>AF46+'[1]PPTO AL 31 DE JULIO  2016'!AB46</f>
        <v>0</v>
      </c>
      <c r="AQ46" s="225">
        <f>AI46+'[1]PPTO AL 31 DE JULIO  2016'!AC46</f>
        <v>0</v>
      </c>
      <c r="AR46" s="228"/>
      <c r="AS46" s="228"/>
      <c r="AT46" s="527"/>
      <c r="AU46" s="490"/>
      <c r="AV46" s="491">
        <f t="shared" si="1"/>
        <v>0</v>
      </c>
      <c r="AW46" s="488">
        <f t="shared" si="2"/>
        <v>0</v>
      </c>
    </row>
    <row r="47" spans="1:49" s="31" customFormat="1" ht="16.8" x14ac:dyDescent="0.55000000000000004">
      <c r="A47" s="256">
        <v>1</v>
      </c>
      <c r="B47" s="180" t="s">
        <v>46</v>
      </c>
      <c r="C47" s="458">
        <f>+C48+C54+C60+C68+C76+C81+C85+C89+C99+C104</f>
        <v>1277647914</v>
      </c>
      <c r="D47" s="459">
        <f>+D48+D54+D60+D68+D76+D81+D85+D89+D99+D104</f>
        <v>0</v>
      </c>
      <c r="E47" s="181">
        <f>+E48+E54+E60+E68+E76+E81+E85+E89+E99+E104</f>
        <v>0</v>
      </c>
      <c r="F47" s="181"/>
      <c r="G47" s="181"/>
      <c r="H47" s="181">
        <f>+H48+H54+H60+H68+H76+H81+H85+H89+H99+H104</f>
        <v>0</v>
      </c>
      <c r="I47" s="175">
        <f t="shared" si="16"/>
        <v>1277647914</v>
      </c>
      <c r="J47" s="182">
        <f t="shared" ref="J47:AA47" si="61">+J48+J54+J60+J68+J76+J81+J85+J89+J99+J104</f>
        <v>0</v>
      </c>
      <c r="K47" s="182">
        <f t="shared" si="61"/>
        <v>0</v>
      </c>
      <c r="L47" s="177">
        <f t="shared" si="61"/>
        <v>28000000</v>
      </c>
      <c r="M47" s="176">
        <f t="shared" si="61"/>
        <v>28000000</v>
      </c>
      <c r="N47" s="177">
        <f t="shared" si="61"/>
        <v>25000000</v>
      </c>
      <c r="O47" s="176">
        <f t="shared" si="61"/>
        <v>25000000</v>
      </c>
      <c r="P47" s="177">
        <f t="shared" si="61"/>
        <v>30000000</v>
      </c>
      <c r="Q47" s="176">
        <f t="shared" si="61"/>
        <v>0</v>
      </c>
      <c r="R47" s="177">
        <f t="shared" si="61"/>
        <v>0</v>
      </c>
      <c r="S47" s="176">
        <f t="shared" si="61"/>
        <v>0</v>
      </c>
      <c r="T47" s="177">
        <f t="shared" si="61"/>
        <v>0</v>
      </c>
      <c r="U47" s="176">
        <f t="shared" si="61"/>
        <v>0</v>
      </c>
      <c r="V47" s="177">
        <f t="shared" si="61"/>
        <v>0</v>
      </c>
      <c r="W47" s="176">
        <f t="shared" si="61"/>
        <v>0</v>
      </c>
      <c r="X47" s="177">
        <f t="shared" si="61"/>
        <v>134511296</v>
      </c>
      <c r="Y47" s="176">
        <f t="shared" si="61"/>
        <v>134511296</v>
      </c>
      <c r="Z47" s="177">
        <f t="shared" si="61"/>
        <v>0</v>
      </c>
      <c r="AA47" s="176">
        <f t="shared" si="61"/>
        <v>0</v>
      </c>
      <c r="AB47" s="178">
        <f t="shared" ref="AB47:AG47" si="62">+AB48+AB54+AB60+AB68+AB76+AB81+AB85+AB89+AB99+AB104</f>
        <v>217511296</v>
      </c>
      <c r="AC47" s="459">
        <f t="shared" si="62"/>
        <v>187511296</v>
      </c>
      <c r="AD47" s="175">
        <f t="shared" si="62"/>
        <v>1307647914</v>
      </c>
      <c r="AE47" s="458">
        <f t="shared" si="62"/>
        <v>634075565.00999999</v>
      </c>
      <c r="AF47" s="175">
        <f t="shared" si="62"/>
        <v>327228013.52000004</v>
      </c>
      <c r="AG47" s="175">
        <f t="shared" si="62"/>
        <v>-8600000</v>
      </c>
      <c r="AH47" s="175">
        <f>+AI47+AG47</f>
        <v>337744335.47000003</v>
      </c>
      <c r="AI47" s="175">
        <f>+AI48+AI54+AI60+AI68+AI76+AI81+AI85+AI89+AI99+AI104</f>
        <v>346344335.47000003</v>
      </c>
      <c r="AJ47" s="355">
        <f>(AD47-AI47)/AD47</f>
        <v>0.73513945782962486</v>
      </c>
      <c r="AK47" s="175">
        <f>+AK48+AK54+AK60+AK68+AK76+AK81+AK85+AK89+AK99+AK104</f>
        <v>337744334.67000002</v>
      </c>
      <c r="AL47" s="536">
        <f t="shared" ref="AL47:AL60" si="63">AE47/AD47</f>
        <v>0.48489777578615095</v>
      </c>
      <c r="AM47" s="31" t="s">
        <v>0</v>
      </c>
      <c r="AN47" s="175">
        <f>AD47+'[1]PPTO AL 31 DE JULIO  2016'!Z47</f>
        <v>1771430741</v>
      </c>
      <c r="AO47" s="175">
        <f>AE47+'[1]PPTO AL 31 DE JULIO  2016'!AA47</f>
        <v>749634757.25</v>
      </c>
      <c r="AP47" s="175">
        <f>AF47+'[1]PPTO AL 31 DE JULIO  2016'!AB47</f>
        <v>413358766.24000001</v>
      </c>
      <c r="AQ47" s="226">
        <f>AI47+'[1]PPTO AL 31 DE JULIO  2016'!AC47</f>
        <v>608437217.50999999</v>
      </c>
      <c r="AR47" s="227">
        <f>AO47/AN47</f>
        <v>0.42318039305720728</v>
      </c>
      <c r="AS47" s="227">
        <f>(AO47+AP47)/AN47</f>
        <v>0.65652779788244631</v>
      </c>
      <c r="AT47" s="526"/>
      <c r="AU47" s="485">
        <v>384829588.95999998</v>
      </c>
      <c r="AV47" s="491">
        <f t="shared" si="1"/>
        <v>-38485253.48999995</v>
      </c>
      <c r="AW47" s="488">
        <f t="shared" si="2"/>
        <v>-38485253.48999995</v>
      </c>
    </row>
    <row r="48" spans="1:49" s="23" customFormat="1" ht="16.8" x14ac:dyDescent="0.55000000000000004">
      <c r="A48" s="386">
        <v>101</v>
      </c>
      <c r="B48" s="387" t="s">
        <v>47</v>
      </c>
      <c r="C48" s="388">
        <f>SUM(C49:C53)</f>
        <v>550318453</v>
      </c>
      <c r="D48" s="388">
        <f>SUM(D49:D53)</f>
        <v>0</v>
      </c>
      <c r="E48" s="397">
        <f>SUM(E49:E53)</f>
        <v>0</v>
      </c>
      <c r="F48" s="397"/>
      <c r="G48" s="397"/>
      <c r="H48" s="397">
        <f>SUM(H49:H53)</f>
        <v>0</v>
      </c>
      <c r="I48" s="395">
        <f t="shared" si="16"/>
        <v>550318453</v>
      </c>
      <c r="J48" s="390">
        <f>SUM(J49:J53)</f>
        <v>0</v>
      </c>
      <c r="K48" s="391">
        <f t="shared" ref="K48:W48" si="64">SUM(K49:K53)</f>
        <v>0</v>
      </c>
      <c r="L48" s="392">
        <f t="shared" si="64"/>
        <v>0</v>
      </c>
      <c r="M48" s="393">
        <f t="shared" si="64"/>
        <v>0</v>
      </c>
      <c r="N48" s="392">
        <f t="shared" si="64"/>
        <v>0</v>
      </c>
      <c r="O48" s="393">
        <f t="shared" si="64"/>
        <v>0</v>
      </c>
      <c r="P48" s="392">
        <f t="shared" si="64"/>
        <v>0</v>
      </c>
      <c r="Q48" s="393">
        <f t="shared" si="64"/>
        <v>0</v>
      </c>
      <c r="R48" s="392">
        <f t="shared" si="64"/>
        <v>0</v>
      </c>
      <c r="S48" s="393">
        <f t="shared" si="64"/>
        <v>0</v>
      </c>
      <c r="T48" s="392">
        <f>SUM(T49:T53)</f>
        <v>0</v>
      </c>
      <c r="U48" s="393">
        <f>SUM(U49:U53)</f>
        <v>0</v>
      </c>
      <c r="V48" s="392">
        <f t="shared" si="64"/>
        <v>0</v>
      </c>
      <c r="W48" s="393">
        <f t="shared" si="64"/>
        <v>0</v>
      </c>
      <c r="X48" s="392">
        <f t="shared" ref="X48:AA48" si="65">SUM(X49:X53)</f>
        <v>0</v>
      </c>
      <c r="Y48" s="393">
        <f t="shared" si="65"/>
        <v>0</v>
      </c>
      <c r="Z48" s="392">
        <f t="shared" si="65"/>
        <v>0</v>
      </c>
      <c r="AA48" s="393">
        <f t="shared" si="65"/>
        <v>0</v>
      </c>
      <c r="AB48" s="394">
        <f>SUM(AB49:AB53)</f>
        <v>0</v>
      </c>
      <c r="AC48" s="388">
        <f>SUM(AC49:AC53)</f>
        <v>0</v>
      </c>
      <c r="AD48" s="395">
        <f>SUM(AD49:AD53)</f>
        <v>550318453</v>
      </c>
      <c r="AE48" s="460">
        <f>AE49+AE53+AE51</f>
        <v>412799782.03999996</v>
      </c>
      <c r="AF48" s="395">
        <f>SUM(AF49:AF53)</f>
        <v>91538333.820000008</v>
      </c>
      <c r="AG48" s="395">
        <f>SUM(AG49:AG53)</f>
        <v>0</v>
      </c>
      <c r="AH48" s="395">
        <f>+AI48+AG48</f>
        <v>45980337.140000023</v>
      </c>
      <c r="AI48" s="395">
        <f>SUM(AI49:AI53)</f>
        <v>45980337.140000023</v>
      </c>
      <c r="AJ48" s="405">
        <f>(AD48-AI48)/AD48</f>
        <v>0.91644776421843877</v>
      </c>
      <c r="AK48" s="395">
        <f>SUM(AK49:AK53)</f>
        <v>45980337.140000001</v>
      </c>
      <c r="AL48" s="536">
        <f t="shared" si="63"/>
        <v>0.75011074004454648</v>
      </c>
      <c r="AN48" s="218">
        <f>AD48+'[1]PPTO AL 31 DE JULIO  2016'!Z48</f>
        <v>732168380</v>
      </c>
      <c r="AO48" s="218">
        <f>AE48+'[1]PPTO AL 31 DE JULIO  2016'!AA48</f>
        <v>484799782.03999996</v>
      </c>
      <c r="AP48" s="218">
        <f>AF48+'[1]PPTO AL 31 DE JULIO  2016'!AB48</f>
        <v>91538333.820000008</v>
      </c>
      <c r="AQ48" s="225">
        <f>AI48+'[1]PPTO AL 31 DE JULIO  2016'!AC48</f>
        <v>155830264.14000002</v>
      </c>
      <c r="AR48" s="227">
        <f t="shared" ref="AR48:AR110" si="66">AO48/AN48</f>
        <v>0.66214247334745591</v>
      </c>
      <c r="AS48" s="227">
        <f t="shared" ref="AS48:AS110" si="67">(AO48+AP48)/AN48</f>
        <v>0.78716608310782288</v>
      </c>
      <c r="AT48" s="526"/>
      <c r="AU48" s="485">
        <v>236222443.38999999</v>
      </c>
      <c r="AV48" s="491">
        <f t="shared" si="1"/>
        <v>-190242106.24999997</v>
      </c>
      <c r="AW48" s="488">
        <f t="shared" si="2"/>
        <v>-190242106.24999997</v>
      </c>
    </row>
    <row r="49" spans="1:49" s="4" customFormat="1" ht="15.6" x14ac:dyDescent="0.55000000000000004">
      <c r="A49" s="569" t="s">
        <v>505</v>
      </c>
      <c r="B49" s="461" t="s">
        <v>48</v>
      </c>
      <c r="C49" s="571">
        <v>546109510</v>
      </c>
      <c r="D49" s="462">
        <v>0</v>
      </c>
      <c r="E49" s="5"/>
      <c r="F49" s="5"/>
      <c r="G49" s="5"/>
      <c r="H49" s="5"/>
      <c r="I49" s="38">
        <f t="shared" si="16"/>
        <v>546109510</v>
      </c>
      <c r="J49" s="551">
        <v>0</v>
      </c>
      <c r="K49" s="19">
        <v>0</v>
      </c>
      <c r="L49" s="14"/>
      <c r="M49" s="15"/>
      <c r="N49" s="18">
        <v>0</v>
      </c>
      <c r="O49" s="19"/>
      <c r="P49" s="14">
        <v>0</v>
      </c>
      <c r="Q49" s="15">
        <v>0</v>
      </c>
      <c r="R49" s="18">
        <v>0</v>
      </c>
      <c r="S49" s="19"/>
      <c r="T49" s="14">
        <v>0</v>
      </c>
      <c r="U49" s="15">
        <v>0</v>
      </c>
      <c r="V49" s="18">
        <v>0</v>
      </c>
      <c r="W49" s="19">
        <v>0</v>
      </c>
      <c r="X49" s="14">
        <v>0</v>
      </c>
      <c r="Y49" s="15">
        <v>0</v>
      </c>
      <c r="Z49" s="18">
        <v>0</v>
      </c>
      <c r="AA49" s="19">
        <v>0</v>
      </c>
      <c r="AB49" s="35">
        <f t="shared" ref="AB49:AB51" si="68">J49+L49+N49+P49+R49+T49+V49+X49+Z49</f>
        <v>0</v>
      </c>
      <c r="AC49" s="486">
        <f t="shared" ref="AC49:AC51" si="69">K49+M49+O49+Q49+S49+U49+W49+Y49+AA49</f>
        <v>0</v>
      </c>
      <c r="AD49" s="570">
        <f>C49+AB49-AC49</f>
        <v>546109510</v>
      </c>
      <c r="AE49" s="465">
        <f>IFERROR(+VLOOKUP(A49,'Base de Datos'!$A$1:$G$105,7,0),0)</f>
        <v>409582132.64999998</v>
      </c>
      <c r="AF49" s="40">
        <f>IFERROR(+VLOOKUP(A49,'Base de Datos'!$A$1:$G$105,6,0),0)</f>
        <v>91018251.700000003</v>
      </c>
      <c r="AG49" s="40">
        <f>IFERROR(+VLOOKUP(A49,'Base de Datos'!$A$1:$H$105,8,0),0)</f>
        <v>0</v>
      </c>
      <c r="AH49" s="40">
        <f>+AI49+AG49</f>
        <v>45509125.650000021</v>
      </c>
      <c r="AI49" s="168">
        <f t="shared" ref="AI49:AI110" si="70">AD49-AE49-AF49</f>
        <v>45509125.650000021</v>
      </c>
      <c r="AJ49" s="159">
        <f>IFERROR(((AD49-AI49)/AD49),0)</f>
        <v>0.91666666700237465</v>
      </c>
      <c r="AK49" s="40">
        <f>IFERROR(+VLOOKUP(A49,'Base de Datos'!$A$1:$M$105,10,0),0)</f>
        <v>45509125.649999999</v>
      </c>
      <c r="AL49" s="536">
        <f t="shared" ref="AL49:AL53" si="71">IFERROR(+(AE49/AD49),0)</f>
        <v>0.75000000027467018</v>
      </c>
      <c r="AN49" s="218">
        <f>AD49+'[1]PPTO AL 31 DE JULIO  2016'!Z49</f>
        <v>726854155</v>
      </c>
      <c r="AO49" s="218">
        <f>AE49+'[1]PPTO AL 31 DE JULIO  2016'!AA49</f>
        <v>481582132.64999998</v>
      </c>
      <c r="AP49" s="218">
        <f>AF49+'[1]PPTO AL 31 DE JULIO  2016'!AB49</f>
        <v>91018251.700000003</v>
      </c>
      <c r="AQ49" s="225">
        <f>AI49+'[1]PPTO AL 31 DE JULIO  2016'!AC49</f>
        <v>154253770.65000004</v>
      </c>
      <c r="AR49" s="227">
        <f t="shared" si="66"/>
        <v>0.66255675823989746</v>
      </c>
      <c r="AS49" s="227">
        <f t="shared" si="67"/>
        <v>0.7877789243015334</v>
      </c>
      <c r="AT49" s="526"/>
      <c r="AU49" s="485">
        <v>227274874.5</v>
      </c>
      <c r="AV49" s="488">
        <f t="shared" si="1"/>
        <v>-181765748.84999996</v>
      </c>
      <c r="AW49" s="488">
        <f t="shared" si="2"/>
        <v>-181765748.84999996</v>
      </c>
    </row>
    <row r="50" spans="1:49" ht="16.8" hidden="1" x14ac:dyDescent="0.55000000000000004">
      <c r="A50" s="257">
        <v>10102</v>
      </c>
      <c r="B50" s="618" t="s">
        <v>49</v>
      </c>
      <c r="C50" s="462">
        <v>0</v>
      </c>
      <c r="D50" s="462">
        <v>0</v>
      </c>
      <c r="I50" s="38">
        <f t="shared" si="16"/>
        <v>0</v>
      </c>
      <c r="J50" s="463">
        <v>0</v>
      </c>
      <c r="K50" s="21">
        <v>0</v>
      </c>
      <c r="L50" s="14">
        <v>0</v>
      </c>
      <c r="M50" s="15">
        <v>0</v>
      </c>
      <c r="N50" s="18">
        <v>0</v>
      </c>
      <c r="O50" s="19"/>
      <c r="P50" s="14">
        <v>0</v>
      </c>
      <c r="Q50" s="15">
        <v>0</v>
      </c>
      <c r="R50" s="18">
        <v>0</v>
      </c>
      <c r="S50" s="19">
        <v>0</v>
      </c>
      <c r="T50" s="14">
        <v>0</v>
      </c>
      <c r="U50" s="15">
        <v>0</v>
      </c>
      <c r="V50" s="18">
        <v>0</v>
      </c>
      <c r="W50" s="19">
        <v>0</v>
      </c>
      <c r="X50" s="14">
        <v>0</v>
      </c>
      <c r="Y50" s="15">
        <v>0</v>
      </c>
      <c r="Z50" s="18">
        <v>0</v>
      </c>
      <c r="AA50" s="19">
        <v>0</v>
      </c>
      <c r="AB50" s="35">
        <f t="shared" si="68"/>
        <v>0</v>
      </c>
      <c r="AC50" s="486">
        <f t="shared" si="69"/>
        <v>0</v>
      </c>
      <c r="AD50" s="135">
        <f>C50+AB50-AC50</f>
        <v>0</v>
      </c>
      <c r="AE50" s="465">
        <f>IFERROR(+VLOOKUP(A50,'Base de Datos'!$A$1:$G$105,7,0),0)</f>
        <v>0</v>
      </c>
      <c r="AF50" s="40">
        <f>IFERROR(+VLOOKUP(A50,'Base de Datos'!$A$1:$G$105,6,0),0)</f>
        <v>0</v>
      </c>
      <c r="AG50" s="40">
        <f>IFERROR(+VLOOKUP(A50,'Base de Datos'!$A$1:$H$105,8,0),0)</f>
        <v>0</v>
      </c>
      <c r="AH50" s="40">
        <f t="shared" ref="AH50:AH108" si="72">+AI50-AG50</f>
        <v>0</v>
      </c>
      <c r="AI50" s="168">
        <f t="shared" si="70"/>
        <v>0</v>
      </c>
      <c r="AJ50" s="159">
        <f t="shared" ref="AJ50:AJ53" si="73">IFERROR(((AD50-AI50)/AD50),0)</f>
        <v>0</v>
      </c>
      <c r="AK50" s="40">
        <f>IFERROR(+VLOOKUP(A50,'Base de Datos'!$A$1:$M$105,10,0),0)</f>
        <v>0</v>
      </c>
      <c r="AL50" s="536">
        <f t="shared" si="71"/>
        <v>0</v>
      </c>
      <c r="AN50" s="218">
        <f>AD50+'[1]PPTO AL 31 DE JULIO  2016'!Z50</f>
        <v>0</v>
      </c>
      <c r="AO50" s="218">
        <f>AE50+'[1]PPTO AL 31 DE JULIO  2016'!AA50</f>
        <v>0</v>
      </c>
      <c r="AP50" s="218">
        <f>AF50+'[1]PPTO AL 31 DE JULIO  2016'!AB50</f>
        <v>0</v>
      </c>
      <c r="AQ50" s="225">
        <f>AI50+'[1]PPTO AL 31 DE JULIO  2016'!AC50</f>
        <v>0</v>
      </c>
      <c r="AR50" s="227" t="e">
        <f t="shared" si="66"/>
        <v>#DIV/0!</v>
      </c>
      <c r="AS50" s="227" t="e">
        <f t="shared" si="67"/>
        <v>#DIV/0!</v>
      </c>
      <c r="AT50" s="526"/>
      <c r="AU50" s="493"/>
      <c r="AV50" s="491">
        <f t="shared" si="1"/>
        <v>0</v>
      </c>
      <c r="AW50" s="488">
        <f t="shared" si="2"/>
        <v>0</v>
      </c>
    </row>
    <row r="51" spans="1:49" s="4" customFormat="1" ht="15.6" x14ac:dyDescent="0.55000000000000004">
      <c r="A51" s="569" t="s">
        <v>504</v>
      </c>
      <c r="B51" s="461" t="s">
        <v>50</v>
      </c>
      <c r="C51" s="571">
        <v>4208943</v>
      </c>
      <c r="D51" s="462">
        <v>0</v>
      </c>
      <c r="E51" s="5"/>
      <c r="F51" s="5"/>
      <c r="G51" s="5"/>
      <c r="H51" s="5"/>
      <c r="I51" s="38">
        <f t="shared" si="16"/>
        <v>4208943</v>
      </c>
      <c r="J51" s="551"/>
      <c r="K51" s="19"/>
      <c r="L51" s="14">
        <v>0</v>
      </c>
      <c r="M51" s="15">
        <v>0</v>
      </c>
      <c r="N51" s="18">
        <v>0</v>
      </c>
      <c r="O51" s="19"/>
      <c r="P51" s="14">
        <v>0</v>
      </c>
      <c r="Q51" s="15">
        <v>0</v>
      </c>
      <c r="R51" s="18">
        <v>0</v>
      </c>
      <c r="S51" s="19">
        <v>0</v>
      </c>
      <c r="T51" s="14">
        <v>0</v>
      </c>
      <c r="U51" s="15">
        <v>0</v>
      </c>
      <c r="V51" s="18">
        <v>0</v>
      </c>
      <c r="W51" s="19">
        <v>0</v>
      </c>
      <c r="X51" s="14">
        <v>0</v>
      </c>
      <c r="Y51" s="15">
        <v>0</v>
      </c>
      <c r="Z51" s="18">
        <v>0</v>
      </c>
      <c r="AA51" s="19">
        <v>0</v>
      </c>
      <c r="AB51" s="35">
        <f t="shared" si="68"/>
        <v>0</v>
      </c>
      <c r="AC51" s="486">
        <f t="shared" si="69"/>
        <v>0</v>
      </c>
      <c r="AD51" s="570">
        <f>I51+AB51-AC51</f>
        <v>4208943</v>
      </c>
      <c r="AE51" s="465">
        <f>IFERROR(+VLOOKUP(A51,'Base de Datos'!$A$1:$G$105,7,0),0)</f>
        <v>3217649.39</v>
      </c>
      <c r="AF51" s="40">
        <f>IFERROR(+VLOOKUP(A51,'Base de Datos'!$A$1:$G$105,6,0),0)</f>
        <v>520082.12</v>
      </c>
      <c r="AG51" s="40">
        <f>IFERROR(+VLOOKUP(A51,'Base de Datos'!$A$1:$H$105,8,0),0)</f>
        <v>0</v>
      </c>
      <c r="AH51" s="40">
        <f>+AI51+AG51</f>
        <v>471211.48999999987</v>
      </c>
      <c r="AI51" s="168">
        <f t="shared" si="70"/>
        <v>471211.48999999987</v>
      </c>
      <c r="AJ51" s="159">
        <f t="shared" si="73"/>
        <v>0.8880451719113327</v>
      </c>
      <c r="AK51" s="40">
        <f>IFERROR(+VLOOKUP(A51,'Base de Datos'!$A$1:$M$105,10,0),0)</f>
        <v>471211.49</v>
      </c>
      <c r="AL51" s="536">
        <f t="shared" si="71"/>
        <v>0.76447920297328809</v>
      </c>
      <c r="AN51" s="218">
        <f>AD51+'[1]PPTO AL 31 DE JULIO  2016'!Z51</f>
        <v>4208943</v>
      </c>
      <c r="AO51" s="218">
        <f>AE51+'[1]PPTO AL 31 DE JULIO  2016'!AA51</f>
        <v>3217649.39</v>
      </c>
      <c r="AP51" s="218">
        <f>AF51+'[1]PPTO AL 31 DE JULIO  2016'!AB51</f>
        <v>520082.12</v>
      </c>
      <c r="AQ51" s="225">
        <f>AI51+'[1]PPTO AL 31 DE JULIO  2016'!AC51</f>
        <v>471211.48999999987</v>
      </c>
      <c r="AR51" s="227">
        <f t="shared" si="66"/>
        <v>0.76447920297328809</v>
      </c>
      <c r="AS51" s="227">
        <f t="shared" si="67"/>
        <v>0.8880451719113327</v>
      </c>
      <c r="AT51" s="526"/>
      <c r="AU51" s="485">
        <v>8947568.8900000006</v>
      </c>
      <c r="AV51" s="488">
        <f t="shared" si="1"/>
        <v>-8476357.4000000004</v>
      </c>
      <c r="AW51" s="488">
        <f t="shared" si="2"/>
        <v>-8476357.4000000004</v>
      </c>
    </row>
    <row r="52" spans="1:49" ht="16.8" hidden="1" x14ac:dyDescent="0.55000000000000004">
      <c r="A52" s="257">
        <v>10104</v>
      </c>
      <c r="B52" s="618" t="s">
        <v>51</v>
      </c>
      <c r="C52" s="462">
        <v>0</v>
      </c>
      <c r="D52" s="462">
        <v>0</v>
      </c>
      <c r="I52" s="38">
        <f t="shared" si="16"/>
        <v>0</v>
      </c>
      <c r="J52" s="463">
        <v>0</v>
      </c>
      <c r="K52" s="21">
        <v>0</v>
      </c>
      <c r="L52" s="14">
        <v>0</v>
      </c>
      <c r="M52" s="15">
        <v>0</v>
      </c>
      <c r="N52" s="18">
        <v>0</v>
      </c>
      <c r="O52" s="19">
        <v>0</v>
      </c>
      <c r="P52" s="14">
        <v>0</v>
      </c>
      <c r="Q52" s="15">
        <v>0</v>
      </c>
      <c r="R52" s="18">
        <v>0</v>
      </c>
      <c r="S52" s="19">
        <v>0</v>
      </c>
      <c r="T52" s="14">
        <v>0</v>
      </c>
      <c r="U52" s="15"/>
      <c r="V52" s="18">
        <v>0</v>
      </c>
      <c r="W52" s="19">
        <v>0</v>
      </c>
      <c r="X52" s="14">
        <v>0</v>
      </c>
      <c r="Y52" s="15">
        <v>0</v>
      </c>
      <c r="Z52" s="18">
        <v>0</v>
      </c>
      <c r="AA52" s="19">
        <v>0</v>
      </c>
      <c r="AB52" s="35">
        <f>J52+L52+N52+P52+R52+T52+V52+X52+Z52</f>
        <v>0</v>
      </c>
      <c r="AC52" s="486">
        <f>K52+M52+O52+Q52+S52+U52+W52+Y52+AA52</f>
        <v>0</v>
      </c>
      <c r="AD52" s="40">
        <f>I52+AB52-AC52</f>
        <v>0</v>
      </c>
      <c r="AE52" s="465">
        <f>IFERROR(+VLOOKUP(A52,'Base de Datos'!$A$1:$G$99,7,0),0)</f>
        <v>0</v>
      </c>
      <c r="AF52" s="40">
        <f>IFERROR(+VLOOKUP(A52,'Base de Datos'!$A$1:$G$99,6,0),0)</f>
        <v>0</v>
      </c>
      <c r="AG52" s="40">
        <f>IFERROR(+VLOOKUP(A52,'Base de Datos'!$A$1:$H$99,8,0),0)</f>
        <v>0</v>
      </c>
      <c r="AH52" s="40">
        <f t="shared" si="72"/>
        <v>0</v>
      </c>
      <c r="AI52" s="168">
        <f t="shared" si="70"/>
        <v>0</v>
      </c>
      <c r="AJ52" s="159">
        <f t="shared" si="73"/>
        <v>0</v>
      </c>
      <c r="AK52" s="40">
        <f>IFERROR(+VLOOKUP(A52,'Base de Datos'!$A$1:$M$84,11,0),0)</f>
        <v>0</v>
      </c>
      <c r="AL52" s="536">
        <f t="shared" si="71"/>
        <v>0</v>
      </c>
      <c r="AN52" s="218">
        <f>AD52+'[1]PPTO AL 31 DE JULIO  2016'!Z52</f>
        <v>0</v>
      </c>
      <c r="AO52" s="218">
        <f>AE52+'[1]PPTO AL 31 DE JULIO  2016'!AA52</f>
        <v>0</v>
      </c>
      <c r="AP52" s="218">
        <f>AF52+'[1]PPTO AL 31 DE JULIO  2016'!AB52</f>
        <v>0</v>
      </c>
      <c r="AQ52" s="225">
        <f>AI52+'[1]PPTO AL 31 DE JULIO  2016'!AC52</f>
        <v>0</v>
      </c>
      <c r="AR52" s="227" t="e">
        <f t="shared" si="66"/>
        <v>#DIV/0!</v>
      </c>
      <c r="AS52" s="227" t="e">
        <f t="shared" si="67"/>
        <v>#DIV/0!</v>
      </c>
      <c r="AT52" s="526"/>
      <c r="AU52" s="493"/>
      <c r="AV52" s="491">
        <f t="shared" si="1"/>
        <v>0</v>
      </c>
      <c r="AW52" s="488">
        <f t="shared" si="2"/>
        <v>0</v>
      </c>
    </row>
    <row r="53" spans="1:49" ht="16.8" hidden="1" x14ac:dyDescent="0.55000000000000004">
      <c r="A53" s="257" t="s">
        <v>506</v>
      </c>
      <c r="B53" s="618" t="s">
        <v>52</v>
      </c>
      <c r="C53" s="596"/>
      <c r="D53" s="462">
        <v>0</v>
      </c>
      <c r="I53" s="38">
        <f t="shared" si="16"/>
        <v>0</v>
      </c>
      <c r="J53" s="463">
        <v>0</v>
      </c>
      <c r="K53" s="21">
        <v>0</v>
      </c>
      <c r="L53" s="14">
        <v>0</v>
      </c>
      <c r="M53" s="15">
        <v>0</v>
      </c>
      <c r="N53" s="18">
        <v>0</v>
      </c>
      <c r="O53" s="19"/>
      <c r="P53" s="14">
        <v>0</v>
      </c>
      <c r="Q53" s="15">
        <v>0</v>
      </c>
      <c r="R53" s="18">
        <v>0</v>
      </c>
      <c r="S53" s="19"/>
      <c r="T53" s="14">
        <v>0</v>
      </c>
      <c r="U53" s="15">
        <v>0</v>
      </c>
      <c r="V53" s="18">
        <v>0</v>
      </c>
      <c r="W53" s="19">
        <v>0</v>
      </c>
      <c r="X53" s="14">
        <v>0</v>
      </c>
      <c r="Y53" s="15">
        <v>0</v>
      </c>
      <c r="Z53" s="18">
        <v>0</v>
      </c>
      <c r="AA53" s="19">
        <v>0</v>
      </c>
      <c r="AB53" s="35">
        <f>J53+L53+N53+P53+R53+T53+V53+X53+Z53</f>
        <v>0</v>
      </c>
      <c r="AC53" s="486">
        <f>K53+M53+O53+Q53+S53+U53+W53+Y53+AA53</f>
        <v>0</v>
      </c>
      <c r="AD53" s="40">
        <f>I53+AB53-AC53</f>
        <v>0</v>
      </c>
      <c r="AE53" s="465">
        <f>IFERROR(+VLOOKUP(A53,'Base de Datos'!$A$1:$G$99,7,0),0)</f>
        <v>0</v>
      </c>
      <c r="AF53" s="40">
        <f>IFERROR(+VLOOKUP(A53,'Base de Datos'!$A$1:$G$99,6,0),0)</f>
        <v>0</v>
      </c>
      <c r="AG53" s="40">
        <f>IFERROR(+VLOOKUP(A53,'Base de Datos'!$A$1:$H$99,8,0),0)</f>
        <v>0</v>
      </c>
      <c r="AH53" s="40">
        <f t="shared" ref="AH53:AH58" si="74">+AI53+AG53</f>
        <v>0</v>
      </c>
      <c r="AI53" s="168">
        <f t="shared" si="70"/>
        <v>0</v>
      </c>
      <c r="AJ53" s="159">
        <f t="shared" si="73"/>
        <v>0</v>
      </c>
      <c r="AK53" s="40">
        <f>IFERROR(+VLOOKUP(A53,'Base de Datos'!$A$1:$M$84,11,0),0)</f>
        <v>0</v>
      </c>
      <c r="AL53" s="536">
        <f t="shared" si="71"/>
        <v>0</v>
      </c>
      <c r="AN53" s="218">
        <f>AD53+'[1]PPTO AL 31 DE JULIO  2016'!Z53</f>
        <v>1105282</v>
      </c>
      <c r="AO53" s="218">
        <f>AE53+'[1]PPTO AL 31 DE JULIO  2016'!AA53</f>
        <v>0</v>
      </c>
      <c r="AP53" s="218">
        <f>AF53+'[1]PPTO AL 31 DE JULIO  2016'!AB53</f>
        <v>0</v>
      </c>
      <c r="AQ53" s="225">
        <f>AI53+'[1]PPTO AL 31 DE JULIO  2016'!AC53</f>
        <v>1105282</v>
      </c>
      <c r="AR53" s="227">
        <f t="shared" si="66"/>
        <v>0</v>
      </c>
      <c r="AS53" s="227">
        <f t="shared" si="67"/>
        <v>0</v>
      </c>
      <c r="AT53" s="526"/>
      <c r="AU53" s="493">
        <v>0</v>
      </c>
      <c r="AV53" s="491">
        <f t="shared" si="1"/>
        <v>0</v>
      </c>
      <c r="AW53" s="488">
        <f t="shared" si="2"/>
        <v>0</v>
      </c>
    </row>
    <row r="54" spans="1:49" s="23" customFormat="1" ht="16.8" x14ac:dyDescent="0.55000000000000004">
      <c r="A54" s="386">
        <v>102</v>
      </c>
      <c r="B54" s="387" t="s">
        <v>53</v>
      </c>
      <c r="C54" s="388">
        <f>SUM(C55:C59)</f>
        <v>179453341</v>
      </c>
      <c r="D54" s="388">
        <f>SUM(D55:D59)</f>
        <v>0</v>
      </c>
      <c r="E54" s="397">
        <f>SUM(E55:E59)</f>
        <v>0</v>
      </c>
      <c r="F54" s="397"/>
      <c r="G54" s="397"/>
      <c r="H54" s="397">
        <f>SUM(H55:H59)</f>
        <v>0</v>
      </c>
      <c r="I54" s="395">
        <f t="shared" si="16"/>
        <v>179453341</v>
      </c>
      <c r="J54" s="390">
        <f>SUM(J55:J59)</f>
        <v>0</v>
      </c>
      <c r="K54" s="391">
        <f t="shared" ref="K54:W54" si="75">SUM(K55:K59)</f>
        <v>0</v>
      </c>
      <c r="L54" s="392">
        <f t="shared" si="75"/>
        <v>0</v>
      </c>
      <c r="M54" s="393">
        <f t="shared" si="75"/>
        <v>15000000</v>
      </c>
      <c r="N54" s="392">
        <f t="shared" si="75"/>
        <v>0</v>
      </c>
      <c r="O54" s="393">
        <f t="shared" si="75"/>
        <v>0</v>
      </c>
      <c r="P54" s="392">
        <f t="shared" si="75"/>
        <v>0</v>
      </c>
      <c r="Q54" s="393">
        <f t="shared" si="75"/>
        <v>0</v>
      </c>
      <c r="R54" s="392">
        <f t="shared" si="75"/>
        <v>0</v>
      </c>
      <c r="S54" s="393">
        <f t="shared" si="75"/>
        <v>0</v>
      </c>
      <c r="T54" s="392">
        <f>SUM(T55:T59)</f>
        <v>0</v>
      </c>
      <c r="U54" s="393">
        <f>SUM(U55:U59)</f>
        <v>0</v>
      </c>
      <c r="V54" s="392">
        <f t="shared" si="75"/>
        <v>0</v>
      </c>
      <c r="W54" s="393">
        <f t="shared" si="75"/>
        <v>0</v>
      </c>
      <c r="X54" s="392">
        <f t="shared" ref="X54:AA54" si="76">SUM(X55:X59)</f>
        <v>0</v>
      </c>
      <c r="Y54" s="393">
        <f t="shared" si="76"/>
        <v>44217890</v>
      </c>
      <c r="Z54" s="392">
        <f t="shared" si="76"/>
        <v>0</v>
      </c>
      <c r="AA54" s="393">
        <f t="shared" si="76"/>
        <v>0</v>
      </c>
      <c r="AB54" s="394">
        <f t="shared" ref="AB54:AI54" si="77">SUM(AB55:AB59)</f>
        <v>0</v>
      </c>
      <c r="AC54" s="388">
        <f t="shared" si="77"/>
        <v>59217890</v>
      </c>
      <c r="AD54" s="395">
        <f t="shared" si="77"/>
        <v>120235451</v>
      </c>
      <c r="AE54" s="460">
        <f t="shared" si="77"/>
        <v>76970192.469999999</v>
      </c>
      <c r="AF54" s="395">
        <f t="shared" si="77"/>
        <v>27417086.560000002</v>
      </c>
      <c r="AG54" s="395">
        <f t="shared" ref="AG54" si="78">SUM(AG55:AG59)</f>
        <v>0</v>
      </c>
      <c r="AH54" s="395">
        <f t="shared" si="74"/>
        <v>15848171.969999995</v>
      </c>
      <c r="AI54" s="395">
        <f t="shared" si="77"/>
        <v>15848171.969999995</v>
      </c>
      <c r="AJ54" s="398">
        <f t="shared" ref="AJ54" si="79">(AD54-AI54)/AD54</f>
        <v>0.86819052252733686</v>
      </c>
      <c r="AK54" s="395">
        <f t="shared" ref="AK54" si="80">SUM(AK55:AK59)</f>
        <v>15848171.969999999</v>
      </c>
      <c r="AL54" s="536">
        <f t="shared" si="63"/>
        <v>0.64016221363863801</v>
      </c>
      <c r="AN54" s="218">
        <f>AD54+'[1]PPTO AL 31 DE JULIO  2016'!Z54</f>
        <v>168035451</v>
      </c>
      <c r="AO54" s="218">
        <f>AE54+'[1]PPTO AL 31 DE JULIO  2016'!AA54</f>
        <v>94131783.469999999</v>
      </c>
      <c r="AP54" s="218">
        <f>AF54+'[1]PPTO AL 31 DE JULIO  2016'!AB54</f>
        <v>48080495.560000002</v>
      </c>
      <c r="AQ54" s="225">
        <f>AI54+'[1]PPTO AL 31 DE JULIO  2016'!AC54</f>
        <v>25823171.969999995</v>
      </c>
      <c r="AR54" s="227">
        <f t="shared" si="66"/>
        <v>0.56019002484184122</v>
      </c>
      <c r="AS54" s="227">
        <f t="shared" si="67"/>
        <v>0.84632307161183506</v>
      </c>
      <c r="AT54" s="526"/>
      <c r="AU54" s="492">
        <v>33155000</v>
      </c>
      <c r="AV54" s="491">
        <f t="shared" si="1"/>
        <v>-17306828.030000005</v>
      </c>
      <c r="AW54" s="488">
        <f t="shared" si="2"/>
        <v>-17306828.030000005</v>
      </c>
    </row>
    <row r="55" spans="1:49" s="4" customFormat="1" ht="15.6" x14ac:dyDescent="0.55000000000000004">
      <c r="A55" s="569" t="s">
        <v>507</v>
      </c>
      <c r="B55" s="461" t="s">
        <v>54</v>
      </c>
      <c r="C55" s="571">
        <v>70300000</v>
      </c>
      <c r="D55" s="462">
        <v>0</v>
      </c>
      <c r="E55" s="5"/>
      <c r="F55" s="5"/>
      <c r="G55" s="5"/>
      <c r="H55" s="5"/>
      <c r="I55" s="38">
        <f t="shared" si="16"/>
        <v>70300000</v>
      </c>
      <c r="J55" s="551">
        <v>0</v>
      </c>
      <c r="K55" s="19">
        <v>0</v>
      </c>
      <c r="L55" s="14"/>
      <c r="M55" s="15">
        <v>15000000</v>
      </c>
      <c r="N55" s="18"/>
      <c r="O55" s="19">
        <v>0</v>
      </c>
      <c r="P55" s="14">
        <v>0</v>
      </c>
      <c r="Q55" s="15">
        <v>0</v>
      </c>
      <c r="R55" s="18"/>
      <c r="S55" s="19">
        <v>0</v>
      </c>
      <c r="T55" s="14">
        <v>0</v>
      </c>
      <c r="U55" s="15">
        <v>0</v>
      </c>
      <c r="V55" s="18">
        <v>0</v>
      </c>
      <c r="W55" s="19"/>
      <c r="X55" s="14">
        <v>0</v>
      </c>
      <c r="Y55" s="15">
        <v>20000000</v>
      </c>
      <c r="Z55" s="18">
        <v>0</v>
      </c>
      <c r="AA55" s="19"/>
      <c r="AB55" s="35">
        <f t="shared" ref="AB55:AB58" si="81">J55+L55+N55+P55+R55+T55+V55+X55+Z55</f>
        <v>0</v>
      </c>
      <c r="AC55" s="703">
        <f t="shared" ref="AC55:AC58" si="82">K55+M55+O55+Q55+S55+U55+W55+Y55+AA55</f>
        <v>35000000</v>
      </c>
      <c r="AD55" s="570">
        <f>C55+AB55-AC55</f>
        <v>35300000</v>
      </c>
      <c r="AE55" s="465">
        <f>IFERROR(+VLOOKUP(A55,'Base de Datos'!$A$1:$G$105,7,0),0)</f>
        <v>22272066.850000001</v>
      </c>
      <c r="AF55" s="40">
        <f>IFERROR(+VLOOKUP(A55,'Base de Datos'!$A$1:$G$105,6,0),0)</f>
        <v>1456153.96</v>
      </c>
      <c r="AG55" s="40">
        <f>IFERROR(+VLOOKUP(A55,'Base de Datos'!$A$1:$H$105,8,0),0)</f>
        <v>0</v>
      </c>
      <c r="AH55" s="40">
        <f t="shared" si="74"/>
        <v>11571779.189999998</v>
      </c>
      <c r="AI55" s="168">
        <f t="shared" si="70"/>
        <v>11571779.189999998</v>
      </c>
      <c r="AJ55" s="159">
        <f t="shared" ref="AJ55:AJ58" si="83">IFERROR(((AD55-AI55)/AD55),0)</f>
        <v>0.67218755835694055</v>
      </c>
      <c r="AK55" s="40">
        <f>IFERROR(+VLOOKUP(A55,'Base de Datos'!$A$1:$M$105,10,0),0)</f>
        <v>11571779.189999999</v>
      </c>
      <c r="AL55" s="536">
        <f>IFERROR(+(AE55/AD55),0)</f>
        <v>0.63093673796034</v>
      </c>
      <c r="AN55" s="218">
        <f>AD55+'[1]PPTO AL 31 DE JULIO  2016'!Z55</f>
        <v>39600000</v>
      </c>
      <c r="AO55" s="218">
        <f>AE55+'[1]PPTO AL 31 DE JULIO  2016'!AA55</f>
        <v>23978447.850000001</v>
      </c>
      <c r="AP55" s="218">
        <f>AF55+'[1]PPTO AL 31 DE JULIO  2016'!AB55</f>
        <v>3824772.96</v>
      </c>
      <c r="AQ55" s="225">
        <f>AI55+'[1]PPTO AL 31 DE JULIO  2016'!AC55</f>
        <v>11796779.189999998</v>
      </c>
      <c r="AR55" s="227">
        <f t="shared" si="66"/>
        <v>0.60551635984848484</v>
      </c>
      <c r="AS55" s="227">
        <f t="shared" si="67"/>
        <v>0.7021015356060607</v>
      </c>
      <c r="AT55" s="526"/>
      <c r="AU55" s="485">
        <v>5004500</v>
      </c>
      <c r="AV55" s="488">
        <f t="shared" si="1"/>
        <v>6567279.1899999976</v>
      </c>
      <c r="AW55" s="488">
        <f t="shared" si="2"/>
        <v>6567279.1899999976</v>
      </c>
    </row>
    <row r="56" spans="1:49" s="4" customFormat="1" ht="15.6" x14ac:dyDescent="0.55000000000000004">
      <c r="A56" s="569" t="s">
        <v>508</v>
      </c>
      <c r="B56" s="461" t="s">
        <v>55</v>
      </c>
      <c r="C56" s="571">
        <v>35800000</v>
      </c>
      <c r="D56" s="462">
        <v>0</v>
      </c>
      <c r="E56" s="5"/>
      <c r="F56" s="5"/>
      <c r="G56" s="5"/>
      <c r="H56" s="5"/>
      <c r="I56" s="38">
        <f t="shared" si="16"/>
        <v>35800000</v>
      </c>
      <c r="J56" s="551">
        <v>0</v>
      </c>
      <c r="K56" s="19">
        <v>0</v>
      </c>
      <c r="L56" s="14"/>
      <c r="M56" s="15">
        <v>0</v>
      </c>
      <c r="N56" s="18">
        <v>0</v>
      </c>
      <c r="O56" s="19">
        <v>0</v>
      </c>
      <c r="P56" s="14">
        <v>0</v>
      </c>
      <c r="Q56" s="15">
        <v>0</v>
      </c>
      <c r="R56" s="18">
        <v>0</v>
      </c>
      <c r="S56" s="19">
        <v>0</v>
      </c>
      <c r="T56" s="14">
        <v>0</v>
      </c>
      <c r="U56" s="15">
        <v>0</v>
      </c>
      <c r="V56" s="18">
        <v>0</v>
      </c>
      <c r="W56" s="19">
        <v>0</v>
      </c>
      <c r="X56" s="14">
        <v>0</v>
      </c>
      <c r="Y56" s="15">
        <v>6150000</v>
      </c>
      <c r="Z56" s="18">
        <v>0</v>
      </c>
      <c r="AA56" s="19">
        <v>0</v>
      </c>
      <c r="AB56" s="35">
        <f t="shared" si="81"/>
        <v>0</v>
      </c>
      <c r="AC56" s="486">
        <f t="shared" si="82"/>
        <v>6150000</v>
      </c>
      <c r="AD56" s="570">
        <f>C56+AB56-AC56</f>
        <v>29650000</v>
      </c>
      <c r="AE56" s="465">
        <f>IFERROR(+VLOOKUP(A56,'Base de Datos'!$A$1:$G$105,7,0),0)</f>
        <v>19894347.699999999</v>
      </c>
      <c r="AF56" s="40">
        <f>IFERROR(+VLOOKUP(A56,'Base de Datos'!$A$1:$G$105,6,0),0)</f>
        <v>8055652.2999999998</v>
      </c>
      <c r="AG56" s="40">
        <f>IFERROR(+VLOOKUP(A56,'Base de Datos'!$A$1:$H$105,8,0),0)</f>
        <v>0</v>
      </c>
      <c r="AH56" s="40">
        <f t="shared" si="74"/>
        <v>1700000.0000000009</v>
      </c>
      <c r="AI56" s="168">
        <f t="shared" si="70"/>
        <v>1700000.0000000009</v>
      </c>
      <c r="AJ56" s="159">
        <f t="shared" si="83"/>
        <v>0.94266441821247893</v>
      </c>
      <c r="AK56" s="40">
        <f>IFERROR(+VLOOKUP(A56,'Base de Datos'!$A$1:$M$105,10,0),0)</f>
        <v>1700000</v>
      </c>
      <c r="AL56" s="536">
        <f t="shared" ref="AL56:AL58" si="84">IFERROR(+(AE56/AD56),0)</f>
        <v>0.67097294097807758</v>
      </c>
      <c r="AN56" s="218">
        <f>AD56+'[1]PPTO AL 31 DE JULIO  2016'!Z56</f>
        <v>44650000</v>
      </c>
      <c r="AO56" s="218">
        <f>AE56+'[1]PPTO AL 31 DE JULIO  2016'!AA56</f>
        <v>29521137.699999999</v>
      </c>
      <c r="AP56" s="218">
        <f>AF56+'[1]PPTO AL 31 DE JULIO  2016'!AB56</f>
        <v>13428862.300000001</v>
      </c>
      <c r="AQ56" s="225">
        <f>AI56+'[1]PPTO AL 31 DE JULIO  2016'!AC56</f>
        <v>1700000.0000000009</v>
      </c>
      <c r="AR56" s="227">
        <f t="shared" si="66"/>
        <v>0.66116769764837624</v>
      </c>
      <c r="AS56" s="227">
        <f t="shared" si="67"/>
        <v>0.96192609182530797</v>
      </c>
      <c r="AT56" s="526"/>
      <c r="AU56" s="485">
        <v>8358000</v>
      </c>
      <c r="AV56" s="488">
        <f t="shared" si="1"/>
        <v>-6657999.9999999991</v>
      </c>
      <c r="AW56" s="488">
        <f t="shared" si="2"/>
        <v>-6657999.9999999991</v>
      </c>
    </row>
    <row r="57" spans="1:49" s="4" customFormat="1" ht="15.6" x14ac:dyDescent="0.55000000000000004">
      <c r="A57" s="569" t="s">
        <v>509</v>
      </c>
      <c r="B57" s="461" t="s">
        <v>56</v>
      </c>
      <c r="C57" s="571">
        <v>20000</v>
      </c>
      <c r="D57" s="462">
        <v>0</v>
      </c>
      <c r="E57" s="5"/>
      <c r="F57" s="5"/>
      <c r="G57" s="5"/>
      <c r="H57" s="5"/>
      <c r="I57" s="38">
        <f t="shared" si="16"/>
        <v>20000</v>
      </c>
      <c r="J57" s="551">
        <v>0</v>
      </c>
      <c r="K57" s="19">
        <v>0</v>
      </c>
      <c r="L57" s="14"/>
      <c r="M57" s="15">
        <v>0</v>
      </c>
      <c r="N57" s="18">
        <v>0</v>
      </c>
      <c r="O57" s="19">
        <v>0</v>
      </c>
      <c r="P57" s="14">
        <v>0</v>
      </c>
      <c r="Q57" s="15">
        <v>0</v>
      </c>
      <c r="R57" s="18">
        <v>0</v>
      </c>
      <c r="S57" s="19">
        <v>0</v>
      </c>
      <c r="T57" s="14">
        <v>0</v>
      </c>
      <c r="U57" s="15">
        <v>0</v>
      </c>
      <c r="V57" s="18">
        <v>0</v>
      </c>
      <c r="W57" s="19">
        <v>0</v>
      </c>
      <c r="X57" s="14">
        <v>0</v>
      </c>
      <c r="Y57" s="15">
        <v>0</v>
      </c>
      <c r="Z57" s="18">
        <v>0</v>
      </c>
      <c r="AA57" s="19">
        <v>0</v>
      </c>
      <c r="AB57" s="35">
        <f t="shared" si="81"/>
        <v>0</v>
      </c>
      <c r="AC57" s="486">
        <f t="shared" si="82"/>
        <v>0</v>
      </c>
      <c r="AD57" s="570">
        <f>C57+AB57-AC57</f>
        <v>20000</v>
      </c>
      <c r="AE57" s="465">
        <f>IFERROR(+VLOOKUP(A57,'Base de Datos'!$A$1:$G$105,7,0),0)</f>
        <v>18927.5</v>
      </c>
      <c r="AF57" s="40">
        <f>IFERROR(+VLOOKUP(A57,'Base de Datos'!$A$1:$G$105,6,0),0)</f>
        <v>0</v>
      </c>
      <c r="AG57" s="40">
        <f>IFERROR(+VLOOKUP(A57,'Base de Datos'!$A$1:$H$105,8,0),0)</f>
        <v>0</v>
      </c>
      <c r="AH57" s="40">
        <f t="shared" si="74"/>
        <v>1072.5</v>
      </c>
      <c r="AI57" s="168">
        <f t="shared" si="70"/>
        <v>1072.5</v>
      </c>
      <c r="AJ57" s="159">
        <f t="shared" si="83"/>
        <v>0.94637499999999997</v>
      </c>
      <c r="AK57" s="40">
        <f>IFERROR(+VLOOKUP(A57,'Base de Datos'!$A$1:$M$105,10,0),0)</f>
        <v>1072.5</v>
      </c>
      <c r="AL57" s="536">
        <f t="shared" si="84"/>
        <v>0.94637499999999997</v>
      </c>
      <c r="AN57" s="218">
        <f>AD57+'[1]PPTO AL 31 DE JULIO  2016'!Z57</f>
        <v>1020000</v>
      </c>
      <c r="AO57" s="218">
        <f>AE57+'[1]PPTO AL 31 DE JULIO  2016'!AA57</f>
        <v>18927.5</v>
      </c>
      <c r="AP57" s="218">
        <f>AF57+'[1]PPTO AL 31 DE JULIO  2016'!AB57</f>
        <v>0</v>
      </c>
      <c r="AQ57" s="225">
        <f>AI57+'[1]PPTO AL 31 DE JULIO  2016'!AC57</f>
        <v>1001072.5</v>
      </c>
      <c r="AR57" s="227">
        <f t="shared" si="66"/>
        <v>1.8556372549019609E-2</v>
      </c>
      <c r="AS57" s="227">
        <f t="shared" si="67"/>
        <v>1.8556372549019609E-2</v>
      </c>
      <c r="AT57" s="526"/>
      <c r="AU57" s="485">
        <v>0</v>
      </c>
      <c r="AV57" s="488">
        <f t="shared" si="1"/>
        <v>1072.5</v>
      </c>
      <c r="AW57" s="488">
        <f t="shared" si="2"/>
        <v>1072.5</v>
      </c>
    </row>
    <row r="58" spans="1:49" s="4" customFormat="1" ht="15.6" x14ac:dyDescent="0.55000000000000004">
      <c r="A58" s="569" t="s">
        <v>510</v>
      </c>
      <c r="B58" s="461" t="s">
        <v>57</v>
      </c>
      <c r="C58" s="571">
        <v>73333341</v>
      </c>
      <c r="D58" s="462">
        <v>0</v>
      </c>
      <c r="E58" s="5"/>
      <c r="F58" s="5"/>
      <c r="G58" s="5"/>
      <c r="H58" s="5"/>
      <c r="I58" s="38">
        <f t="shared" si="16"/>
        <v>73333341</v>
      </c>
      <c r="J58" s="551">
        <v>0</v>
      </c>
      <c r="K58" s="19">
        <v>0</v>
      </c>
      <c r="L58" s="14"/>
      <c r="M58" s="15">
        <v>0</v>
      </c>
      <c r="N58" s="18"/>
      <c r="O58" s="19">
        <v>0</v>
      </c>
      <c r="P58" s="14">
        <v>0</v>
      </c>
      <c r="Q58" s="15">
        <v>0</v>
      </c>
      <c r="R58" s="18"/>
      <c r="S58" s="19">
        <v>0</v>
      </c>
      <c r="T58" s="14">
        <v>0</v>
      </c>
      <c r="U58" s="15"/>
      <c r="V58" s="18"/>
      <c r="W58" s="19">
        <v>0</v>
      </c>
      <c r="X58" s="14"/>
      <c r="Y58" s="15">
        <v>18067890</v>
      </c>
      <c r="Z58" s="18"/>
      <c r="AA58" s="19">
        <v>0</v>
      </c>
      <c r="AB58" s="35">
        <f t="shared" si="81"/>
        <v>0</v>
      </c>
      <c r="AC58" s="486">
        <f t="shared" si="82"/>
        <v>18067890</v>
      </c>
      <c r="AD58" s="570">
        <f>C58+AB58-AC58</f>
        <v>55265451</v>
      </c>
      <c r="AE58" s="465">
        <f>IFERROR(+VLOOKUP(A58,'Base de Datos'!$A$1:$G$105,7,0),0)</f>
        <v>34784850.420000002</v>
      </c>
      <c r="AF58" s="40">
        <f>IFERROR(+VLOOKUP(A58,'Base de Datos'!$A$1:$G$105,6,0),0)</f>
        <v>17905280.300000001</v>
      </c>
      <c r="AG58" s="40">
        <f>IFERROR(+VLOOKUP(A58,'Base de Datos'!$A$1:$H$105,8,0),0)</f>
        <v>0</v>
      </c>
      <c r="AH58" s="40">
        <f t="shared" si="74"/>
        <v>2575320.2799999975</v>
      </c>
      <c r="AI58" s="168">
        <f t="shared" si="70"/>
        <v>2575320.2799999975</v>
      </c>
      <c r="AJ58" s="159">
        <f t="shared" si="83"/>
        <v>0.95340089995827593</v>
      </c>
      <c r="AK58" s="40">
        <f>IFERROR(+VLOOKUP(A58,'Base de Datos'!$A$1:$M$105,10,0),0)</f>
        <v>2575320.2799999998</v>
      </c>
      <c r="AL58" s="536">
        <f t="shared" si="84"/>
        <v>0.62941403337140955</v>
      </c>
      <c r="AN58" s="218">
        <f>AD58+'[1]PPTO AL 31 DE JULIO  2016'!Z58</f>
        <v>82265451</v>
      </c>
      <c r="AO58" s="218">
        <f>AE58+'[1]PPTO AL 31 DE JULIO  2016'!AA58</f>
        <v>40613270.420000002</v>
      </c>
      <c r="AP58" s="218">
        <f>AF58+'[1]PPTO AL 31 DE JULIO  2016'!AB58</f>
        <v>30826860.300000001</v>
      </c>
      <c r="AQ58" s="225">
        <f>AI58+'[1]PPTO AL 31 DE JULIO  2016'!AC58</f>
        <v>10825320.279999997</v>
      </c>
      <c r="AR58" s="227">
        <f t="shared" si="66"/>
        <v>0.49368562289897372</v>
      </c>
      <c r="AS58" s="227">
        <f t="shared" si="67"/>
        <v>0.86840988351233861</v>
      </c>
      <c r="AT58" s="526"/>
      <c r="AU58" s="485">
        <v>19792500</v>
      </c>
      <c r="AV58" s="488">
        <f t="shared" si="1"/>
        <v>-17217179.720000003</v>
      </c>
      <c r="AW58" s="488">
        <f t="shared" si="2"/>
        <v>-17217179.720000003</v>
      </c>
    </row>
    <row r="59" spans="1:49" ht="16.8" hidden="1" x14ac:dyDescent="0.55000000000000004">
      <c r="A59" s="257">
        <v>10299</v>
      </c>
      <c r="B59" s="618" t="s">
        <v>58</v>
      </c>
      <c r="C59" s="470">
        <v>0</v>
      </c>
      <c r="D59" s="462">
        <v>0</v>
      </c>
      <c r="I59" s="38">
        <f t="shared" si="16"/>
        <v>0</v>
      </c>
      <c r="J59" s="463">
        <v>0</v>
      </c>
      <c r="K59" s="21">
        <v>0</v>
      </c>
      <c r="L59" s="14">
        <v>0</v>
      </c>
      <c r="M59" s="15">
        <v>0</v>
      </c>
      <c r="N59" s="18">
        <v>0</v>
      </c>
      <c r="O59" s="19">
        <v>0</v>
      </c>
      <c r="P59" s="14">
        <v>0</v>
      </c>
      <c r="Q59" s="15">
        <v>0</v>
      </c>
      <c r="R59" s="18">
        <v>0</v>
      </c>
      <c r="S59" s="19">
        <v>0</v>
      </c>
      <c r="T59" s="14">
        <v>0</v>
      </c>
      <c r="U59" s="15">
        <v>0</v>
      </c>
      <c r="V59" s="18">
        <v>0</v>
      </c>
      <c r="W59" s="19">
        <v>0</v>
      </c>
      <c r="X59" s="14">
        <v>0</v>
      </c>
      <c r="Y59" s="15">
        <v>0</v>
      </c>
      <c r="Z59" s="18">
        <v>0</v>
      </c>
      <c r="AA59" s="19">
        <v>0</v>
      </c>
      <c r="AB59" s="35">
        <f>J59+L59+N59+P59+R59+W59</f>
        <v>0</v>
      </c>
      <c r="AC59" s="464">
        <f>K59+M59+O59+Q59+S59+V59</f>
        <v>0</v>
      </c>
      <c r="AD59" s="40">
        <f>I59+AB59-AC59</f>
        <v>0</v>
      </c>
      <c r="AE59" s="465">
        <v>0</v>
      </c>
      <c r="AF59" s="40">
        <v>0</v>
      </c>
      <c r="AG59" s="40"/>
      <c r="AH59" s="40">
        <f t="shared" si="72"/>
        <v>0</v>
      </c>
      <c r="AI59" s="168">
        <f t="shared" si="70"/>
        <v>0</v>
      </c>
      <c r="AJ59" s="159">
        <v>0</v>
      </c>
      <c r="AK59" s="40">
        <v>0</v>
      </c>
      <c r="AL59" s="536" t="e">
        <f t="shared" si="63"/>
        <v>#DIV/0!</v>
      </c>
      <c r="AN59" s="218">
        <f>AD59+'[1]PPTO AL 31 DE JULIO  2016'!Z59</f>
        <v>500000</v>
      </c>
      <c r="AO59" s="218">
        <f>AE59+'[1]PPTO AL 31 DE JULIO  2016'!AA59</f>
        <v>0</v>
      </c>
      <c r="AP59" s="218">
        <f>AF59+'[1]PPTO AL 31 DE JULIO  2016'!AB59</f>
        <v>0</v>
      </c>
      <c r="AQ59" s="225">
        <f>AI59+'[1]PPTO AL 31 DE JULIO  2016'!AC59</f>
        <v>500000</v>
      </c>
      <c r="AR59" s="227">
        <f t="shared" si="66"/>
        <v>0</v>
      </c>
      <c r="AS59" s="227">
        <f t="shared" si="67"/>
        <v>0</v>
      </c>
      <c r="AT59" s="526"/>
      <c r="AU59" s="493"/>
      <c r="AV59" s="491">
        <f t="shared" si="1"/>
        <v>0</v>
      </c>
      <c r="AW59" s="488">
        <f t="shared" si="2"/>
        <v>0</v>
      </c>
    </row>
    <row r="60" spans="1:49" s="23" customFormat="1" ht="16.8" x14ac:dyDescent="0.55000000000000004">
      <c r="A60" s="386">
        <v>103</v>
      </c>
      <c r="B60" s="387" t="s">
        <v>59</v>
      </c>
      <c r="C60" s="388">
        <f>SUM(C61:C67)</f>
        <v>122466879</v>
      </c>
      <c r="D60" s="388">
        <f>SUM(D61:D67)</f>
        <v>0</v>
      </c>
      <c r="E60" s="397">
        <f>SUM(E61:E67)</f>
        <v>0</v>
      </c>
      <c r="F60" s="397"/>
      <c r="G60" s="397"/>
      <c r="H60" s="397">
        <f>SUM(H61:H67)</f>
        <v>0</v>
      </c>
      <c r="I60" s="395">
        <f t="shared" si="16"/>
        <v>122466879</v>
      </c>
      <c r="J60" s="391">
        <f t="shared" ref="J60:W60" si="85">SUM(J61:J67)</f>
        <v>0</v>
      </c>
      <c r="K60" s="391">
        <f t="shared" si="85"/>
        <v>0</v>
      </c>
      <c r="L60" s="392">
        <f t="shared" si="85"/>
        <v>0</v>
      </c>
      <c r="M60" s="393">
        <f t="shared" si="85"/>
        <v>0</v>
      </c>
      <c r="N60" s="392">
        <f t="shared" si="85"/>
        <v>0</v>
      </c>
      <c r="O60" s="393">
        <f t="shared" si="85"/>
        <v>0</v>
      </c>
      <c r="P60" s="392">
        <f t="shared" si="85"/>
        <v>0</v>
      </c>
      <c r="Q60" s="393">
        <f t="shared" si="85"/>
        <v>0</v>
      </c>
      <c r="R60" s="392">
        <f t="shared" si="85"/>
        <v>0</v>
      </c>
      <c r="S60" s="393">
        <f t="shared" si="85"/>
        <v>0</v>
      </c>
      <c r="T60" s="392">
        <f>SUM(T61:T67)</f>
        <v>0</v>
      </c>
      <c r="U60" s="393">
        <f>SUM(U61:U67)</f>
        <v>0</v>
      </c>
      <c r="V60" s="392">
        <f t="shared" si="85"/>
        <v>0</v>
      </c>
      <c r="W60" s="393">
        <f t="shared" si="85"/>
        <v>0</v>
      </c>
      <c r="X60" s="392">
        <f t="shared" ref="X60:AA60" si="86">SUM(X61:X67)</f>
        <v>134511296</v>
      </c>
      <c r="Y60" s="393">
        <f t="shared" si="86"/>
        <v>3233406</v>
      </c>
      <c r="Z60" s="392">
        <f t="shared" si="86"/>
        <v>0</v>
      </c>
      <c r="AA60" s="393">
        <f t="shared" si="86"/>
        <v>0</v>
      </c>
      <c r="AB60" s="394">
        <f t="shared" ref="AB60:AI60" si="87">SUM(AB61:AB67)</f>
        <v>134511296</v>
      </c>
      <c r="AC60" s="388">
        <f t="shared" si="87"/>
        <v>3233406</v>
      </c>
      <c r="AD60" s="395">
        <f t="shared" si="87"/>
        <v>253744769</v>
      </c>
      <c r="AE60" s="460">
        <f t="shared" si="87"/>
        <v>35553086.780000001</v>
      </c>
      <c r="AF60" s="395">
        <f t="shared" si="87"/>
        <v>26197546.140000001</v>
      </c>
      <c r="AG60" s="395">
        <f t="shared" ref="AG60" si="88">SUM(AG61:AG67)</f>
        <v>0</v>
      </c>
      <c r="AH60" s="395">
        <f>+AI60+AG60</f>
        <v>191994136.08000001</v>
      </c>
      <c r="AI60" s="395">
        <f t="shared" si="87"/>
        <v>191994136.08000001</v>
      </c>
      <c r="AJ60" s="398">
        <f>(AD60-AI60)/AD60</f>
        <v>0.24335726471665703</v>
      </c>
      <c r="AK60" s="395">
        <f t="shared" ref="AK60" si="89">SUM(AK61:AK67)</f>
        <v>191994136.08000001</v>
      </c>
      <c r="AL60" s="536">
        <f t="shared" si="63"/>
        <v>0.14011357522802767</v>
      </c>
      <c r="AN60" s="218">
        <f>AD60+'[1]PPTO AL 31 DE JULIO  2016'!Z60</f>
        <v>281238669</v>
      </c>
      <c r="AO60" s="218">
        <f>AE60+'[1]PPTO AL 31 DE JULIO  2016'!AA60</f>
        <v>36487306.780000001</v>
      </c>
      <c r="AP60" s="218">
        <f>AF60+'[1]PPTO AL 31 DE JULIO  2016'!AB60</f>
        <v>32112326.140000001</v>
      </c>
      <c r="AQ60" s="225">
        <f>AI60+'[1]PPTO AL 31 DE JULIO  2016'!AC60</f>
        <v>212639036.08000001</v>
      </c>
      <c r="AR60" s="227">
        <f t="shared" si="66"/>
        <v>0.12973787320832472</v>
      </c>
      <c r="AS60" s="227">
        <f t="shared" si="67"/>
        <v>0.24391963297195096</v>
      </c>
      <c r="AT60" s="526"/>
      <c r="AU60" s="485">
        <v>20202600.359999999</v>
      </c>
      <c r="AV60" s="491">
        <f t="shared" si="1"/>
        <v>171791535.72000003</v>
      </c>
      <c r="AW60" s="488">
        <f t="shared" si="2"/>
        <v>171791535.72000003</v>
      </c>
    </row>
    <row r="61" spans="1:49" s="4" customFormat="1" ht="15.6" x14ac:dyDescent="0.55000000000000004">
      <c r="A61" s="569" t="s">
        <v>511</v>
      </c>
      <c r="B61" s="461" t="s">
        <v>60</v>
      </c>
      <c r="C61" s="571">
        <v>3500000</v>
      </c>
      <c r="D61" s="462">
        <v>0</v>
      </c>
      <c r="E61" s="5"/>
      <c r="F61" s="5"/>
      <c r="G61" s="5"/>
      <c r="H61" s="5"/>
      <c r="I61" s="38">
        <f t="shared" si="16"/>
        <v>3500000</v>
      </c>
      <c r="J61" s="551">
        <v>0</v>
      </c>
      <c r="K61" s="19">
        <v>0</v>
      </c>
      <c r="L61" s="14"/>
      <c r="M61" s="15">
        <v>0</v>
      </c>
      <c r="N61" s="18">
        <v>0</v>
      </c>
      <c r="O61" s="19">
        <v>0</v>
      </c>
      <c r="P61" s="14">
        <v>0</v>
      </c>
      <c r="Q61" s="15">
        <v>0</v>
      </c>
      <c r="R61" s="18">
        <v>0</v>
      </c>
      <c r="S61" s="19">
        <v>0</v>
      </c>
      <c r="T61" s="14"/>
      <c r="U61" s="15">
        <v>0</v>
      </c>
      <c r="V61" s="18">
        <v>0</v>
      </c>
      <c r="W61" s="19"/>
      <c r="X61" s="14"/>
      <c r="Y61" s="15">
        <v>1000000</v>
      </c>
      <c r="Z61" s="18">
        <v>0</v>
      </c>
      <c r="AA61" s="19"/>
      <c r="AB61" s="35">
        <f t="shared" ref="AB61:AB67" si="90">J61+L61+N61+P61+R61+T61+V61+X61+Z61</f>
        <v>0</v>
      </c>
      <c r="AC61" s="486">
        <f t="shared" ref="AC61:AC67" si="91">K61+M61+O61+Q61+S61+U61+W61+Y61+AA61</f>
        <v>1000000</v>
      </c>
      <c r="AD61" s="570">
        <f t="shared" ref="AD61:AD67" si="92">C61+AB61-AC61</f>
        <v>2500000</v>
      </c>
      <c r="AE61" s="465">
        <f>IFERROR(+VLOOKUP(A61,'Base de Datos'!$A$1:$G$105,7,0),0)</f>
        <v>1048120.2</v>
      </c>
      <c r="AF61" s="40">
        <f>IFERROR(+VLOOKUP(A61,'Base de Datos'!$A$1:$G$105,6,0),0)</f>
        <v>1424999.33</v>
      </c>
      <c r="AG61" s="40">
        <f>IFERROR(+VLOOKUP(A61,'Base de Datos'!$A$1:$H$105,8,0),0)</f>
        <v>0</v>
      </c>
      <c r="AH61" s="40">
        <f>+AI61+AG61</f>
        <v>26880.469999999972</v>
      </c>
      <c r="AI61" s="168">
        <f t="shared" si="70"/>
        <v>26880.469999999972</v>
      </c>
      <c r="AJ61" s="159">
        <f t="shared" ref="AJ61:AJ67" si="93">IFERROR(((AD61-AI61)/AD61),0)</f>
        <v>0.98924781200000012</v>
      </c>
      <c r="AK61" s="40">
        <f>IFERROR(+VLOOKUP(A61,'Base de Datos'!$A$1:$M$105,10,0),0)</f>
        <v>26880.47</v>
      </c>
      <c r="AL61" s="536">
        <f t="shared" ref="AL61:AL67" si="94">IFERROR(+(AE61/AD61),0)</f>
        <v>0.41924807999999997</v>
      </c>
      <c r="AN61" s="218">
        <f>AD61+'[1]PPTO AL 31 DE JULIO  2016'!Z61</f>
        <v>15100000</v>
      </c>
      <c r="AO61" s="218">
        <f>AE61+'[1]PPTO AL 31 DE JULIO  2016'!AA61</f>
        <v>1833340.2</v>
      </c>
      <c r="AP61" s="218">
        <f>AF61+'[1]PPTO AL 31 DE JULIO  2016'!AB61</f>
        <v>6639779.3300000001</v>
      </c>
      <c r="AQ61" s="225">
        <f>AI61+'[1]PPTO AL 31 DE JULIO  2016'!AC61</f>
        <v>6626880.4699999997</v>
      </c>
      <c r="AR61" s="227">
        <f t="shared" si="66"/>
        <v>0.1214132582781457</v>
      </c>
      <c r="AS61" s="227">
        <f t="shared" si="67"/>
        <v>0.56113374370860925</v>
      </c>
      <c r="AT61" s="526"/>
      <c r="AU61" s="485">
        <v>14297.23</v>
      </c>
      <c r="AV61" s="488">
        <f t="shared" si="1"/>
        <v>12583.239999999972</v>
      </c>
      <c r="AW61" s="488"/>
    </row>
    <row r="62" spans="1:49" s="4" customFormat="1" ht="15.6" x14ac:dyDescent="0.55000000000000004">
      <c r="A62" s="569" t="s">
        <v>512</v>
      </c>
      <c r="B62" s="461" t="s">
        <v>61</v>
      </c>
      <c r="C62" s="571">
        <v>6000000</v>
      </c>
      <c r="D62" s="462">
        <v>0</v>
      </c>
      <c r="E62" s="5"/>
      <c r="F62" s="5"/>
      <c r="G62" s="5"/>
      <c r="H62" s="5"/>
      <c r="I62" s="38">
        <f t="shared" si="16"/>
        <v>6000000</v>
      </c>
      <c r="J62" s="551">
        <v>0</v>
      </c>
      <c r="K62" s="19">
        <v>0</v>
      </c>
      <c r="L62" s="14">
        <v>0</v>
      </c>
      <c r="M62" s="15">
        <v>0</v>
      </c>
      <c r="N62" s="18"/>
      <c r="O62" s="19">
        <v>0</v>
      </c>
      <c r="P62" s="14">
        <v>0</v>
      </c>
      <c r="Q62" s="15">
        <v>0</v>
      </c>
      <c r="R62" s="18">
        <v>0</v>
      </c>
      <c r="S62" s="19"/>
      <c r="T62" s="14">
        <v>0</v>
      </c>
      <c r="U62" s="15">
        <v>0</v>
      </c>
      <c r="V62" s="18">
        <v>0</v>
      </c>
      <c r="W62" s="19">
        <v>0</v>
      </c>
      <c r="X62" s="14">
        <v>134511296</v>
      </c>
      <c r="Y62" s="15">
        <v>0</v>
      </c>
      <c r="Z62" s="18">
        <v>0</v>
      </c>
      <c r="AA62" s="19">
        <v>0</v>
      </c>
      <c r="AB62" s="35">
        <f t="shared" si="90"/>
        <v>134511296</v>
      </c>
      <c r="AC62" s="486">
        <f t="shared" si="91"/>
        <v>0</v>
      </c>
      <c r="AD62" s="570">
        <f t="shared" si="92"/>
        <v>140511296</v>
      </c>
      <c r="AE62" s="465">
        <f>IFERROR(+VLOOKUP(A62,'Base de Datos'!$A$1:$G$105,7,0),0)</f>
        <v>0</v>
      </c>
      <c r="AF62" s="40">
        <f>IFERROR(+VLOOKUP(A62,'Base de Datos'!$A$1:$G$105,6,0),0)</f>
        <v>0</v>
      </c>
      <c r="AG62" s="40">
        <f>IFERROR(+VLOOKUP(A62,'Base de Datos'!$A$1:$H$105,8,0),0)</f>
        <v>0</v>
      </c>
      <c r="AH62" s="40">
        <f>+AI62+AG62</f>
        <v>140511296</v>
      </c>
      <c r="AI62" s="168">
        <f t="shared" si="70"/>
        <v>140511296</v>
      </c>
      <c r="AJ62" s="159">
        <f t="shared" si="93"/>
        <v>0</v>
      </c>
      <c r="AK62" s="40">
        <f>IFERROR(+VLOOKUP(A62,'Base de Datos'!$A$1:$M$105,10,0),0)</f>
        <v>140511296</v>
      </c>
      <c r="AL62" s="536">
        <f t="shared" si="94"/>
        <v>0</v>
      </c>
      <c r="AN62" s="218">
        <f>AD62+'[1]PPTO AL 31 DE JULIO  2016'!Z62</f>
        <v>145011296</v>
      </c>
      <c r="AO62" s="218">
        <f>AE62+'[1]PPTO AL 31 DE JULIO  2016'!AA62</f>
        <v>0</v>
      </c>
      <c r="AP62" s="218">
        <f>AF62+'[1]PPTO AL 31 DE JULIO  2016'!AB62</f>
        <v>0</v>
      </c>
      <c r="AQ62" s="225">
        <f>AI62+'[1]PPTO AL 31 DE JULIO  2016'!AC62</f>
        <v>145011296</v>
      </c>
      <c r="AR62" s="227">
        <f t="shared" si="66"/>
        <v>0</v>
      </c>
      <c r="AS62" s="227">
        <f t="shared" si="67"/>
        <v>0</v>
      </c>
      <c r="AT62" s="526"/>
      <c r="AU62" s="485">
        <v>0</v>
      </c>
      <c r="AV62" s="488">
        <f t="shared" si="1"/>
        <v>140511296</v>
      </c>
      <c r="AW62" s="488">
        <f t="shared" si="2"/>
        <v>140511296</v>
      </c>
    </row>
    <row r="63" spans="1:49" ht="16.8" hidden="1" x14ac:dyDescent="0.55000000000000004">
      <c r="A63" s="257" t="s">
        <v>513</v>
      </c>
      <c r="B63" s="618" t="s">
        <v>62</v>
      </c>
      <c r="C63" s="596"/>
      <c r="D63" s="462">
        <v>0</v>
      </c>
      <c r="I63" s="38">
        <f>SUM(C63:D63)</f>
        <v>0</v>
      </c>
      <c r="J63" s="463">
        <v>0</v>
      </c>
      <c r="K63" s="21">
        <v>0</v>
      </c>
      <c r="L63" s="14">
        <v>0</v>
      </c>
      <c r="M63" s="15">
        <v>0</v>
      </c>
      <c r="N63" s="18">
        <v>0</v>
      </c>
      <c r="O63" s="19">
        <v>0</v>
      </c>
      <c r="P63" s="14">
        <v>0</v>
      </c>
      <c r="Q63" s="15">
        <v>0</v>
      </c>
      <c r="R63" s="18">
        <v>0</v>
      </c>
      <c r="S63" s="19"/>
      <c r="T63" s="14">
        <v>0</v>
      </c>
      <c r="U63" s="15">
        <v>0</v>
      </c>
      <c r="V63" s="18">
        <v>0</v>
      </c>
      <c r="W63" s="19"/>
      <c r="X63" s="14">
        <v>0</v>
      </c>
      <c r="Y63" s="15"/>
      <c r="Z63" s="18">
        <v>0</v>
      </c>
      <c r="AA63" s="19"/>
      <c r="AB63" s="35">
        <f t="shared" si="90"/>
        <v>0</v>
      </c>
      <c r="AC63" s="486">
        <f t="shared" si="91"/>
        <v>0</v>
      </c>
      <c r="AD63" s="135">
        <f t="shared" si="92"/>
        <v>0</v>
      </c>
      <c r="AE63" s="465">
        <f>IFERROR(+VLOOKUP(A63,'Base de Datos'!$A$1:$G$105,7,0),0)</f>
        <v>0</v>
      </c>
      <c r="AF63" s="40">
        <f>IFERROR(+VLOOKUP(A63,'Base de Datos'!$A$1:$G$105,6,0),0)</f>
        <v>0</v>
      </c>
      <c r="AG63" s="40">
        <f>IFERROR(+VLOOKUP(A63,'Base de Datos'!$A$1:$H$105,8,0),0)</f>
        <v>0</v>
      </c>
      <c r="AH63" s="40">
        <f>+AI63+AG63</f>
        <v>0</v>
      </c>
      <c r="AI63" s="168">
        <f t="shared" si="70"/>
        <v>0</v>
      </c>
      <c r="AJ63" s="159">
        <f t="shared" si="93"/>
        <v>0</v>
      </c>
      <c r="AK63" s="40">
        <f>IFERROR(+VLOOKUP(A63,'Base de Datos'!$A$1:$M$105,10,0),0)</f>
        <v>0</v>
      </c>
      <c r="AL63" s="536">
        <f t="shared" si="94"/>
        <v>0</v>
      </c>
      <c r="AN63" s="218">
        <f>AD63+'[1]PPTO AL 31 DE JULIO  2016'!Z63</f>
        <v>9693900</v>
      </c>
      <c r="AO63" s="218">
        <f>AE63+'[1]PPTO AL 31 DE JULIO  2016'!AA63</f>
        <v>149000</v>
      </c>
      <c r="AP63" s="218">
        <f>AF63+'[1]PPTO AL 31 DE JULIO  2016'!AB63</f>
        <v>0</v>
      </c>
      <c r="AQ63" s="225">
        <f>AI63+'[1]PPTO AL 31 DE JULIO  2016'!AC63</f>
        <v>9544900</v>
      </c>
      <c r="AR63" s="227">
        <f t="shared" si="66"/>
        <v>1.5370490720968856E-2</v>
      </c>
      <c r="AS63" s="227">
        <f t="shared" si="67"/>
        <v>1.5370490720968856E-2</v>
      </c>
      <c r="AT63" s="526"/>
      <c r="AU63" s="485">
        <v>120000</v>
      </c>
      <c r="AV63" s="491">
        <f t="shared" si="1"/>
        <v>-120000</v>
      </c>
      <c r="AW63" s="488">
        <f t="shared" si="2"/>
        <v>-120000</v>
      </c>
    </row>
    <row r="64" spans="1:49" ht="16.8" hidden="1" x14ac:dyDescent="0.55000000000000004">
      <c r="A64" s="257" t="s">
        <v>514</v>
      </c>
      <c r="B64" s="618" t="s">
        <v>63</v>
      </c>
      <c r="C64" s="596">
        <v>0</v>
      </c>
      <c r="D64" s="462">
        <v>0</v>
      </c>
      <c r="I64" s="38">
        <f t="shared" si="16"/>
        <v>0</v>
      </c>
      <c r="J64" s="463">
        <v>0</v>
      </c>
      <c r="K64" s="21">
        <v>0</v>
      </c>
      <c r="L64" s="14">
        <v>0</v>
      </c>
      <c r="M64" s="15">
        <v>0</v>
      </c>
      <c r="N64" s="18"/>
      <c r="O64" s="19">
        <v>0</v>
      </c>
      <c r="P64" s="14">
        <v>0</v>
      </c>
      <c r="Q64" s="15">
        <v>0</v>
      </c>
      <c r="R64" s="18">
        <v>0</v>
      </c>
      <c r="S64" s="19">
        <v>0</v>
      </c>
      <c r="T64" s="14">
        <v>0</v>
      </c>
      <c r="U64" s="15">
        <v>0</v>
      </c>
      <c r="V64" s="18">
        <v>0</v>
      </c>
      <c r="W64" s="19">
        <v>0</v>
      </c>
      <c r="X64" s="14">
        <v>0</v>
      </c>
      <c r="Y64" s="15">
        <v>0</v>
      </c>
      <c r="Z64" s="18">
        <v>0</v>
      </c>
      <c r="AA64" s="19">
        <v>0</v>
      </c>
      <c r="AB64" s="35">
        <f t="shared" si="90"/>
        <v>0</v>
      </c>
      <c r="AC64" s="486">
        <f t="shared" si="91"/>
        <v>0</v>
      </c>
      <c r="AD64" s="135">
        <f t="shared" si="92"/>
        <v>0</v>
      </c>
      <c r="AE64" s="465">
        <f>IFERROR(+VLOOKUP(A64,'Base de Datos'!$A$1:$G$105,7,0),0)</f>
        <v>0</v>
      </c>
      <c r="AF64" s="40">
        <f>IFERROR(+VLOOKUP(A64,'Base de Datos'!$A$1:$G$105,6,0),0)</f>
        <v>0</v>
      </c>
      <c r="AG64" s="40">
        <f>IFERROR(+VLOOKUP(A64,'Base de Datos'!$A$1:$H$105,8,0),0)</f>
        <v>0</v>
      </c>
      <c r="AH64" s="40">
        <f>+AI64+AG64</f>
        <v>0</v>
      </c>
      <c r="AI64" s="168">
        <f t="shared" si="70"/>
        <v>0</v>
      </c>
      <c r="AJ64" s="159">
        <f t="shared" si="93"/>
        <v>0</v>
      </c>
      <c r="AK64" s="40">
        <f>IFERROR(+VLOOKUP(A64,'Base de Datos'!$A$1:$M$105,10,0),0)</f>
        <v>0</v>
      </c>
      <c r="AL64" s="536">
        <f t="shared" si="94"/>
        <v>0</v>
      </c>
      <c r="AN64" s="218">
        <f>AD64+'[1]PPTO AL 31 DE JULIO  2016'!Z64</f>
        <v>0</v>
      </c>
      <c r="AO64" s="218">
        <f>AE64+'[1]PPTO AL 31 DE JULIO  2016'!AA64</f>
        <v>0</v>
      </c>
      <c r="AP64" s="218">
        <f>AF64+'[1]PPTO AL 31 DE JULIO  2016'!AB64</f>
        <v>0</v>
      </c>
      <c r="AQ64" s="225">
        <f>AI64+'[1]PPTO AL 31 DE JULIO  2016'!AC64</f>
        <v>0</v>
      </c>
      <c r="AR64" s="227" t="e">
        <f t="shared" si="66"/>
        <v>#DIV/0!</v>
      </c>
      <c r="AS64" s="227" t="e">
        <f t="shared" si="67"/>
        <v>#DIV/0!</v>
      </c>
      <c r="AT64" s="526"/>
      <c r="AU64" s="485"/>
      <c r="AV64" s="491">
        <f t="shared" si="1"/>
        <v>0</v>
      </c>
      <c r="AW64" s="488">
        <f t="shared" si="2"/>
        <v>0</v>
      </c>
    </row>
    <row r="65" spans="1:49" ht="16.8" hidden="1" x14ac:dyDescent="0.55000000000000004">
      <c r="A65" s="257" t="s">
        <v>695</v>
      </c>
      <c r="B65" s="618" t="s">
        <v>64</v>
      </c>
      <c r="C65" s="470">
        <v>0</v>
      </c>
      <c r="D65" s="462">
        <v>0</v>
      </c>
      <c r="I65" s="38">
        <f t="shared" si="16"/>
        <v>0</v>
      </c>
      <c r="J65" s="463">
        <v>0</v>
      </c>
      <c r="K65" s="21">
        <v>0</v>
      </c>
      <c r="L65" s="14">
        <v>0</v>
      </c>
      <c r="M65" s="15">
        <v>0</v>
      </c>
      <c r="N65" s="18">
        <v>0</v>
      </c>
      <c r="O65" s="19">
        <v>0</v>
      </c>
      <c r="P65" s="14">
        <v>0</v>
      </c>
      <c r="Q65" s="15">
        <v>0</v>
      </c>
      <c r="R65" s="18">
        <v>0</v>
      </c>
      <c r="S65" s="19">
        <v>0</v>
      </c>
      <c r="T65" s="14">
        <v>0</v>
      </c>
      <c r="U65" s="15"/>
      <c r="V65" s="18">
        <v>0</v>
      </c>
      <c r="W65" s="19">
        <v>0</v>
      </c>
      <c r="X65" s="14">
        <v>0</v>
      </c>
      <c r="Y65" s="15">
        <v>0</v>
      </c>
      <c r="Z65" s="18">
        <v>0</v>
      </c>
      <c r="AA65" s="19">
        <v>0</v>
      </c>
      <c r="AB65" s="35">
        <f t="shared" si="90"/>
        <v>0</v>
      </c>
      <c r="AC65" s="486">
        <f t="shared" si="91"/>
        <v>0</v>
      </c>
      <c r="AD65" s="135">
        <f t="shared" si="92"/>
        <v>0</v>
      </c>
      <c r="AE65" s="465">
        <f>IFERROR(+VLOOKUP(A65,'Base de Datos'!$A$1:$G$105,7,0),0)</f>
        <v>0</v>
      </c>
      <c r="AF65" s="40">
        <f>IFERROR(+VLOOKUP(A65,'Base de Datos'!$A$1:$G$105,6,0),0)</f>
        <v>0</v>
      </c>
      <c r="AG65" s="40">
        <f>IFERROR(+VLOOKUP(A65,'Base de Datos'!$A$1:$H$105,8,0),0)</f>
        <v>0</v>
      </c>
      <c r="AH65" s="40">
        <f t="shared" si="72"/>
        <v>0</v>
      </c>
      <c r="AI65" s="168">
        <f t="shared" si="70"/>
        <v>0</v>
      </c>
      <c r="AJ65" s="159">
        <f t="shared" si="93"/>
        <v>0</v>
      </c>
      <c r="AK65" s="40">
        <f>IFERROR(+VLOOKUP(A65,'Base de Datos'!$A$1:$M$105,10,0),0)</f>
        <v>0</v>
      </c>
      <c r="AL65" s="536">
        <f t="shared" si="94"/>
        <v>0</v>
      </c>
      <c r="AN65" s="218">
        <f>AD65+'[1]PPTO AL 31 DE JULIO  2016'!Z65</f>
        <v>0</v>
      </c>
      <c r="AO65" s="218">
        <f>AE65+'[1]PPTO AL 31 DE JULIO  2016'!AA65</f>
        <v>0</v>
      </c>
      <c r="AP65" s="218">
        <f>AF65+'[1]PPTO AL 31 DE JULIO  2016'!AB65</f>
        <v>0</v>
      </c>
      <c r="AQ65" s="225">
        <f>AI65+'[1]PPTO AL 31 DE JULIO  2016'!AC65</f>
        <v>0</v>
      </c>
      <c r="AR65" s="227" t="e">
        <f t="shared" si="66"/>
        <v>#DIV/0!</v>
      </c>
      <c r="AS65" s="227" t="e">
        <f t="shared" si="67"/>
        <v>#DIV/0!</v>
      </c>
      <c r="AT65" s="526"/>
      <c r="AU65" s="493"/>
      <c r="AV65" s="491">
        <f t="shared" si="1"/>
        <v>0</v>
      </c>
      <c r="AW65" s="488">
        <f t="shared" si="2"/>
        <v>0</v>
      </c>
    </row>
    <row r="66" spans="1:49" s="4" customFormat="1" ht="15.6" x14ac:dyDescent="0.55000000000000004">
      <c r="A66" s="569" t="s">
        <v>515</v>
      </c>
      <c r="B66" s="461" t="s">
        <v>65</v>
      </c>
      <c r="C66" s="571">
        <v>6740000</v>
      </c>
      <c r="D66" s="462">
        <v>0</v>
      </c>
      <c r="E66" s="5"/>
      <c r="F66" s="5"/>
      <c r="G66" s="5"/>
      <c r="H66" s="5"/>
      <c r="I66" s="38">
        <f t="shared" si="16"/>
        <v>6740000</v>
      </c>
      <c r="J66" s="551">
        <v>0</v>
      </c>
      <c r="K66" s="19">
        <v>0</v>
      </c>
      <c r="L66" s="14">
        <v>0</v>
      </c>
      <c r="M66" s="15">
        <v>0</v>
      </c>
      <c r="N66" s="18">
        <v>0</v>
      </c>
      <c r="O66" s="19">
        <v>0</v>
      </c>
      <c r="P66" s="14">
        <v>0</v>
      </c>
      <c r="Q66" s="15">
        <v>0</v>
      </c>
      <c r="R66" s="18">
        <v>0</v>
      </c>
      <c r="S66" s="19">
        <v>0</v>
      </c>
      <c r="T66" s="14">
        <v>0</v>
      </c>
      <c r="U66" s="15">
        <v>0</v>
      </c>
      <c r="V66" s="18">
        <v>0</v>
      </c>
      <c r="W66" s="19">
        <v>0</v>
      </c>
      <c r="X66" s="14">
        <v>0</v>
      </c>
      <c r="Y66" s="15">
        <v>2233406</v>
      </c>
      <c r="Z66" s="18">
        <v>0</v>
      </c>
      <c r="AA66" s="19">
        <v>0</v>
      </c>
      <c r="AB66" s="35">
        <f t="shared" si="90"/>
        <v>0</v>
      </c>
      <c r="AC66" s="486">
        <f t="shared" si="91"/>
        <v>2233406</v>
      </c>
      <c r="AD66" s="570">
        <f t="shared" si="92"/>
        <v>4506594</v>
      </c>
      <c r="AE66" s="465">
        <f>IFERROR(+VLOOKUP(A66,'Base de Datos'!$A$1:$G$105,7,0),0)</f>
        <v>2101059.2999999998</v>
      </c>
      <c r="AF66" s="40">
        <f>IFERROR(+VLOOKUP(A66,'Base de Datos'!$A$1:$G$105,6,0),0)</f>
        <v>2383056.6800000002</v>
      </c>
      <c r="AG66" s="40">
        <f>IFERROR(+VLOOKUP(A66,'Base de Datos'!$A$1:$H$105,8,0),0)</f>
        <v>0</v>
      </c>
      <c r="AH66" s="40">
        <f>+AI66+AG66</f>
        <v>22478.020000000019</v>
      </c>
      <c r="AI66" s="168">
        <f t="shared" si="70"/>
        <v>22478.020000000019</v>
      </c>
      <c r="AJ66" s="159">
        <f t="shared" si="93"/>
        <v>0.99501219324394441</v>
      </c>
      <c r="AK66" s="40">
        <f>IFERROR(+VLOOKUP(A66,'Base de Datos'!$A$1:$M$105,10,0),0)</f>
        <v>22478.02</v>
      </c>
      <c r="AL66" s="536">
        <f t="shared" si="94"/>
        <v>0.46621890057102988</v>
      </c>
      <c r="AN66" s="218">
        <f>AD66+'[1]PPTO AL 31 DE JULIO  2016'!Z66</f>
        <v>4506594</v>
      </c>
      <c r="AO66" s="218">
        <f>AE66+'[1]PPTO AL 31 DE JULIO  2016'!AA66</f>
        <v>2101059.2999999998</v>
      </c>
      <c r="AP66" s="218">
        <f>AF66+'[1]PPTO AL 31 DE JULIO  2016'!AB66</f>
        <v>2383056.6800000002</v>
      </c>
      <c r="AQ66" s="225">
        <f>AI66+'[1]PPTO AL 31 DE JULIO  2016'!AC66</f>
        <v>22478.020000000019</v>
      </c>
      <c r="AR66" s="227">
        <f t="shared" si="66"/>
        <v>0.46621890057102988</v>
      </c>
      <c r="AS66" s="227">
        <f t="shared" si="67"/>
        <v>0.99501219324394441</v>
      </c>
      <c r="AT66" s="526"/>
      <c r="AU66" s="485">
        <v>151982.82</v>
      </c>
      <c r="AV66" s="488">
        <f t="shared" si="1"/>
        <v>-129504.79999999999</v>
      </c>
      <c r="AW66" s="488">
        <f t="shared" si="2"/>
        <v>-129504.79999999999</v>
      </c>
    </row>
    <row r="67" spans="1:49" s="4" customFormat="1" ht="15.6" x14ac:dyDescent="0.55000000000000004">
      <c r="A67" s="569" t="s">
        <v>516</v>
      </c>
      <c r="B67" s="461" t="s">
        <v>66</v>
      </c>
      <c r="C67" s="571">
        <v>106226879</v>
      </c>
      <c r="D67" s="462">
        <v>0</v>
      </c>
      <c r="E67" s="5"/>
      <c r="F67" s="5"/>
      <c r="G67" s="5"/>
      <c r="H67" s="5"/>
      <c r="I67" s="38">
        <f t="shared" si="16"/>
        <v>106226879</v>
      </c>
      <c r="J67" s="551">
        <v>0</v>
      </c>
      <c r="K67" s="19">
        <v>0</v>
      </c>
      <c r="L67" s="14">
        <v>0</v>
      </c>
      <c r="M67" s="15">
        <v>0</v>
      </c>
      <c r="N67" s="18"/>
      <c r="O67" s="19"/>
      <c r="P67" s="14">
        <v>0</v>
      </c>
      <c r="Q67" s="15">
        <v>0</v>
      </c>
      <c r="R67" s="18">
        <v>0</v>
      </c>
      <c r="S67" s="19"/>
      <c r="T67" s="14">
        <v>0</v>
      </c>
      <c r="U67" s="15"/>
      <c r="V67" s="18">
        <v>0</v>
      </c>
      <c r="W67" s="19">
        <v>0</v>
      </c>
      <c r="X67" s="14">
        <v>0</v>
      </c>
      <c r="Y67" s="15">
        <v>0</v>
      </c>
      <c r="Z67" s="18">
        <v>0</v>
      </c>
      <c r="AA67" s="19">
        <v>0</v>
      </c>
      <c r="AB67" s="35">
        <f t="shared" si="90"/>
        <v>0</v>
      </c>
      <c r="AC67" s="486">
        <f t="shared" si="91"/>
        <v>0</v>
      </c>
      <c r="AD67" s="570">
        <f t="shared" si="92"/>
        <v>106226879</v>
      </c>
      <c r="AE67" s="465">
        <f>IFERROR(+VLOOKUP(A67,'Base de Datos'!$A$1:$G$105,7,0),0)</f>
        <v>32403907.280000001</v>
      </c>
      <c r="AF67" s="40">
        <f>IFERROR(+VLOOKUP(A67,'Base de Datos'!$A$1:$G$105,6,0),0)</f>
        <v>22389490.129999999</v>
      </c>
      <c r="AG67" s="40">
        <f>IFERROR(+VLOOKUP(A67,'Base de Datos'!$A$1:$H$105,8,0),0)</f>
        <v>0</v>
      </c>
      <c r="AH67" s="40">
        <f>+AI67+AG67</f>
        <v>51433481.590000004</v>
      </c>
      <c r="AI67" s="168">
        <f t="shared" si="70"/>
        <v>51433481.590000004</v>
      </c>
      <c r="AJ67" s="159">
        <f t="shared" si="93"/>
        <v>0.51581481001621066</v>
      </c>
      <c r="AK67" s="40">
        <f>IFERROR(+VLOOKUP(A67,'Base de Datos'!$A$1:$M$105,10,0),0)</f>
        <v>51433481.590000004</v>
      </c>
      <c r="AL67" s="536">
        <f t="shared" si="94"/>
        <v>0.30504433138810377</v>
      </c>
      <c r="AN67" s="218">
        <f>AD67+'[1]PPTO AL 31 DE JULIO  2016'!Z67</f>
        <v>106926879</v>
      </c>
      <c r="AO67" s="218">
        <f>AE67+'[1]PPTO AL 31 DE JULIO  2016'!AA67</f>
        <v>32403907.280000001</v>
      </c>
      <c r="AP67" s="218">
        <f>AF67+'[1]PPTO AL 31 DE JULIO  2016'!AB67</f>
        <v>23089490.129999999</v>
      </c>
      <c r="AQ67" s="225">
        <f>AI67+'[1]PPTO AL 31 DE JULIO  2016'!AC67</f>
        <v>51433481.590000004</v>
      </c>
      <c r="AR67" s="227">
        <f t="shared" si="66"/>
        <v>0.30304734958176421</v>
      </c>
      <c r="AS67" s="227">
        <f t="shared" si="67"/>
        <v>0.51898454279208872</v>
      </c>
      <c r="AT67" s="526"/>
      <c r="AU67" s="485">
        <v>19916320.309999999</v>
      </c>
      <c r="AV67" s="488">
        <f t="shared" si="1"/>
        <v>31517161.280000005</v>
      </c>
      <c r="AW67" s="488">
        <f t="shared" si="2"/>
        <v>31517161.280000005</v>
      </c>
    </row>
    <row r="68" spans="1:49" s="23" customFormat="1" ht="16.8" x14ac:dyDescent="0.55000000000000004">
      <c r="A68" s="399">
        <v>104</v>
      </c>
      <c r="B68" s="387" t="s">
        <v>67</v>
      </c>
      <c r="C68" s="388">
        <f>SUM(C69:C75)</f>
        <v>204397805</v>
      </c>
      <c r="D68" s="388">
        <f>SUM(D69:D75)</f>
        <v>0</v>
      </c>
      <c r="E68" s="397">
        <f>SUM(E69:E75)</f>
        <v>0</v>
      </c>
      <c r="F68" s="397"/>
      <c r="G68" s="397"/>
      <c r="H68" s="397">
        <f>SUM(H69:H75)</f>
        <v>0</v>
      </c>
      <c r="I68" s="395">
        <f t="shared" si="16"/>
        <v>204397805</v>
      </c>
      <c r="J68" s="390">
        <f>SUM(J69:J75)</f>
        <v>0</v>
      </c>
      <c r="K68" s="391">
        <f t="shared" ref="K68:W68" si="95">SUM(K69:K75)</f>
        <v>0</v>
      </c>
      <c r="L68" s="392">
        <f t="shared" si="95"/>
        <v>7600000</v>
      </c>
      <c r="M68" s="393">
        <f t="shared" si="95"/>
        <v>13000000</v>
      </c>
      <c r="N68" s="392">
        <f t="shared" si="95"/>
        <v>15000000</v>
      </c>
      <c r="O68" s="393">
        <f t="shared" si="95"/>
        <v>10000000</v>
      </c>
      <c r="P68" s="392">
        <f t="shared" si="95"/>
        <v>0</v>
      </c>
      <c r="Q68" s="393">
        <f t="shared" si="95"/>
        <v>0</v>
      </c>
      <c r="R68" s="392">
        <f t="shared" si="95"/>
        <v>0</v>
      </c>
      <c r="S68" s="393">
        <f t="shared" si="95"/>
        <v>0</v>
      </c>
      <c r="T68" s="392">
        <f>SUM(T69:T75)</f>
        <v>0</v>
      </c>
      <c r="U68" s="393">
        <f>SUM(U69:U75)</f>
        <v>0</v>
      </c>
      <c r="V68" s="392">
        <f t="shared" si="95"/>
        <v>0</v>
      </c>
      <c r="W68" s="393">
        <f t="shared" si="95"/>
        <v>0</v>
      </c>
      <c r="X68" s="392">
        <f t="shared" ref="X68:AA68" si="96">SUM(X69:X75)</f>
        <v>0</v>
      </c>
      <c r="Y68" s="393">
        <f t="shared" si="96"/>
        <v>67000000</v>
      </c>
      <c r="Z68" s="392">
        <f t="shared" si="96"/>
        <v>0</v>
      </c>
      <c r="AA68" s="393">
        <f t="shared" si="96"/>
        <v>0</v>
      </c>
      <c r="AB68" s="394">
        <f t="shared" ref="AB68:AI68" si="97">SUM(AB69:AB75)</f>
        <v>22600000</v>
      </c>
      <c r="AC68" s="388">
        <f t="shared" si="97"/>
        <v>90000000</v>
      </c>
      <c r="AD68" s="395">
        <f t="shared" si="97"/>
        <v>136997805</v>
      </c>
      <c r="AE68" s="460">
        <f t="shared" si="97"/>
        <v>20460574.390000001</v>
      </c>
      <c r="AF68" s="395">
        <f t="shared" si="97"/>
        <v>97728765.570000008</v>
      </c>
      <c r="AG68" s="395">
        <f t="shared" ref="AG68" si="98">SUM(AG69:AG75)</f>
        <v>-2600000</v>
      </c>
      <c r="AH68" s="395">
        <f>+AI68+AG68</f>
        <v>16208465.039999999</v>
      </c>
      <c r="AI68" s="395">
        <f t="shared" si="97"/>
        <v>18808465.039999999</v>
      </c>
      <c r="AJ68" s="398">
        <f t="shared" ref="AJ68:AJ81" si="99">(AD68-AI68)/AD68</f>
        <v>0.86270973436399223</v>
      </c>
      <c r="AK68" s="395">
        <f t="shared" ref="AK68" si="100">SUM(AK69:AK75)</f>
        <v>16208465.040000001</v>
      </c>
      <c r="AL68" s="536">
        <f t="shared" ref="AL68:AL81" si="101">AE68/AD68</f>
        <v>0.14934965118601717</v>
      </c>
      <c r="AN68" s="218">
        <f>AD68+'[1]PPTO AL 31 DE JULIO  2016'!Z68</f>
        <v>214506805</v>
      </c>
      <c r="AO68" s="218">
        <f>AE68+'[1]PPTO AL 31 DE JULIO  2016'!AA68</f>
        <v>33337494.390000001</v>
      </c>
      <c r="AP68" s="218">
        <f>AF68+'[1]PPTO AL 31 DE JULIO  2016'!AB68</f>
        <v>140285591.56999999</v>
      </c>
      <c r="AQ68" s="225">
        <f>AI68+'[1]PPTO AL 31 DE JULIO  2016'!AC68</f>
        <v>40883719.039999999</v>
      </c>
      <c r="AR68" s="227">
        <f t="shared" si="66"/>
        <v>0.15541462374585271</v>
      </c>
      <c r="AS68" s="227">
        <f t="shared" si="67"/>
        <v>0.80940595782031244</v>
      </c>
      <c r="AT68" s="526"/>
      <c r="AU68" s="485">
        <v>54325541.740000002</v>
      </c>
      <c r="AV68" s="491">
        <f t="shared" si="1"/>
        <v>-35517076.700000003</v>
      </c>
      <c r="AW68" s="488">
        <f t="shared" si="2"/>
        <v>-35517076.700000003</v>
      </c>
    </row>
    <row r="69" spans="1:49" ht="16.8" hidden="1" x14ac:dyDescent="0.55000000000000004">
      <c r="A69" s="257">
        <v>10401</v>
      </c>
      <c r="B69" s="618" t="s">
        <v>68</v>
      </c>
      <c r="C69" s="462">
        <v>0</v>
      </c>
      <c r="D69" s="462">
        <v>0</v>
      </c>
      <c r="I69" s="38">
        <f t="shared" si="16"/>
        <v>0</v>
      </c>
      <c r="J69" s="463">
        <v>0</v>
      </c>
      <c r="K69" s="21">
        <v>0</v>
      </c>
      <c r="L69" s="14">
        <v>0</v>
      </c>
      <c r="M69" s="15">
        <v>0</v>
      </c>
      <c r="N69" s="18">
        <v>0</v>
      </c>
      <c r="O69" s="19">
        <v>0</v>
      </c>
      <c r="P69" s="14">
        <v>0</v>
      </c>
      <c r="Q69" s="15">
        <v>0</v>
      </c>
      <c r="R69" s="18">
        <v>0</v>
      </c>
      <c r="S69" s="19">
        <v>0</v>
      </c>
      <c r="T69" s="14">
        <v>0</v>
      </c>
      <c r="U69" s="15">
        <v>0</v>
      </c>
      <c r="V69" s="18">
        <v>0</v>
      </c>
      <c r="W69" s="19">
        <v>0</v>
      </c>
      <c r="X69" s="14">
        <v>0</v>
      </c>
      <c r="Y69" s="15">
        <v>0</v>
      </c>
      <c r="Z69" s="18">
        <v>0</v>
      </c>
      <c r="AA69" s="19">
        <v>0</v>
      </c>
      <c r="AB69" s="35">
        <f>J69+L69+N69+P69+R69+W69</f>
        <v>0</v>
      </c>
      <c r="AC69" s="464">
        <f>K69+M69+O69+Q69+S69+V69</f>
        <v>0</v>
      </c>
      <c r="AD69" s="40">
        <f>I69+AB69-AC69</f>
        <v>0</v>
      </c>
      <c r="AE69" s="465">
        <v>0</v>
      </c>
      <c r="AF69" s="40">
        <v>0</v>
      </c>
      <c r="AG69" s="40"/>
      <c r="AH69" s="40">
        <f t="shared" si="72"/>
        <v>0</v>
      </c>
      <c r="AI69" s="168">
        <f t="shared" si="70"/>
        <v>0</v>
      </c>
      <c r="AJ69" s="159">
        <f t="shared" ref="AJ69:AJ75" si="102">IFERROR(((AD69-AI69)/AD69),0)</f>
        <v>0</v>
      </c>
      <c r="AK69" s="40">
        <v>0</v>
      </c>
      <c r="AL69" s="536" t="e">
        <f t="shared" si="101"/>
        <v>#DIV/0!</v>
      </c>
      <c r="AN69" s="218">
        <f>AD69+'[1]PPTO AL 31 DE JULIO  2016'!Z69</f>
        <v>0</v>
      </c>
      <c r="AO69" s="218">
        <f>AE69+'[1]PPTO AL 31 DE JULIO  2016'!AA69</f>
        <v>0</v>
      </c>
      <c r="AP69" s="218">
        <f>AF69+'[1]PPTO AL 31 DE JULIO  2016'!AB69</f>
        <v>0</v>
      </c>
      <c r="AQ69" s="225">
        <f>AI69+'[1]PPTO AL 31 DE JULIO  2016'!AC69</f>
        <v>0</v>
      </c>
      <c r="AR69" s="227" t="e">
        <f t="shared" si="66"/>
        <v>#DIV/0!</v>
      </c>
      <c r="AS69" s="227" t="e">
        <f t="shared" si="67"/>
        <v>#DIV/0!</v>
      </c>
      <c r="AT69" s="526"/>
      <c r="AU69" s="485"/>
      <c r="AV69" s="491">
        <f t="shared" si="1"/>
        <v>0</v>
      </c>
      <c r="AW69" s="488">
        <f t="shared" si="2"/>
        <v>0</v>
      </c>
    </row>
    <row r="70" spans="1:49" ht="16.8" hidden="1" x14ac:dyDescent="0.55000000000000004">
      <c r="A70" s="257" t="s">
        <v>517</v>
      </c>
      <c r="B70" s="618" t="s">
        <v>69</v>
      </c>
      <c r="C70" s="596">
        <v>0</v>
      </c>
      <c r="D70" s="462">
        <v>0</v>
      </c>
      <c r="I70" s="38">
        <f t="shared" si="16"/>
        <v>0</v>
      </c>
      <c r="J70" s="463">
        <v>0</v>
      </c>
      <c r="K70" s="21">
        <v>0</v>
      </c>
      <c r="L70" s="14">
        <v>0</v>
      </c>
      <c r="M70" s="15">
        <v>0</v>
      </c>
      <c r="N70" s="18">
        <v>0</v>
      </c>
      <c r="O70" s="19">
        <v>0</v>
      </c>
      <c r="P70" s="14">
        <v>0</v>
      </c>
      <c r="Q70" s="15">
        <v>0</v>
      </c>
      <c r="R70" s="18">
        <v>0</v>
      </c>
      <c r="S70" s="19">
        <v>0</v>
      </c>
      <c r="T70" s="14">
        <v>0</v>
      </c>
      <c r="U70" s="15">
        <v>0</v>
      </c>
      <c r="V70" s="18">
        <v>0</v>
      </c>
      <c r="W70" s="19">
        <v>0</v>
      </c>
      <c r="X70" s="14">
        <v>0</v>
      </c>
      <c r="Y70" s="15">
        <v>0</v>
      </c>
      <c r="Z70" s="18">
        <v>0</v>
      </c>
      <c r="AA70" s="19">
        <v>0</v>
      </c>
      <c r="AB70" s="35">
        <f>J70+L70+N70+P70+R70+W70+T70</f>
        <v>0</v>
      </c>
      <c r="AC70" s="464">
        <f>K70+M70+O70+Q70+S70+V70+U70</f>
        <v>0</v>
      </c>
      <c r="AD70" s="40">
        <f>I70+AB70-AC70</f>
        <v>0</v>
      </c>
      <c r="AE70" s="465">
        <f>IFERROR(+VLOOKUP(A70,'Base de Datos'!$A$1:$G$84,7,0),0)</f>
        <v>0</v>
      </c>
      <c r="AF70" s="40">
        <f>IFERROR(+VLOOKUP(A70,'Base de Datos'!$A$1:$G$84,6,0),0)</f>
        <v>0</v>
      </c>
      <c r="AG70" s="40">
        <f>IFERROR(+VLOOKUP(A70,'Base de Datos'!$A$1:$G$84,8,0),0)</f>
        <v>0</v>
      </c>
      <c r="AH70" s="40">
        <f>+AI70+AG70</f>
        <v>0</v>
      </c>
      <c r="AI70" s="168">
        <f t="shared" si="70"/>
        <v>0</v>
      </c>
      <c r="AJ70" s="159">
        <f t="shared" si="102"/>
        <v>0</v>
      </c>
      <c r="AK70" s="40">
        <f>IFERROR(+VLOOKUP(F70,'Base de Datos'!$A$1:$G$84,6,0),0)</f>
        <v>0</v>
      </c>
      <c r="AL70" s="536">
        <f t="shared" ref="AL70:AL75" si="103">IFERROR(+(AE70/AD70),0)</f>
        <v>0</v>
      </c>
      <c r="AN70" s="218">
        <f>AD70+'[1]PPTO AL 31 DE JULIO  2016'!Z70</f>
        <v>0</v>
      </c>
      <c r="AO70" s="218">
        <f>AE70+'[1]PPTO AL 31 DE JULIO  2016'!AA70</f>
        <v>0</v>
      </c>
      <c r="AP70" s="218">
        <f>AF70+'[1]PPTO AL 31 DE JULIO  2016'!AB70</f>
        <v>0</v>
      </c>
      <c r="AQ70" s="225">
        <f>AI70+'[1]PPTO AL 31 DE JULIO  2016'!AC70</f>
        <v>0</v>
      </c>
      <c r="AR70" s="227" t="e">
        <f t="shared" si="66"/>
        <v>#DIV/0!</v>
      </c>
      <c r="AS70" s="227" t="e">
        <f t="shared" si="67"/>
        <v>#DIV/0!</v>
      </c>
      <c r="AT70" s="526"/>
      <c r="AU70" s="485"/>
      <c r="AV70" s="491">
        <f t="shared" si="1"/>
        <v>0</v>
      </c>
      <c r="AW70" s="488">
        <f t="shared" si="2"/>
        <v>0</v>
      </c>
    </row>
    <row r="71" spans="1:49" s="4" customFormat="1" ht="15.6" x14ac:dyDescent="0.55000000000000004">
      <c r="A71" s="569" t="s">
        <v>722</v>
      </c>
      <c r="B71" s="461" t="s">
        <v>70</v>
      </c>
      <c r="C71" s="571">
        <v>20000000</v>
      </c>
      <c r="D71" s="462">
        <v>0</v>
      </c>
      <c r="E71" s="5"/>
      <c r="F71" s="5"/>
      <c r="G71" s="5"/>
      <c r="H71" s="5"/>
      <c r="I71" s="38">
        <f t="shared" si="16"/>
        <v>20000000</v>
      </c>
      <c r="J71" s="551">
        <v>0</v>
      </c>
      <c r="K71" s="19">
        <v>0</v>
      </c>
      <c r="L71" s="14">
        <v>0</v>
      </c>
      <c r="M71" s="15">
        <v>0</v>
      </c>
      <c r="N71" s="18">
        <v>0</v>
      </c>
      <c r="O71" s="19">
        <v>0</v>
      </c>
      <c r="P71" s="14">
        <v>0</v>
      </c>
      <c r="Q71" s="15">
        <v>0</v>
      </c>
      <c r="R71" s="18">
        <v>0</v>
      </c>
      <c r="S71" s="19">
        <v>0</v>
      </c>
      <c r="T71" s="14">
        <v>0</v>
      </c>
      <c r="U71" s="15">
        <v>0</v>
      </c>
      <c r="V71" s="18">
        <v>0</v>
      </c>
      <c r="W71" s="19">
        <v>0</v>
      </c>
      <c r="X71" s="14">
        <v>0</v>
      </c>
      <c r="Y71" s="15">
        <v>0</v>
      </c>
      <c r="Z71" s="18">
        <v>0</v>
      </c>
      <c r="AA71" s="19">
        <v>0</v>
      </c>
      <c r="AB71" s="702">
        <f t="shared" ref="AB71:AB75" si="104">J71+L71+N71+P71+R71+T71+V71+X71+Z71</f>
        <v>0</v>
      </c>
      <c r="AC71" s="703">
        <f t="shared" ref="AC71:AC75" si="105">K71+M71+O71+Q71+S71+U71+W71+Y71+AA71</f>
        <v>0</v>
      </c>
      <c r="AD71" s="570">
        <f>I71+AB71-AC71</f>
        <v>20000000</v>
      </c>
      <c r="AE71" s="465">
        <f>IFERROR(+VLOOKUP(A71,'Base de Datos'!$A$1:$G$105,7,0),0)</f>
        <v>0</v>
      </c>
      <c r="AF71" s="40">
        <f>IFERROR(+VLOOKUP(A71,'Base de Datos'!$A$1:$G$105,6,0),0)</f>
        <v>18545454.550000001</v>
      </c>
      <c r="AG71" s="40">
        <f>IFERROR(+VLOOKUP(A71,'Base de Datos'!$A$1:$H$105,8,0),0)</f>
        <v>0</v>
      </c>
      <c r="AH71" s="40">
        <f t="shared" si="72"/>
        <v>1454545.4499999993</v>
      </c>
      <c r="AI71" s="168">
        <f t="shared" si="70"/>
        <v>1454545.4499999993</v>
      </c>
      <c r="AJ71" s="159">
        <f t="shared" si="102"/>
        <v>0.9272727275</v>
      </c>
      <c r="AK71" s="40">
        <f>IFERROR(+VLOOKUP(A71,'Base de Datos'!$A$1:$M$105,10,0),0)</f>
        <v>1454545.45</v>
      </c>
      <c r="AL71" s="536">
        <f t="shared" si="103"/>
        <v>0</v>
      </c>
      <c r="AN71" s="218">
        <f>AD71+'[1]PPTO AL 31 DE JULIO  2016'!Z71</f>
        <v>20000000</v>
      </c>
      <c r="AO71" s="218">
        <f>AE71+'[1]PPTO AL 31 DE JULIO  2016'!AA71</f>
        <v>0</v>
      </c>
      <c r="AP71" s="218">
        <f>AF71+'[1]PPTO AL 31 DE JULIO  2016'!AB71</f>
        <v>18545454.550000001</v>
      </c>
      <c r="AQ71" s="225">
        <f>AI71+'[1]PPTO AL 31 DE JULIO  2016'!AC71</f>
        <v>1454545.4499999993</v>
      </c>
      <c r="AR71" s="227">
        <f t="shared" si="66"/>
        <v>0</v>
      </c>
      <c r="AS71" s="227">
        <f t="shared" si="67"/>
        <v>0.9272727275</v>
      </c>
      <c r="AT71" s="526"/>
      <c r="AU71" s="485"/>
      <c r="AV71" s="488">
        <f t="shared" si="1"/>
        <v>1454545.4499999993</v>
      </c>
      <c r="AW71" s="488">
        <f t="shared" si="2"/>
        <v>1454545.4499999993</v>
      </c>
    </row>
    <row r="72" spans="1:49" s="4" customFormat="1" ht="15.6" x14ac:dyDescent="0.55000000000000004">
      <c r="A72" s="569" t="s">
        <v>518</v>
      </c>
      <c r="B72" s="461" t="s">
        <v>71</v>
      </c>
      <c r="C72" s="571">
        <v>100000000</v>
      </c>
      <c r="D72" s="462">
        <v>0</v>
      </c>
      <c r="E72" s="5"/>
      <c r="F72" s="5"/>
      <c r="G72" s="5"/>
      <c r="H72" s="5"/>
      <c r="I72" s="38">
        <f t="shared" si="16"/>
        <v>100000000</v>
      </c>
      <c r="J72" s="551">
        <v>0</v>
      </c>
      <c r="K72" s="19"/>
      <c r="L72" s="14">
        <v>7600000</v>
      </c>
      <c r="M72" s="15">
        <v>0</v>
      </c>
      <c r="N72" s="18">
        <v>0</v>
      </c>
      <c r="O72" s="19">
        <v>10000000</v>
      </c>
      <c r="P72" s="14">
        <v>0</v>
      </c>
      <c r="Q72" s="15"/>
      <c r="R72" s="18">
        <v>0</v>
      </c>
      <c r="S72" s="19"/>
      <c r="T72" s="14">
        <v>0</v>
      </c>
      <c r="U72" s="15">
        <v>0</v>
      </c>
      <c r="V72" s="18">
        <v>0</v>
      </c>
      <c r="W72" s="19">
        <v>0</v>
      </c>
      <c r="X72" s="14">
        <v>0</v>
      </c>
      <c r="Y72" s="15">
        <v>40000000</v>
      </c>
      <c r="Z72" s="18">
        <v>0</v>
      </c>
      <c r="AA72" s="19">
        <v>0</v>
      </c>
      <c r="AB72" s="702">
        <f t="shared" si="104"/>
        <v>7600000</v>
      </c>
      <c r="AC72" s="703">
        <f t="shared" si="105"/>
        <v>50000000</v>
      </c>
      <c r="AD72" s="570">
        <f>C72+AB72-AC72</f>
        <v>57600000</v>
      </c>
      <c r="AE72" s="465">
        <f>IFERROR(+VLOOKUP(A72,'Base de Datos'!$A$1:$G$105,7,0),0)</f>
        <v>0</v>
      </c>
      <c r="AF72" s="40">
        <f>IFERROR(+VLOOKUP(A72,'Base de Datos'!$A$1:$G$105,6,0),0)</f>
        <v>52075379.549999997</v>
      </c>
      <c r="AG72" s="40">
        <f>IFERROR(+VLOOKUP(A72,'Base de Datos'!$A$1:$H$105,8,0),0)</f>
        <v>-2600000</v>
      </c>
      <c r="AH72" s="40">
        <f>+AI72+AG72</f>
        <v>2924620.450000003</v>
      </c>
      <c r="AI72" s="168">
        <f t="shared" si="70"/>
        <v>5524620.450000003</v>
      </c>
      <c r="AJ72" s="159">
        <f t="shared" si="102"/>
        <v>0.90408645052083325</v>
      </c>
      <c r="AK72" s="40">
        <f>IFERROR(+VLOOKUP(A72,'Base de Datos'!$A$1:$M$105,10,0),0)</f>
        <v>2924620.45</v>
      </c>
      <c r="AL72" s="536">
        <f t="shared" si="103"/>
        <v>0</v>
      </c>
      <c r="AN72" s="218">
        <f>AD72+'[1]PPTO AL 31 DE JULIO  2016'!Z72</f>
        <v>83250000</v>
      </c>
      <c r="AO72" s="218">
        <f>AE72+'[1]PPTO AL 31 DE JULIO  2016'!AA72</f>
        <v>0</v>
      </c>
      <c r="AP72" s="218">
        <f>AF72+'[1]PPTO AL 31 DE JULIO  2016'!AB72</f>
        <v>77725379.549999997</v>
      </c>
      <c r="AQ72" s="225">
        <f>AI72+'[1]PPTO AL 31 DE JULIO  2016'!AC72</f>
        <v>5524620.450000003</v>
      </c>
      <c r="AR72" s="227">
        <f t="shared" si="66"/>
        <v>0</v>
      </c>
      <c r="AS72" s="227">
        <f t="shared" si="67"/>
        <v>0.93363819279279281</v>
      </c>
      <c r="AT72" s="526"/>
      <c r="AU72" s="485">
        <v>0</v>
      </c>
      <c r="AV72" s="488">
        <f t="shared" si="1"/>
        <v>5524620.450000003</v>
      </c>
      <c r="AW72" s="488">
        <f t="shared" si="2"/>
        <v>5524620.450000003</v>
      </c>
    </row>
    <row r="73" spans="1:49" s="4" customFormat="1" ht="15.6" x14ac:dyDescent="0.55000000000000004">
      <c r="A73" s="569" t="s">
        <v>519</v>
      </c>
      <c r="B73" s="461" t="s">
        <v>72</v>
      </c>
      <c r="C73" s="571">
        <v>50551778</v>
      </c>
      <c r="D73" s="462">
        <v>0</v>
      </c>
      <c r="E73" s="5"/>
      <c r="F73" s="5"/>
      <c r="G73" s="5"/>
      <c r="H73" s="5"/>
      <c r="I73" s="38">
        <f t="shared" si="16"/>
        <v>50551778</v>
      </c>
      <c r="J73" s="551">
        <v>0</v>
      </c>
      <c r="K73" s="19">
        <v>0</v>
      </c>
      <c r="L73" s="14"/>
      <c r="M73" s="15">
        <v>0</v>
      </c>
      <c r="N73" s="18">
        <v>15000000</v>
      </c>
      <c r="O73" s="19">
        <v>0</v>
      </c>
      <c r="P73" s="14">
        <v>0</v>
      </c>
      <c r="Q73" s="15">
        <v>0</v>
      </c>
      <c r="R73" s="18">
        <v>0</v>
      </c>
      <c r="S73" s="19"/>
      <c r="T73" s="14">
        <v>0</v>
      </c>
      <c r="U73" s="15"/>
      <c r="V73" s="18">
        <v>0</v>
      </c>
      <c r="W73" s="19"/>
      <c r="X73" s="14">
        <v>0</v>
      </c>
      <c r="Y73" s="15">
        <v>25000000</v>
      </c>
      <c r="Z73" s="18">
        <v>0</v>
      </c>
      <c r="AA73" s="19"/>
      <c r="AB73" s="702">
        <f t="shared" si="104"/>
        <v>15000000</v>
      </c>
      <c r="AC73" s="703">
        <f t="shared" si="105"/>
        <v>25000000</v>
      </c>
      <c r="AD73" s="570">
        <f>C73+AB73-AC73</f>
        <v>40551778</v>
      </c>
      <c r="AE73" s="465">
        <f>IFERROR(+VLOOKUP(A73,'Base de Datos'!$A$1:$G$105,7,0),0)</f>
        <v>11152889.82</v>
      </c>
      <c r="AF73" s="40">
        <f>IFERROR(+VLOOKUP(A73,'Base de Datos'!$A$1:$G$105,6,0),0)</f>
        <v>20576444.59</v>
      </c>
      <c r="AG73" s="40">
        <f>IFERROR(+VLOOKUP(A73,'Base de Datos'!$A$1:$H$105,8,0),0)</f>
        <v>0</v>
      </c>
      <c r="AH73" s="40">
        <f>+AI73+AG73</f>
        <v>8822443.5899999999</v>
      </c>
      <c r="AI73" s="168">
        <f t="shared" si="70"/>
        <v>8822443.5899999999</v>
      </c>
      <c r="AJ73" s="159">
        <f t="shared" si="102"/>
        <v>0.7824400303730209</v>
      </c>
      <c r="AK73" s="40">
        <f>IFERROR(+VLOOKUP(A73,'Base de Datos'!$A$1:$M$105,10,0),0)</f>
        <v>8822443.5899999999</v>
      </c>
      <c r="AL73" s="536">
        <f t="shared" si="103"/>
        <v>0.27502838025992349</v>
      </c>
      <c r="AN73" s="218">
        <f>AD73+'[1]PPTO AL 31 DE JULIO  2016'!Z73</f>
        <v>40551778</v>
      </c>
      <c r="AO73" s="218">
        <f>AE73+'[1]PPTO AL 31 DE JULIO  2016'!AA73</f>
        <v>11152889.82</v>
      </c>
      <c r="AP73" s="218">
        <f>AF73+'[1]PPTO AL 31 DE JULIO  2016'!AB73</f>
        <v>20576444.59</v>
      </c>
      <c r="AQ73" s="225">
        <f>AI73+'[1]PPTO AL 31 DE JULIO  2016'!AC73</f>
        <v>8822443.5899999999</v>
      </c>
      <c r="AR73" s="227">
        <f t="shared" si="66"/>
        <v>0.27502838025992349</v>
      </c>
      <c r="AS73" s="227">
        <f t="shared" si="67"/>
        <v>0.7824400303730209</v>
      </c>
      <c r="AT73" s="526"/>
      <c r="AU73" s="485">
        <v>41124000</v>
      </c>
      <c r="AV73" s="488">
        <f t="shared" si="1"/>
        <v>-32301556.41</v>
      </c>
      <c r="AW73" s="488">
        <f t="shared" si="2"/>
        <v>-32301556.41</v>
      </c>
    </row>
    <row r="74" spans="1:49" s="4" customFormat="1" ht="15.6" x14ac:dyDescent="0.55000000000000004">
      <c r="A74" s="569" t="s">
        <v>520</v>
      </c>
      <c r="B74" s="461" t="s">
        <v>73</v>
      </c>
      <c r="C74" s="571">
        <v>31243502</v>
      </c>
      <c r="D74" s="462">
        <v>0</v>
      </c>
      <c r="E74" s="5"/>
      <c r="F74" s="5"/>
      <c r="G74" s="5"/>
      <c r="H74" s="5"/>
      <c r="I74" s="38">
        <f t="shared" si="16"/>
        <v>31243502</v>
      </c>
      <c r="J74" s="551">
        <v>0</v>
      </c>
      <c r="K74" s="19">
        <v>0</v>
      </c>
      <c r="L74" s="14">
        <v>0</v>
      </c>
      <c r="M74" s="15">
        <v>13000000</v>
      </c>
      <c r="N74" s="18">
        <v>0</v>
      </c>
      <c r="O74" s="19">
        <v>0</v>
      </c>
      <c r="P74" s="14">
        <v>0</v>
      </c>
      <c r="Q74" s="15">
        <v>0</v>
      </c>
      <c r="R74" s="18">
        <v>0</v>
      </c>
      <c r="S74" s="19"/>
      <c r="T74" s="14">
        <v>0</v>
      </c>
      <c r="U74" s="15"/>
      <c r="V74" s="18">
        <v>0</v>
      </c>
      <c r="W74" s="19">
        <v>0</v>
      </c>
      <c r="X74" s="14">
        <v>0</v>
      </c>
      <c r="Y74" s="15">
        <v>2000000</v>
      </c>
      <c r="Z74" s="18">
        <v>0</v>
      </c>
      <c r="AA74" s="19">
        <v>0</v>
      </c>
      <c r="AB74" s="702">
        <f t="shared" si="104"/>
        <v>0</v>
      </c>
      <c r="AC74" s="703">
        <f t="shared" si="105"/>
        <v>15000000</v>
      </c>
      <c r="AD74" s="570">
        <f>C74+AB74-AC74</f>
        <v>16243502</v>
      </c>
      <c r="AE74" s="465">
        <f>IFERROR(+VLOOKUP(A74,'Base de Datos'!$A$1:$G$105,7,0),0)</f>
        <v>9226291.8000000007</v>
      </c>
      <c r="AF74" s="40">
        <f>IFERROR(+VLOOKUP(A74,'Base de Datos'!$A$1:$G$105,6,0),0)</f>
        <v>6510354.6500000004</v>
      </c>
      <c r="AG74" s="40">
        <f>IFERROR(+VLOOKUP(A74,'Base de Datos'!$A$1:$H$105,8,0),0)</f>
        <v>0</v>
      </c>
      <c r="AH74" s="40">
        <f>+AI74+AG74</f>
        <v>506855.54999999888</v>
      </c>
      <c r="AI74" s="168">
        <f>AD74-AE74-AF74</f>
        <v>506855.54999999888</v>
      </c>
      <c r="AJ74" s="159">
        <f t="shared" si="102"/>
        <v>0.96879641163586527</v>
      </c>
      <c r="AK74" s="40">
        <f>IFERROR(+VLOOKUP(A74,'Base de Datos'!$A$1:$M$105,10,0),0)</f>
        <v>506855.55</v>
      </c>
      <c r="AL74" s="536">
        <f t="shared" si="103"/>
        <v>0.56799893274245916</v>
      </c>
      <c r="AN74" s="218">
        <f>AD74+'[1]PPTO AL 31 DE JULIO  2016'!Z74</f>
        <v>68032502</v>
      </c>
      <c r="AO74" s="218">
        <f>AE74+'[1]PPTO AL 31 DE JULIO  2016'!AA74</f>
        <v>22103211.800000001</v>
      </c>
      <c r="AP74" s="218">
        <f>AF74+'[1]PPTO AL 31 DE JULIO  2016'!AB74</f>
        <v>23417180.649999999</v>
      </c>
      <c r="AQ74" s="225">
        <f>AI74+'[1]PPTO AL 31 DE JULIO  2016'!AC74</f>
        <v>22512109.549999997</v>
      </c>
      <c r="AR74" s="227">
        <f t="shared" si="66"/>
        <v>0.32489194355956513</v>
      </c>
      <c r="AS74" s="227">
        <f t="shared" si="67"/>
        <v>0.66909772699525294</v>
      </c>
      <c r="AT74" s="526"/>
      <c r="AU74" s="485">
        <v>12221999.939999999</v>
      </c>
      <c r="AV74" s="488">
        <f t="shared" si="1"/>
        <v>-11715144.390000001</v>
      </c>
      <c r="AW74" s="488">
        <f t="shared" si="2"/>
        <v>-11715144.390000001</v>
      </c>
    </row>
    <row r="75" spans="1:49" s="4" customFormat="1" ht="15.6" x14ac:dyDescent="0.55000000000000004">
      <c r="A75" s="569" t="s">
        <v>521</v>
      </c>
      <c r="B75" s="461" t="s">
        <v>74</v>
      </c>
      <c r="C75" s="571">
        <v>2602525</v>
      </c>
      <c r="D75" s="462">
        <v>0</v>
      </c>
      <c r="E75" s="5"/>
      <c r="F75" s="5"/>
      <c r="G75" s="5"/>
      <c r="H75" s="5"/>
      <c r="I75" s="38">
        <f t="shared" si="16"/>
        <v>2602525</v>
      </c>
      <c r="J75" s="551">
        <v>0</v>
      </c>
      <c r="K75" s="19">
        <v>0</v>
      </c>
      <c r="L75" s="14"/>
      <c r="M75" s="15">
        <v>0</v>
      </c>
      <c r="N75" s="18">
        <v>0</v>
      </c>
      <c r="O75" s="19">
        <v>0</v>
      </c>
      <c r="P75" s="14">
        <v>0</v>
      </c>
      <c r="Q75" s="15">
        <v>0</v>
      </c>
      <c r="R75" s="18"/>
      <c r="S75" s="19"/>
      <c r="T75" s="14">
        <v>0</v>
      </c>
      <c r="U75" s="15"/>
      <c r="V75" s="18">
        <v>0</v>
      </c>
      <c r="W75" s="19">
        <v>0</v>
      </c>
      <c r="X75" s="14">
        <v>0</v>
      </c>
      <c r="Y75" s="15">
        <v>0</v>
      </c>
      <c r="Z75" s="18">
        <v>0</v>
      </c>
      <c r="AA75" s="19">
        <v>0</v>
      </c>
      <c r="AB75" s="702">
        <f t="shared" si="104"/>
        <v>0</v>
      </c>
      <c r="AC75" s="703">
        <f t="shared" si="105"/>
        <v>0</v>
      </c>
      <c r="AD75" s="570">
        <f>C75+AB75-AC75</f>
        <v>2602525</v>
      </c>
      <c r="AE75" s="465">
        <f>IFERROR(+VLOOKUP(A75,'Base de Datos'!$A$1:$G$105,7,0),0)</f>
        <v>81392.77</v>
      </c>
      <c r="AF75" s="40">
        <f>IFERROR(+VLOOKUP(A75,'Base de Datos'!$A$1:$G$105,6,0),0)</f>
        <v>21132.23</v>
      </c>
      <c r="AG75" s="40">
        <f>IFERROR(+VLOOKUP(A75,'Base de Datos'!$A$1:$H$105,8,0),0)</f>
        <v>0</v>
      </c>
      <c r="AH75" s="40">
        <f>+AI75+AG75</f>
        <v>2500000</v>
      </c>
      <c r="AI75" s="168">
        <f t="shared" si="70"/>
        <v>2500000</v>
      </c>
      <c r="AJ75" s="159">
        <f t="shared" si="102"/>
        <v>3.9394434251352049E-2</v>
      </c>
      <c r="AK75" s="40">
        <f>IFERROR(+VLOOKUP(A75,'Base de Datos'!$A$1:$M$105,10,0),0)</f>
        <v>2500000</v>
      </c>
      <c r="AL75" s="536">
        <f t="shared" si="103"/>
        <v>3.1274539149479835E-2</v>
      </c>
      <c r="AN75" s="218">
        <f>AD75+'[1]PPTO AL 31 DE JULIO  2016'!Z75</f>
        <v>2672525</v>
      </c>
      <c r="AO75" s="218">
        <f>AE75+'[1]PPTO AL 31 DE JULIO  2016'!AA75</f>
        <v>81392.77</v>
      </c>
      <c r="AP75" s="218">
        <f>AF75+'[1]PPTO AL 31 DE JULIO  2016'!AB75</f>
        <v>21132.23</v>
      </c>
      <c r="AQ75" s="225">
        <f>AI75+'[1]PPTO AL 31 DE JULIO  2016'!AC75</f>
        <v>2570000</v>
      </c>
      <c r="AR75" s="227">
        <f t="shared" si="66"/>
        <v>3.0455382082487537E-2</v>
      </c>
      <c r="AS75" s="227">
        <f t="shared" si="67"/>
        <v>3.83625971693436E-2</v>
      </c>
      <c r="AT75" s="526"/>
      <c r="AU75" s="485">
        <v>979541.8</v>
      </c>
      <c r="AV75" s="488">
        <f t="shared" si="1"/>
        <v>1520458.2</v>
      </c>
      <c r="AW75" s="488">
        <f t="shared" si="2"/>
        <v>1520458.2</v>
      </c>
    </row>
    <row r="76" spans="1:49" s="23" customFormat="1" ht="16.8" x14ac:dyDescent="0.55000000000000004">
      <c r="A76" s="386">
        <v>105</v>
      </c>
      <c r="B76" s="387" t="s">
        <v>75</v>
      </c>
      <c r="C76" s="388">
        <f>SUM(C77:C80)</f>
        <v>67402609</v>
      </c>
      <c r="D76" s="388">
        <f>SUM(D77:D80)</f>
        <v>0</v>
      </c>
      <c r="E76" s="397">
        <f>SUM(E77:E80)</f>
        <v>0</v>
      </c>
      <c r="F76" s="397"/>
      <c r="G76" s="397"/>
      <c r="H76" s="397">
        <f>SUM(H77:H80)</f>
        <v>0</v>
      </c>
      <c r="I76" s="395">
        <f t="shared" si="16"/>
        <v>67402609</v>
      </c>
      <c r="J76" s="390">
        <f>SUM(J77:J80)</f>
        <v>0</v>
      </c>
      <c r="K76" s="391">
        <f t="shared" ref="K76:W76" si="106">SUM(K77:K80)</f>
        <v>0</v>
      </c>
      <c r="L76" s="392">
        <f t="shared" si="106"/>
        <v>7900000</v>
      </c>
      <c r="M76" s="393">
        <f t="shared" si="106"/>
        <v>0</v>
      </c>
      <c r="N76" s="392">
        <f t="shared" si="106"/>
        <v>0</v>
      </c>
      <c r="O76" s="393">
        <f t="shared" si="106"/>
        <v>15000000</v>
      </c>
      <c r="P76" s="392">
        <f t="shared" si="106"/>
        <v>0</v>
      </c>
      <c r="Q76" s="393">
        <f t="shared" si="106"/>
        <v>0</v>
      </c>
      <c r="R76" s="392">
        <f t="shared" si="106"/>
        <v>0</v>
      </c>
      <c r="S76" s="393">
        <f t="shared" si="106"/>
        <v>0</v>
      </c>
      <c r="T76" s="392">
        <f>SUM(T77:T80)</f>
        <v>0</v>
      </c>
      <c r="U76" s="393">
        <f>SUM(U77:U80)</f>
        <v>0</v>
      </c>
      <c r="V76" s="392">
        <f t="shared" si="106"/>
        <v>0</v>
      </c>
      <c r="W76" s="393">
        <f t="shared" si="106"/>
        <v>0</v>
      </c>
      <c r="X76" s="392">
        <f t="shared" ref="X76:AA76" si="107">SUM(X77:X80)</f>
        <v>0</v>
      </c>
      <c r="Y76" s="393">
        <f t="shared" si="107"/>
        <v>2000000</v>
      </c>
      <c r="Z76" s="392">
        <f t="shared" si="107"/>
        <v>0</v>
      </c>
      <c r="AA76" s="393">
        <f t="shared" si="107"/>
        <v>0</v>
      </c>
      <c r="AB76" s="394">
        <f t="shared" ref="AB76:AI76" si="108">SUM(AB77:AB80)</f>
        <v>7900000</v>
      </c>
      <c r="AC76" s="388">
        <f t="shared" si="108"/>
        <v>17000000</v>
      </c>
      <c r="AD76" s="395">
        <f t="shared" si="108"/>
        <v>58302609</v>
      </c>
      <c r="AE76" s="460">
        <f t="shared" si="108"/>
        <v>31442729.210000001</v>
      </c>
      <c r="AF76" s="407">
        <f t="shared" si="108"/>
        <v>13648553.92</v>
      </c>
      <c r="AG76" s="407">
        <f t="shared" ref="AG76" si="109">SUM(AG77:AG80)</f>
        <v>0</v>
      </c>
      <c r="AH76" s="407">
        <f>+AI76+AG7</f>
        <v>13211325.870000001</v>
      </c>
      <c r="AI76" s="395">
        <f t="shared" si="108"/>
        <v>13211325.870000001</v>
      </c>
      <c r="AJ76" s="398">
        <f t="shared" si="99"/>
        <v>0.77340077748493208</v>
      </c>
      <c r="AK76" s="407">
        <f t="shared" ref="AK76" si="110">SUM(AK77:AK80)</f>
        <v>13211325.07</v>
      </c>
      <c r="AL76" s="536">
        <f t="shared" si="101"/>
        <v>0.53930226707350271</v>
      </c>
      <c r="AN76" s="218">
        <f>AD76+'[1]PPTO AL 31 DE JULIO  2016'!Z76</f>
        <v>99011609</v>
      </c>
      <c r="AO76" s="218">
        <f>AE76+'[1]PPTO AL 31 DE JULIO  2016'!AA76</f>
        <v>36803356.649999999</v>
      </c>
      <c r="AP76" s="218">
        <f>AF76+'[1]PPTO AL 31 DE JULIO  2016'!AB76</f>
        <v>27010550.579999998</v>
      </c>
      <c r="AQ76" s="225">
        <f>AI76+'[1]PPTO AL 31 DE JULIO  2016'!AC76</f>
        <v>35197701.769999996</v>
      </c>
      <c r="AR76" s="227">
        <f t="shared" si="66"/>
        <v>0.3717074898762629</v>
      </c>
      <c r="AS76" s="227">
        <f t="shared" si="67"/>
        <v>0.64450934465674625</v>
      </c>
      <c r="AT76" s="526"/>
      <c r="AU76" s="485">
        <v>480834</v>
      </c>
      <c r="AV76" s="491">
        <f t="shared" ref="AV76:AV139" si="111">+AI76-AU76</f>
        <v>12730491.870000001</v>
      </c>
      <c r="AW76" s="488"/>
    </row>
    <row r="77" spans="1:49" s="4" customFormat="1" ht="15.6" x14ac:dyDescent="0.55000000000000004">
      <c r="A77" s="569" t="s">
        <v>522</v>
      </c>
      <c r="B77" s="461" t="s">
        <v>76</v>
      </c>
      <c r="C77" s="571">
        <v>714905</v>
      </c>
      <c r="D77" s="462">
        <v>0</v>
      </c>
      <c r="E77" s="5"/>
      <c r="F77" s="5"/>
      <c r="G77" s="5"/>
      <c r="H77" s="5"/>
      <c r="I77" s="38">
        <f t="shared" si="16"/>
        <v>714905</v>
      </c>
      <c r="J77" s="551">
        <v>0</v>
      </c>
      <c r="K77" s="19">
        <v>0</v>
      </c>
      <c r="L77" s="14">
        <v>0</v>
      </c>
      <c r="M77" s="15">
        <v>0</v>
      </c>
      <c r="N77" s="18">
        <v>0</v>
      </c>
      <c r="O77" s="19">
        <v>0</v>
      </c>
      <c r="P77" s="14">
        <v>0</v>
      </c>
      <c r="Q77" s="15">
        <v>0</v>
      </c>
      <c r="R77" s="18">
        <v>0</v>
      </c>
      <c r="S77" s="19"/>
      <c r="T77" s="14">
        <v>0</v>
      </c>
      <c r="U77" s="15">
        <v>0</v>
      </c>
      <c r="V77" s="18"/>
      <c r="W77" s="19"/>
      <c r="X77" s="14">
        <v>0</v>
      </c>
      <c r="Y77" s="15"/>
      <c r="Z77" s="18">
        <v>0</v>
      </c>
      <c r="AA77" s="19"/>
      <c r="AB77" s="702">
        <f t="shared" ref="AB77:AB80" si="112">J77+L77+N77+P77+R77+T77+V77+X77+Z77</f>
        <v>0</v>
      </c>
      <c r="AC77" s="703">
        <f t="shared" ref="AC77:AC80" si="113">K77+M77+O77+Q77+S77+U77+W77+Y77+AA77</f>
        <v>0</v>
      </c>
      <c r="AD77" s="570">
        <f>C77+AB77-AC77</f>
        <v>714905</v>
      </c>
      <c r="AE77" s="465">
        <f>IFERROR(+VLOOKUP(A77,'Base de Datos'!$A$1:$G$105,7,0),0)</f>
        <v>394609.26</v>
      </c>
      <c r="AF77" s="40">
        <f>IFERROR(+VLOOKUP(A77,'Base de Datos'!$A$1:$G$105,6,0),0)</f>
        <v>170295.74</v>
      </c>
      <c r="AG77" s="40">
        <f>IFERROR(+VLOOKUP(A77,'Base de Datos'!$A$1:$H$105,8,0),0)</f>
        <v>0</v>
      </c>
      <c r="AH77" s="40">
        <f t="shared" ref="AH77:AH82" si="114">+AI77+AG77</f>
        <v>150000</v>
      </c>
      <c r="AI77" s="168">
        <f t="shared" si="70"/>
        <v>150000</v>
      </c>
      <c r="AJ77" s="159">
        <f t="shared" ref="AJ77:AJ80" si="115">IFERROR(((AD77-AI77)/AD77),0)</f>
        <v>0.79018191228205148</v>
      </c>
      <c r="AK77" s="40">
        <f>IFERROR(+VLOOKUP(A77,'Base de Datos'!$A$1:$M$105,10,0),0)</f>
        <v>150000</v>
      </c>
      <c r="AL77" s="536">
        <f t="shared" ref="AL77:AL80" si="116">IFERROR(+(AE77/AD77),0)</f>
        <v>0.55197440219329841</v>
      </c>
      <c r="AN77" s="218">
        <f>AD77+'[1]PPTO AL 31 DE JULIO  2016'!Z77</f>
        <v>1714905</v>
      </c>
      <c r="AO77" s="218">
        <f>AE77+'[1]PPTO AL 31 DE JULIO  2016'!AA77</f>
        <v>394609.26</v>
      </c>
      <c r="AP77" s="218">
        <f>AF77+'[1]PPTO AL 31 DE JULIO  2016'!AB77</f>
        <v>170295.74</v>
      </c>
      <c r="AQ77" s="225">
        <f>AI77+'[1]PPTO AL 31 DE JULIO  2016'!AC77</f>
        <v>1150000</v>
      </c>
      <c r="AR77" s="227">
        <f t="shared" si="66"/>
        <v>0.23010560934862281</v>
      </c>
      <c r="AS77" s="227">
        <f t="shared" si="67"/>
        <v>0.32940891769514929</v>
      </c>
      <c r="AT77" s="526"/>
      <c r="AU77" s="485">
        <v>480834</v>
      </c>
      <c r="AV77" s="488">
        <f t="shared" si="111"/>
        <v>-330834</v>
      </c>
      <c r="AW77" s="488">
        <f t="shared" ref="AW77:AW139" si="117">+AV77</f>
        <v>-330834</v>
      </c>
    </row>
    <row r="78" spans="1:49" s="4" customFormat="1" ht="15.6" x14ac:dyDescent="0.55000000000000004">
      <c r="A78" s="569" t="s">
        <v>523</v>
      </c>
      <c r="B78" s="461" t="s">
        <v>77</v>
      </c>
      <c r="C78" s="571">
        <v>27927704</v>
      </c>
      <c r="D78" s="462">
        <v>0</v>
      </c>
      <c r="E78" s="5"/>
      <c r="F78" s="5"/>
      <c r="G78" s="5"/>
      <c r="H78" s="5"/>
      <c r="I78" s="38">
        <f t="shared" si="16"/>
        <v>27927704</v>
      </c>
      <c r="J78" s="551">
        <v>0</v>
      </c>
      <c r="K78" s="19">
        <v>0</v>
      </c>
      <c r="L78" s="14">
        <v>0</v>
      </c>
      <c r="M78" s="15">
        <v>0</v>
      </c>
      <c r="N78" s="18"/>
      <c r="O78" s="19">
        <v>15000000</v>
      </c>
      <c r="P78" s="14"/>
      <c r="Q78" s="15">
        <v>0</v>
      </c>
      <c r="R78" s="18"/>
      <c r="S78" s="19"/>
      <c r="T78" s="14">
        <v>0</v>
      </c>
      <c r="U78" s="15">
        <v>0</v>
      </c>
      <c r="V78" s="18"/>
      <c r="W78" s="19"/>
      <c r="X78" s="14">
        <v>0</v>
      </c>
      <c r="Y78" s="15">
        <v>2000000</v>
      </c>
      <c r="Z78" s="18">
        <v>0</v>
      </c>
      <c r="AA78" s="19"/>
      <c r="AB78" s="702">
        <f t="shared" si="112"/>
        <v>0</v>
      </c>
      <c r="AC78" s="703">
        <f t="shared" si="113"/>
        <v>17000000</v>
      </c>
      <c r="AD78" s="570">
        <f>C78+AB78-AC78</f>
        <v>10927704</v>
      </c>
      <c r="AE78" s="465">
        <f>IFERROR(+VLOOKUP(A78,'Base de Datos'!$A$1:$G$105,7,0),0)</f>
        <v>3627900</v>
      </c>
      <c r="AF78" s="40">
        <f>IFERROR(+VLOOKUP(A78,'Base de Datos'!$A$1:$G$105,6,0),0)</f>
        <v>1631926</v>
      </c>
      <c r="AG78" s="40">
        <f>IFERROR(+VLOOKUP(A78,'Base de Datos'!$A$1:$H$105,8,0),0)</f>
        <v>0</v>
      </c>
      <c r="AH78" s="40">
        <f t="shared" si="114"/>
        <v>5667878</v>
      </c>
      <c r="AI78" s="168">
        <f t="shared" si="70"/>
        <v>5667878</v>
      </c>
      <c r="AJ78" s="159">
        <f t="shared" si="115"/>
        <v>0.4813294723209926</v>
      </c>
      <c r="AK78" s="40">
        <f>IFERROR(+VLOOKUP(A78,'Base de Datos'!$A$1:$M$105,10,0),0)</f>
        <v>5667877.2000000002</v>
      </c>
      <c r="AL78" s="536">
        <f>IFERROR(+(AE78/AD78),0)</f>
        <v>0.33199105685878755</v>
      </c>
      <c r="AN78" s="218">
        <f>AD78+'[1]PPTO AL 31 DE JULIO  2016'!Z78</f>
        <v>13927704</v>
      </c>
      <c r="AO78" s="218">
        <f>AE78+'[1]PPTO AL 31 DE JULIO  2016'!AA78</f>
        <v>3921050</v>
      </c>
      <c r="AP78" s="218">
        <f>AF78+'[1]PPTO AL 31 DE JULIO  2016'!AB78</f>
        <v>1948376</v>
      </c>
      <c r="AQ78" s="225">
        <f>AI78+'[1]PPTO AL 31 DE JULIO  2016'!AC78</f>
        <v>8058278</v>
      </c>
      <c r="AR78" s="227">
        <f t="shared" si="66"/>
        <v>0.28152881479962527</v>
      </c>
      <c r="AS78" s="227">
        <f t="shared" si="67"/>
        <v>0.42142093197845099</v>
      </c>
      <c r="AT78" s="526"/>
      <c r="AU78" s="485">
        <v>0</v>
      </c>
      <c r="AV78" s="488">
        <f t="shared" si="111"/>
        <v>5667878</v>
      </c>
      <c r="AW78" s="488">
        <f t="shared" si="117"/>
        <v>5667878</v>
      </c>
    </row>
    <row r="79" spans="1:49" s="4" customFormat="1" ht="15.6" x14ac:dyDescent="0.55000000000000004">
      <c r="A79" s="569" t="s">
        <v>524</v>
      </c>
      <c r="B79" s="461" t="s">
        <v>78</v>
      </c>
      <c r="C79" s="571">
        <v>20260000</v>
      </c>
      <c r="D79" s="462">
        <v>0</v>
      </c>
      <c r="E79" s="5"/>
      <c r="F79" s="5"/>
      <c r="G79" s="5"/>
      <c r="H79" s="5"/>
      <c r="I79" s="38">
        <f t="shared" si="16"/>
        <v>20260000</v>
      </c>
      <c r="J79" s="551">
        <v>0</v>
      </c>
      <c r="K79" s="19"/>
      <c r="L79" s="14">
        <v>7900000</v>
      </c>
      <c r="M79" s="15"/>
      <c r="N79" s="18"/>
      <c r="O79" s="19">
        <v>0</v>
      </c>
      <c r="P79" s="14">
        <v>0</v>
      </c>
      <c r="Q79" s="15"/>
      <c r="R79" s="18">
        <v>0</v>
      </c>
      <c r="S79" s="19"/>
      <c r="T79" s="14"/>
      <c r="U79" s="15">
        <v>0</v>
      </c>
      <c r="V79" s="18">
        <v>0</v>
      </c>
      <c r="W79" s="19">
        <v>0</v>
      </c>
      <c r="X79" s="14">
        <v>0</v>
      </c>
      <c r="Y79" s="15">
        <v>0</v>
      </c>
      <c r="Z79" s="18">
        <v>0</v>
      </c>
      <c r="AA79" s="19">
        <v>0</v>
      </c>
      <c r="AB79" s="702">
        <f t="shared" si="112"/>
        <v>7900000</v>
      </c>
      <c r="AC79" s="703">
        <f t="shared" si="113"/>
        <v>0</v>
      </c>
      <c r="AD79" s="570">
        <f>C79+AB79-AC79</f>
        <v>28160000</v>
      </c>
      <c r="AE79" s="465">
        <f>IFERROR(+VLOOKUP(A79,'Base de Datos'!$A$1:$G$105,7,0),0)</f>
        <v>18081363.09</v>
      </c>
      <c r="AF79" s="40">
        <f>IFERROR(+VLOOKUP(A79,'Base de Datos'!$A$1:$G$105,6,0),0)</f>
        <v>3680669.34</v>
      </c>
      <c r="AG79" s="40">
        <f>IFERROR(+VLOOKUP(A79,'Base de Datos'!$A$1:$H$105,8,0),0)</f>
        <v>0</v>
      </c>
      <c r="AH79" s="40">
        <f t="shared" si="114"/>
        <v>6397967.5700000003</v>
      </c>
      <c r="AI79" s="168">
        <f t="shared" si="70"/>
        <v>6397967.5700000003</v>
      </c>
      <c r="AJ79" s="159">
        <f t="shared" si="115"/>
        <v>0.77279944708806814</v>
      </c>
      <c r="AK79" s="40">
        <f>IFERROR(+VLOOKUP(A79,'Base de Datos'!$A$1:$M$105,10,0),0)</f>
        <v>6397967.5700000003</v>
      </c>
      <c r="AL79" s="536">
        <f t="shared" si="116"/>
        <v>0.64209385973011368</v>
      </c>
      <c r="AN79" s="218">
        <f>AD79+'[1]PPTO AL 31 DE JULIO  2016'!Z79</f>
        <v>42099000</v>
      </c>
      <c r="AO79" s="218">
        <f>AE79+'[1]PPTO AL 31 DE JULIO  2016'!AA79</f>
        <v>19780773.600000001</v>
      </c>
      <c r="AP79" s="218">
        <f>AF79+'[1]PPTO AL 31 DE JULIO  2016'!AB79</f>
        <v>3680675.76</v>
      </c>
      <c r="AQ79" s="225">
        <f>AI79+'[1]PPTO AL 31 DE JULIO  2016'!AC79</f>
        <v>18637550.640000001</v>
      </c>
      <c r="AR79" s="227">
        <f t="shared" si="66"/>
        <v>0.46986326516069271</v>
      </c>
      <c r="AS79" s="227">
        <f t="shared" si="67"/>
        <v>0.55729231953253044</v>
      </c>
      <c r="AT79" s="526"/>
      <c r="AU79" s="485"/>
      <c r="AV79" s="488">
        <f t="shared" si="111"/>
        <v>6397967.5700000003</v>
      </c>
      <c r="AW79" s="488">
        <f t="shared" si="117"/>
        <v>6397967.5700000003</v>
      </c>
    </row>
    <row r="80" spans="1:49" s="4" customFormat="1" ht="15.6" x14ac:dyDescent="0.55000000000000004">
      <c r="A80" s="569" t="s">
        <v>525</v>
      </c>
      <c r="B80" s="461" t="s">
        <v>79</v>
      </c>
      <c r="C80" s="571">
        <v>18500000</v>
      </c>
      <c r="D80" s="462">
        <v>0</v>
      </c>
      <c r="E80" s="5"/>
      <c r="F80" s="5"/>
      <c r="G80" s="5"/>
      <c r="H80" s="5"/>
      <c r="I80" s="38">
        <f t="shared" ref="I80:I143" si="118">SUM(C80:D80)</f>
        <v>18500000</v>
      </c>
      <c r="J80" s="551">
        <v>0</v>
      </c>
      <c r="K80" s="19"/>
      <c r="L80" s="14">
        <v>0</v>
      </c>
      <c r="M80" s="15"/>
      <c r="N80" s="18"/>
      <c r="O80" s="19">
        <v>0</v>
      </c>
      <c r="P80" s="14">
        <v>0</v>
      </c>
      <c r="Q80" s="15"/>
      <c r="R80" s="18">
        <v>0</v>
      </c>
      <c r="S80" s="19"/>
      <c r="T80" s="14"/>
      <c r="U80" s="15">
        <v>0</v>
      </c>
      <c r="V80" s="18">
        <v>0</v>
      </c>
      <c r="W80" s="19">
        <v>0</v>
      </c>
      <c r="X80" s="14">
        <v>0</v>
      </c>
      <c r="Y80" s="15">
        <v>0</v>
      </c>
      <c r="Z80" s="18">
        <v>0</v>
      </c>
      <c r="AA80" s="19">
        <v>0</v>
      </c>
      <c r="AB80" s="702">
        <f t="shared" si="112"/>
        <v>0</v>
      </c>
      <c r="AC80" s="703">
        <f t="shared" si="113"/>
        <v>0</v>
      </c>
      <c r="AD80" s="570">
        <f>C80+AB80-AC80</f>
        <v>18500000</v>
      </c>
      <c r="AE80" s="465">
        <f>IFERROR(+VLOOKUP(A80,'Base de Datos'!$A$1:$G$105,7,0),0)</f>
        <v>9338856.8599999994</v>
      </c>
      <c r="AF80" s="40">
        <f>IFERROR(+VLOOKUP(A80,'Base de Datos'!$A$1:$G$105,6,0),0)</f>
        <v>8165662.8399999999</v>
      </c>
      <c r="AG80" s="40">
        <f>IFERROR(+VLOOKUP(A80,'Base de Datos'!$A$1:$H$105,8,0),0)</f>
        <v>0</v>
      </c>
      <c r="AH80" s="40">
        <f t="shared" si="114"/>
        <v>995480.30000000075</v>
      </c>
      <c r="AI80" s="168">
        <f t="shared" si="70"/>
        <v>995480.30000000075</v>
      </c>
      <c r="AJ80" s="159">
        <f t="shared" si="115"/>
        <v>0.94619025405405399</v>
      </c>
      <c r="AK80" s="40">
        <f>IFERROR(+VLOOKUP(A80,'Base de Datos'!$A$1:$M$105,10,0),0)</f>
        <v>995480.3</v>
      </c>
      <c r="AL80" s="536">
        <f t="shared" si="116"/>
        <v>0.5048030735135135</v>
      </c>
      <c r="AN80" s="218">
        <f>AD80+'[1]PPTO AL 31 DE JULIO  2016'!Z80</f>
        <v>41270000</v>
      </c>
      <c r="AO80" s="218">
        <f>AE80+'[1]PPTO AL 31 DE JULIO  2016'!AA80</f>
        <v>12706923.789999999</v>
      </c>
      <c r="AP80" s="218">
        <f>AF80+'[1]PPTO AL 31 DE JULIO  2016'!AB80</f>
        <v>21211203.079999998</v>
      </c>
      <c r="AQ80" s="225">
        <f>AI80+'[1]PPTO AL 31 DE JULIO  2016'!AC80</f>
        <v>7351873.1300000008</v>
      </c>
      <c r="AR80" s="227">
        <f t="shared" si="66"/>
        <v>0.30789735376787009</v>
      </c>
      <c r="AS80" s="227">
        <f t="shared" si="67"/>
        <v>0.82185914393021564</v>
      </c>
      <c r="AT80" s="526"/>
      <c r="AU80" s="485"/>
      <c r="AV80" s="488">
        <f t="shared" si="111"/>
        <v>995480.30000000075</v>
      </c>
      <c r="AW80" s="488">
        <f t="shared" si="117"/>
        <v>995480.30000000075</v>
      </c>
    </row>
    <row r="81" spans="1:49" s="23" customFormat="1" ht="16.8" x14ac:dyDescent="0.55000000000000004">
      <c r="A81" s="386">
        <v>106</v>
      </c>
      <c r="B81" s="387" t="s">
        <v>80</v>
      </c>
      <c r="C81" s="388">
        <f>SUM(C82:C84)</f>
        <v>22326021</v>
      </c>
      <c r="D81" s="388">
        <f>SUM(D82:D84)</f>
        <v>0</v>
      </c>
      <c r="E81" s="397">
        <f>SUM(E82:E84)</f>
        <v>0</v>
      </c>
      <c r="F81" s="397"/>
      <c r="G81" s="397"/>
      <c r="H81" s="397">
        <f>SUM(H82:H84)</f>
        <v>0</v>
      </c>
      <c r="I81" s="395">
        <f t="shared" si="118"/>
        <v>22326021</v>
      </c>
      <c r="J81" s="390">
        <f>SUM(J82:J84)</f>
        <v>0</v>
      </c>
      <c r="K81" s="391">
        <f t="shared" ref="K81:W81" si="119">SUM(K82:K84)</f>
        <v>0</v>
      </c>
      <c r="L81" s="392">
        <f t="shared" si="119"/>
        <v>0</v>
      </c>
      <c r="M81" s="393">
        <f t="shared" si="119"/>
        <v>0</v>
      </c>
      <c r="N81" s="392">
        <f t="shared" si="119"/>
        <v>0</v>
      </c>
      <c r="O81" s="393">
        <f t="shared" si="119"/>
        <v>0</v>
      </c>
      <c r="P81" s="392">
        <f t="shared" si="119"/>
        <v>0</v>
      </c>
      <c r="Q81" s="393">
        <f t="shared" si="119"/>
        <v>0</v>
      </c>
      <c r="R81" s="393">
        <f t="shared" si="119"/>
        <v>0</v>
      </c>
      <c r="S81" s="393">
        <f>SUM(S82:S84)</f>
        <v>0</v>
      </c>
      <c r="T81" s="392">
        <f>SUM(T82:T84)</f>
        <v>0</v>
      </c>
      <c r="U81" s="393">
        <f>SUM(U82:U84)</f>
        <v>0</v>
      </c>
      <c r="V81" s="393">
        <f t="shared" si="119"/>
        <v>0</v>
      </c>
      <c r="W81" s="393">
        <f t="shared" si="119"/>
        <v>0</v>
      </c>
      <c r="X81" s="392">
        <f t="shared" ref="X81:AA81" si="120">SUM(X82:X84)</f>
        <v>0</v>
      </c>
      <c r="Y81" s="393">
        <f t="shared" si="120"/>
        <v>0</v>
      </c>
      <c r="Z81" s="393">
        <f t="shared" si="120"/>
        <v>0</v>
      </c>
      <c r="AA81" s="393">
        <f t="shared" si="120"/>
        <v>0</v>
      </c>
      <c r="AB81" s="394">
        <f t="shared" ref="AB81:AI81" si="121">SUM(AB82:AB84)</f>
        <v>0</v>
      </c>
      <c r="AC81" s="388">
        <f t="shared" si="121"/>
        <v>0</v>
      </c>
      <c r="AD81" s="395">
        <f t="shared" si="121"/>
        <v>22326021</v>
      </c>
      <c r="AE81" s="460">
        <f t="shared" si="121"/>
        <v>15615436.4</v>
      </c>
      <c r="AF81" s="395">
        <f t="shared" si="121"/>
        <v>1312620</v>
      </c>
      <c r="AG81" s="395">
        <f t="shared" ref="AG81" si="122">SUM(AG82:AG84)</f>
        <v>0</v>
      </c>
      <c r="AH81" s="395">
        <f t="shared" si="114"/>
        <v>5397964.5999999996</v>
      </c>
      <c r="AI81" s="395">
        <f t="shared" si="121"/>
        <v>5397964.5999999996</v>
      </c>
      <c r="AJ81" s="398">
        <f t="shared" si="99"/>
        <v>0.75822092973933863</v>
      </c>
      <c r="AK81" s="395">
        <f t="shared" ref="AK81" si="123">SUM(AK82:AK84)</f>
        <v>5397964.5999999996</v>
      </c>
      <c r="AL81" s="536">
        <f t="shared" si="101"/>
        <v>0.69942764991576423</v>
      </c>
      <c r="AN81" s="218">
        <f>AD81+'[1]PPTO AL 31 DE JULIO  2016'!Z81</f>
        <v>60756021</v>
      </c>
      <c r="AO81" s="218">
        <f>AE81+'[1]PPTO AL 31 DE JULIO  2016'!AA81</f>
        <v>21646108.740000002</v>
      </c>
      <c r="AP81" s="218">
        <f>AF81+'[1]PPTO AL 31 DE JULIO  2016'!AB81</f>
        <v>2381947.66</v>
      </c>
      <c r="AQ81" s="225">
        <f>AI81+'[1]PPTO AL 31 DE JULIO  2016'!AC81</f>
        <v>36727964.600000001</v>
      </c>
      <c r="AR81" s="227">
        <f t="shared" si="66"/>
        <v>0.35627923592955507</v>
      </c>
      <c r="AS81" s="227">
        <f t="shared" si="67"/>
        <v>0.39548436524505121</v>
      </c>
      <c r="AT81" s="526"/>
      <c r="AU81" s="485">
        <v>3595193.92</v>
      </c>
      <c r="AV81" s="491">
        <f t="shared" si="111"/>
        <v>1802770.6799999997</v>
      </c>
      <c r="AW81" s="488"/>
    </row>
    <row r="82" spans="1:49" s="4" customFormat="1" ht="15.6" x14ac:dyDescent="0.55000000000000004">
      <c r="A82" s="569" t="s">
        <v>526</v>
      </c>
      <c r="B82" s="461" t="s">
        <v>81</v>
      </c>
      <c r="C82" s="571">
        <v>22326021</v>
      </c>
      <c r="D82" s="462">
        <v>0</v>
      </c>
      <c r="E82" s="5"/>
      <c r="F82" s="5"/>
      <c r="G82" s="5"/>
      <c r="H82" s="5"/>
      <c r="I82" s="38">
        <f t="shared" si="118"/>
        <v>22326021</v>
      </c>
      <c r="J82" s="551">
        <v>0</v>
      </c>
      <c r="K82" s="19"/>
      <c r="L82" s="14"/>
      <c r="M82" s="15">
        <v>0</v>
      </c>
      <c r="N82" s="18">
        <v>0</v>
      </c>
      <c r="O82" s="19"/>
      <c r="P82" s="14">
        <v>0</v>
      </c>
      <c r="Q82" s="15"/>
      <c r="R82" s="18">
        <v>0</v>
      </c>
      <c r="S82" s="19">
        <v>0</v>
      </c>
      <c r="T82" s="14">
        <v>0</v>
      </c>
      <c r="U82" s="15">
        <v>0</v>
      </c>
      <c r="V82" s="18">
        <v>0</v>
      </c>
      <c r="W82" s="19"/>
      <c r="X82" s="14">
        <v>0</v>
      </c>
      <c r="Y82" s="15"/>
      <c r="Z82" s="18">
        <v>0</v>
      </c>
      <c r="AA82" s="19">
        <v>0</v>
      </c>
      <c r="AB82" s="35">
        <f>J82+L82+N82+P82+R82+T82+V82+X82+Z82</f>
        <v>0</v>
      </c>
      <c r="AC82" s="486">
        <f>K82+M82+O82+Q82+S82+U82+W82+Y82+AA82</f>
        <v>0</v>
      </c>
      <c r="AD82" s="570">
        <f>C82+AB82-AC82</f>
        <v>22326021</v>
      </c>
      <c r="AE82" s="465">
        <f>IFERROR(+VLOOKUP(A82,'Base de Datos'!$A$1:$G$105,7,0),0)</f>
        <v>15615436.4</v>
      </c>
      <c r="AF82" s="40">
        <f>IFERROR(+VLOOKUP(A82,'Base de Datos'!$A$1:$G$105,6,0),0)</f>
        <v>1312620</v>
      </c>
      <c r="AG82" s="40">
        <f>IFERROR(+VLOOKUP(A82,'Base de Datos'!$A$1:$H$105,8,0),0)</f>
        <v>0</v>
      </c>
      <c r="AH82" s="40">
        <f t="shared" si="114"/>
        <v>5397964.5999999996</v>
      </c>
      <c r="AI82" s="168">
        <f>AD82-AE82-AF82</f>
        <v>5397964.5999999996</v>
      </c>
      <c r="AJ82" s="159">
        <f t="shared" ref="AJ82" si="124">IFERROR(((AD82-AI82)/AD82),0)</f>
        <v>0.75822092973933863</v>
      </c>
      <c r="AK82" s="40">
        <f>IFERROR(+VLOOKUP(A82,'Base de Datos'!$A$1:$M$105,10,0),0)</f>
        <v>5397964.5999999996</v>
      </c>
      <c r="AL82" s="536">
        <f>IFERROR(+(AE82/AD82),0)</f>
        <v>0.69942764991576423</v>
      </c>
      <c r="AN82" s="218">
        <f>AD82+'[1]PPTO AL 31 DE JULIO  2016'!Z82</f>
        <v>60756021</v>
      </c>
      <c r="AO82" s="218">
        <f>AE82+'[1]PPTO AL 31 DE JULIO  2016'!AA82</f>
        <v>21646108.740000002</v>
      </c>
      <c r="AP82" s="218">
        <f>AF82+'[1]PPTO AL 31 DE JULIO  2016'!AB82</f>
        <v>2381947.66</v>
      </c>
      <c r="AQ82" s="225">
        <f>AI82+'[1]PPTO AL 31 DE JULIO  2016'!AC82</f>
        <v>36727964.600000001</v>
      </c>
      <c r="AR82" s="227">
        <f t="shared" si="66"/>
        <v>0.35627923592955507</v>
      </c>
      <c r="AS82" s="227">
        <f t="shared" si="67"/>
        <v>0.39548436524505121</v>
      </c>
      <c r="AT82" s="526"/>
      <c r="AU82" s="485">
        <v>3595193.92</v>
      </c>
      <c r="AV82" s="488">
        <f t="shared" si="111"/>
        <v>1802770.6799999997</v>
      </c>
      <c r="AW82" s="488">
        <f t="shared" si="117"/>
        <v>1802770.6799999997</v>
      </c>
    </row>
    <row r="83" spans="1:49" s="4" customFormat="1" ht="15.6" hidden="1" x14ac:dyDescent="0.55000000000000004">
      <c r="A83" s="569">
        <v>10602</v>
      </c>
      <c r="B83" s="461" t="s">
        <v>82</v>
      </c>
      <c r="C83" s="571">
        <v>0</v>
      </c>
      <c r="D83" s="462">
        <v>0</v>
      </c>
      <c r="E83" s="5"/>
      <c r="F83" s="5"/>
      <c r="G83" s="5"/>
      <c r="H83" s="5"/>
      <c r="I83" s="38">
        <f t="shared" si="118"/>
        <v>0</v>
      </c>
      <c r="J83" s="551">
        <v>0</v>
      </c>
      <c r="K83" s="19">
        <v>0</v>
      </c>
      <c r="L83" s="14">
        <v>0</v>
      </c>
      <c r="M83" s="15">
        <v>0</v>
      </c>
      <c r="N83" s="18">
        <v>0</v>
      </c>
      <c r="O83" s="19">
        <v>0</v>
      </c>
      <c r="P83" s="14">
        <v>0</v>
      </c>
      <c r="Q83" s="15">
        <v>0</v>
      </c>
      <c r="R83" s="18">
        <v>0</v>
      </c>
      <c r="S83" s="19">
        <v>0</v>
      </c>
      <c r="T83" s="14">
        <v>0</v>
      </c>
      <c r="U83" s="15">
        <v>0</v>
      </c>
      <c r="V83" s="18">
        <v>0</v>
      </c>
      <c r="W83" s="19">
        <v>0</v>
      </c>
      <c r="X83" s="14">
        <v>0</v>
      </c>
      <c r="Y83" s="15">
        <v>0</v>
      </c>
      <c r="Z83" s="18">
        <v>0</v>
      </c>
      <c r="AA83" s="19">
        <v>0</v>
      </c>
      <c r="AB83" s="35">
        <f>J83+L83+N83+P83+R83+W83</f>
        <v>0</v>
      </c>
      <c r="AC83" s="486">
        <f>K83+M83+O83+Q83+S83+V83</f>
        <v>0</v>
      </c>
      <c r="AD83" s="570">
        <f>I83+AB83-AC83</f>
        <v>0</v>
      </c>
      <c r="AE83" s="465">
        <v>0</v>
      </c>
      <c r="AF83" s="40">
        <v>0</v>
      </c>
      <c r="AG83" s="40">
        <v>0</v>
      </c>
      <c r="AH83" s="40">
        <f t="shared" si="72"/>
        <v>0</v>
      </c>
      <c r="AI83" s="168">
        <f t="shared" si="70"/>
        <v>0</v>
      </c>
      <c r="AJ83" s="159"/>
      <c r="AK83" s="40">
        <v>0</v>
      </c>
      <c r="AL83" s="536" t="s">
        <v>0</v>
      </c>
      <c r="AN83" s="218">
        <f>AD83+'[1]PPTO AL 31 DE JULIO  2016'!Z83</f>
        <v>0</v>
      </c>
      <c r="AO83" s="218">
        <f>AE83+'[1]PPTO AL 31 DE JULIO  2016'!AA83</f>
        <v>0</v>
      </c>
      <c r="AP83" s="218">
        <f>AF83+'[1]PPTO AL 31 DE JULIO  2016'!AB83</f>
        <v>0</v>
      </c>
      <c r="AQ83" s="225">
        <f>AI83+'[1]PPTO AL 31 DE JULIO  2016'!AC83</f>
        <v>0</v>
      </c>
      <c r="AR83" s="227" t="e">
        <f t="shared" si="66"/>
        <v>#DIV/0!</v>
      </c>
      <c r="AS83" s="227" t="e">
        <f t="shared" si="67"/>
        <v>#DIV/0!</v>
      </c>
      <c r="AT83" s="526"/>
      <c r="AU83" s="485"/>
      <c r="AV83" s="488">
        <f t="shared" si="111"/>
        <v>0</v>
      </c>
      <c r="AW83" s="488">
        <f t="shared" si="117"/>
        <v>0</v>
      </c>
    </row>
    <row r="84" spans="1:49" s="4" customFormat="1" ht="15.6" hidden="1" x14ac:dyDescent="0.55000000000000004">
      <c r="A84" s="569">
        <v>10603</v>
      </c>
      <c r="B84" s="461" t="s">
        <v>83</v>
      </c>
      <c r="C84" s="571">
        <v>0</v>
      </c>
      <c r="D84" s="462">
        <v>0</v>
      </c>
      <c r="E84" s="5"/>
      <c r="F84" s="5"/>
      <c r="G84" s="5"/>
      <c r="H84" s="5"/>
      <c r="I84" s="38">
        <f t="shared" si="118"/>
        <v>0</v>
      </c>
      <c r="J84" s="551">
        <v>0</v>
      </c>
      <c r="K84" s="19">
        <v>0</v>
      </c>
      <c r="L84" s="14">
        <v>0</v>
      </c>
      <c r="M84" s="15">
        <v>0</v>
      </c>
      <c r="N84" s="18">
        <v>0</v>
      </c>
      <c r="O84" s="19">
        <v>0</v>
      </c>
      <c r="P84" s="14">
        <v>0</v>
      </c>
      <c r="Q84" s="15">
        <v>0</v>
      </c>
      <c r="R84" s="18">
        <v>0</v>
      </c>
      <c r="S84" s="19">
        <v>0</v>
      </c>
      <c r="T84" s="14">
        <v>0</v>
      </c>
      <c r="U84" s="15">
        <v>0</v>
      </c>
      <c r="V84" s="18">
        <v>0</v>
      </c>
      <c r="W84" s="19">
        <v>0</v>
      </c>
      <c r="X84" s="14">
        <v>0</v>
      </c>
      <c r="Y84" s="15">
        <v>0</v>
      </c>
      <c r="Z84" s="18">
        <v>0</v>
      </c>
      <c r="AA84" s="19">
        <v>0</v>
      </c>
      <c r="AB84" s="35">
        <f>J84+L84+N84+P84+R84+W84</f>
        <v>0</v>
      </c>
      <c r="AC84" s="486">
        <f>K84+M84+O84+Q84+S84+V84</f>
        <v>0</v>
      </c>
      <c r="AD84" s="570">
        <f>I84+AB84-AC84</f>
        <v>0</v>
      </c>
      <c r="AE84" s="465">
        <v>0</v>
      </c>
      <c r="AF84" s="40">
        <v>0</v>
      </c>
      <c r="AG84" s="40">
        <v>0</v>
      </c>
      <c r="AH84" s="40">
        <f t="shared" si="72"/>
        <v>0</v>
      </c>
      <c r="AI84" s="168">
        <f t="shared" si="70"/>
        <v>0</v>
      </c>
      <c r="AJ84" s="159"/>
      <c r="AK84" s="40">
        <v>0</v>
      </c>
      <c r="AL84" s="536" t="s">
        <v>0</v>
      </c>
      <c r="AN84" s="218">
        <f>AD84+'[1]PPTO AL 31 DE JULIO  2016'!Z84</f>
        <v>0</v>
      </c>
      <c r="AO84" s="218">
        <f>AE84+'[1]PPTO AL 31 DE JULIO  2016'!AA84</f>
        <v>0</v>
      </c>
      <c r="AP84" s="218">
        <f>AF84+'[1]PPTO AL 31 DE JULIO  2016'!AB84</f>
        <v>0</v>
      </c>
      <c r="AQ84" s="225">
        <f>AI84+'[1]PPTO AL 31 DE JULIO  2016'!AC84</f>
        <v>0</v>
      </c>
      <c r="AR84" s="227" t="e">
        <f t="shared" si="66"/>
        <v>#DIV/0!</v>
      </c>
      <c r="AS84" s="227" t="e">
        <f t="shared" si="67"/>
        <v>#DIV/0!</v>
      </c>
      <c r="AT84" s="526"/>
      <c r="AU84" s="485"/>
      <c r="AV84" s="488">
        <f t="shared" si="111"/>
        <v>0</v>
      </c>
      <c r="AW84" s="488">
        <f t="shared" si="117"/>
        <v>0</v>
      </c>
    </row>
    <row r="85" spans="1:49" s="23" customFormat="1" ht="16.8" x14ac:dyDescent="0.55000000000000004">
      <c r="A85" s="386">
        <v>107</v>
      </c>
      <c r="B85" s="387" t="s">
        <v>84</v>
      </c>
      <c r="C85" s="388">
        <f>SUM(C86:C88)</f>
        <v>80560000</v>
      </c>
      <c r="D85" s="388">
        <f>SUM(D86:D88)</f>
        <v>0</v>
      </c>
      <c r="E85" s="397">
        <f>SUM(E86:E88)</f>
        <v>0</v>
      </c>
      <c r="F85" s="397"/>
      <c r="G85" s="397"/>
      <c r="H85" s="397">
        <f>SUM(H86:H88)</f>
        <v>0</v>
      </c>
      <c r="I85" s="395">
        <f t="shared" si="118"/>
        <v>80560000</v>
      </c>
      <c r="J85" s="390">
        <f>SUM(J86:J88)</f>
        <v>0</v>
      </c>
      <c r="K85" s="391">
        <f t="shared" ref="K85:W85" si="125">SUM(K86:K88)</f>
        <v>0</v>
      </c>
      <c r="L85" s="392">
        <f t="shared" si="125"/>
        <v>5000000</v>
      </c>
      <c r="M85" s="393">
        <f t="shared" si="125"/>
        <v>0</v>
      </c>
      <c r="N85" s="392">
        <f t="shared" si="125"/>
        <v>0</v>
      </c>
      <c r="O85" s="393">
        <f t="shared" si="125"/>
        <v>0</v>
      </c>
      <c r="P85" s="392">
        <f t="shared" si="125"/>
        <v>25000000</v>
      </c>
      <c r="Q85" s="393">
        <f t="shared" si="125"/>
        <v>0</v>
      </c>
      <c r="R85" s="392">
        <f t="shared" si="125"/>
        <v>0</v>
      </c>
      <c r="S85" s="393">
        <f t="shared" si="125"/>
        <v>0</v>
      </c>
      <c r="T85" s="392">
        <f>SUM(T86:T88)</f>
        <v>0</v>
      </c>
      <c r="U85" s="393">
        <f>SUM(U86:U88)</f>
        <v>0</v>
      </c>
      <c r="V85" s="392">
        <f t="shared" si="125"/>
        <v>0</v>
      </c>
      <c r="W85" s="393">
        <f t="shared" si="125"/>
        <v>0</v>
      </c>
      <c r="X85" s="392">
        <f t="shared" ref="X85:AA85" si="126">SUM(X86:X88)</f>
        <v>0</v>
      </c>
      <c r="Y85" s="393">
        <f t="shared" si="126"/>
        <v>18060000</v>
      </c>
      <c r="Z85" s="392">
        <f t="shared" si="126"/>
        <v>0</v>
      </c>
      <c r="AA85" s="393">
        <f t="shared" si="126"/>
        <v>0</v>
      </c>
      <c r="AB85" s="394">
        <f t="shared" ref="AB85:AI85" si="127">SUM(AB86:AB88)</f>
        <v>30000000</v>
      </c>
      <c r="AC85" s="388">
        <f t="shared" si="127"/>
        <v>18060000</v>
      </c>
      <c r="AD85" s="395">
        <f t="shared" si="127"/>
        <v>92500000</v>
      </c>
      <c r="AE85" s="460">
        <f t="shared" si="127"/>
        <v>10725078.689999999</v>
      </c>
      <c r="AF85" s="395">
        <f t="shared" si="127"/>
        <v>36307769.409999996</v>
      </c>
      <c r="AG85" s="395">
        <f t="shared" ref="AG85" si="128">SUM(AG86:AG88)</f>
        <v>-6000000</v>
      </c>
      <c r="AH85" s="395">
        <f>+AI85+AG85</f>
        <v>39467151.899999999</v>
      </c>
      <c r="AI85" s="395">
        <f t="shared" si="127"/>
        <v>45467151.899999999</v>
      </c>
      <c r="AJ85" s="398">
        <f>(AD85-AI85)/AD85</f>
        <v>0.50846322270270272</v>
      </c>
      <c r="AK85" s="395">
        <f t="shared" ref="AK85" si="129">SUM(AK86:AK88)</f>
        <v>39467151.899999999</v>
      </c>
      <c r="AL85" s="536">
        <f t="shared" ref="AL85:AL104" si="130">AE85/AD85</f>
        <v>0.11594679664864864</v>
      </c>
      <c r="AN85" s="218">
        <f>AD85+'[1]PPTO AL 31 DE JULIO  2016'!Z85</f>
        <v>130000000</v>
      </c>
      <c r="AO85" s="218">
        <f>AE85+'[1]PPTO AL 31 DE JULIO  2016'!AA85</f>
        <v>11633840.149999999</v>
      </c>
      <c r="AP85" s="218">
        <f>AF85+'[1]PPTO AL 31 DE JULIO  2016'!AB85</f>
        <v>37681457.859999999</v>
      </c>
      <c r="AQ85" s="225">
        <f>AI85+'[1]PPTO AL 31 DE JULIO  2016'!AC85</f>
        <v>80684701.99000001</v>
      </c>
      <c r="AR85" s="227">
        <f t="shared" si="66"/>
        <v>8.9491078076923067E-2</v>
      </c>
      <c r="AS85" s="227">
        <f t="shared" si="67"/>
        <v>0.37934844623076919</v>
      </c>
      <c r="AT85" s="526"/>
      <c r="AU85" s="485">
        <v>16300000</v>
      </c>
      <c r="AV85" s="491">
        <f t="shared" si="111"/>
        <v>29167151.899999999</v>
      </c>
      <c r="AW85" s="488"/>
    </row>
    <row r="86" spans="1:49" s="4" customFormat="1" ht="15.6" x14ac:dyDescent="0.55000000000000004">
      <c r="A86" s="569" t="s">
        <v>527</v>
      </c>
      <c r="B86" s="461" t="s">
        <v>85</v>
      </c>
      <c r="C86" s="571">
        <v>80560000</v>
      </c>
      <c r="D86" s="462">
        <v>0</v>
      </c>
      <c r="E86" s="5"/>
      <c r="F86" s="5"/>
      <c r="G86" s="5"/>
      <c r="H86" s="5"/>
      <c r="I86" s="38">
        <f t="shared" si="118"/>
        <v>80560000</v>
      </c>
      <c r="J86" s="551">
        <v>0</v>
      </c>
      <c r="K86" s="19">
        <v>0</v>
      </c>
      <c r="L86" s="14">
        <v>5000000</v>
      </c>
      <c r="M86" s="15">
        <v>0</v>
      </c>
      <c r="N86" s="18"/>
      <c r="O86" s="19"/>
      <c r="P86" s="14"/>
      <c r="Q86" s="15">
        <v>0</v>
      </c>
      <c r="R86" s="18"/>
      <c r="S86" s="19"/>
      <c r="T86" s="14">
        <v>0</v>
      </c>
      <c r="U86" s="15">
        <v>0</v>
      </c>
      <c r="V86" s="18"/>
      <c r="W86" s="19">
        <v>0</v>
      </c>
      <c r="X86" s="14">
        <v>0</v>
      </c>
      <c r="Y86" s="15">
        <v>18060000</v>
      </c>
      <c r="Z86" s="18">
        <v>0</v>
      </c>
      <c r="AA86" s="19">
        <v>0</v>
      </c>
      <c r="AB86" s="702">
        <f t="shared" ref="AB86:AC88" si="131">J86+L86+N86+P86+R86+T86+V86+X86+Z86</f>
        <v>5000000</v>
      </c>
      <c r="AC86" s="703">
        <f t="shared" si="131"/>
        <v>18060000</v>
      </c>
      <c r="AD86" s="570">
        <f>C86+AB86-AC86</f>
        <v>67500000</v>
      </c>
      <c r="AE86" s="465">
        <f>IFERROR(+VLOOKUP(A86,'Base de Datos'!$A$1:$G$105,7,0),0)</f>
        <v>10680148.689999999</v>
      </c>
      <c r="AF86" s="40">
        <f>IFERROR(+VLOOKUP(A86,'Base de Datos'!$A$1:$G$105,6,0),0)</f>
        <v>18499472.309999999</v>
      </c>
      <c r="AG86" s="40">
        <f>IFERROR(+VLOOKUP(A86,'Base de Datos'!$A$1:$H$105,8,0),0)</f>
        <v>-6000000</v>
      </c>
      <c r="AH86" s="40">
        <f>+AI86+AG86</f>
        <v>32320379</v>
      </c>
      <c r="AI86" s="168">
        <f t="shared" si="70"/>
        <v>38320379</v>
      </c>
      <c r="AJ86" s="159">
        <f t="shared" ref="AJ86:AJ88" si="132">IFERROR(((AD86-AI86)/AD86),0)</f>
        <v>0.43229068148148148</v>
      </c>
      <c r="AK86" s="40">
        <f>IFERROR(+VLOOKUP(A86,'Base de Datos'!$A$1:$M$105,10,0),0)</f>
        <v>32320379</v>
      </c>
      <c r="AL86" s="536">
        <f t="shared" ref="AL86:AL88" si="133">IFERROR(+(AE86/AD86),0)</f>
        <v>0.15822442503703704</v>
      </c>
      <c r="AN86" s="218">
        <f>AD86+'[1]PPTO AL 31 DE JULIO  2016'!Z86</f>
        <v>98000000</v>
      </c>
      <c r="AO86" s="218">
        <f>AE86+'[1]PPTO AL 31 DE JULIO  2016'!AA86</f>
        <v>11327598.689999999</v>
      </c>
      <c r="AP86" s="218">
        <f>AF86+'[1]PPTO AL 31 DE JULIO  2016'!AB86</f>
        <v>18954472.309999999</v>
      </c>
      <c r="AQ86" s="225">
        <f>AI86+'[1]PPTO AL 31 DE JULIO  2016'!AC86</f>
        <v>67717929</v>
      </c>
      <c r="AR86" s="227">
        <f t="shared" si="66"/>
        <v>0.11558774173469387</v>
      </c>
      <c r="AS86" s="227">
        <f t="shared" si="67"/>
        <v>0.30900072448979593</v>
      </c>
      <c r="AT86" s="526"/>
      <c r="AU86" s="485">
        <v>16300000</v>
      </c>
      <c r="AV86" s="488">
        <f t="shared" si="111"/>
        <v>22020379</v>
      </c>
      <c r="AW86" s="488">
        <f t="shared" si="117"/>
        <v>22020379</v>
      </c>
    </row>
    <row r="87" spans="1:49" s="4" customFormat="1" ht="15.6" x14ac:dyDescent="0.55000000000000004">
      <c r="A87" s="569" t="s">
        <v>528</v>
      </c>
      <c r="B87" s="461" t="s">
        <v>86</v>
      </c>
      <c r="C87" s="571">
        <v>0</v>
      </c>
      <c r="D87" s="462">
        <v>0</v>
      </c>
      <c r="E87" s="5"/>
      <c r="F87" s="5"/>
      <c r="G87" s="5"/>
      <c r="H87" s="5"/>
      <c r="I87" s="38">
        <f t="shared" si="118"/>
        <v>0</v>
      </c>
      <c r="J87" s="551">
        <v>0</v>
      </c>
      <c r="K87" s="19">
        <v>0</v>
      </c>
      <c r="L87" s="14">
        <v>0</v>
      </c>
      <c r="M87" s="15">
        <v>0</v>
      </c>
      <c r="N87" s="18">
        <v>0</v>
      </c>
      <c r="O87" s="19">
        <v>0</v>
      </c>
      <c r="P87" s="14">
        <v>25000000</v>
      </c>
      <c r="Q87" s="15"/>
      <c r="R87" s="18"/>
      <c r="S87" s="19"/>
      <c r="T87" s="14">
        <v>0</v>
      </c>
      <c r="U87" s="15"/>
      <c r="V87" s="18">
        <v>0</v>
      </c>
      <c r="W87" s="19">
        <v>0</v>
      </c>
      <c r="X87" s="14">
        <v>0</v>
      </c>
      <c r="Y87" s="15">
        <v>0</v>
      </c>
      <c r="Z87" s="18">
        <v>0</v>
      </c>
      <c r="AA87" s="19">
        <v>0</v>
      </c>
      <c r="AB87" s="702">
        <f t="shared" si="131"/>
        <v>25000000</v>
      </c>
      <c r="AC87" s="703">
        <f t="shared" si="131"/>
        <v>0</v>
      </c>
      <c r="AD87" s="570">
        <f>C87+AB87-AC87</f>
        <v>25000000</v>
      </c>
      <c r="AE87" s="465">
        <f>IFERROR(+VLOOKUP(A87,'Base de Datos'!$A$1:$G$84,7,0),0)</f>
        <v>44930</v>
      </c>
      <c r="AF87" s="40">
        <f>IFERROR(+VLOOKUP(A87,'Base de Datos'!$A$1:$G$84,6,0),0)</f>
        <v>17808297.100000001</v>
      </c>
      <c r="AG87" s="40">
        <f>IFERROR(+VLOOKUP(A87,'Base de Datos'!$A$1:$H$84,8,0),0)</f>
        <v>0</v>
      </c>
      <c r="AH87" s="40">
        <f>+AI87+AG87</f>
        <v>7146772.8999999985</v>
      </c>
      <c r="AI87" s="168">
        <f t="shared" si="70"/>
        <v>7146772.8999999985</v>
      </c>
      <c r="AJ87" s="159">
        <f t="shared" si="132"/>
        <v>0.71412908400000008</v>
      </c>
      <c r="AK87" s="40">
        <f>IFERROR(+VLOOKUP(A87,'Base de Datos'!$A$1:$M$105,10,0),0)</f>
        <v>7146772.9000000004</v>
      </c>
      <c r="AL87" s="536">
        <f t="shared" si="133"/>
        <v>1.7972000000000001E-3</v>
      </c>
      <c r="AN87" s="218">
        <f>AD87+'[1]PPTO AL 31 DE JULIO  2016'!Z87</f>
        <v>31000000</v>
      </c>
      <c r="AO87" s="218">
        <f>AE87+'[1]PPTO AL 31 DE JULIO  2016'!AA87</f>
        <v>44930</v>
      </c>
      <c r="AP87" s="218">
        <f>AF87+'[1]PPTO AL 31 DE JULIO  2016'!AB87</f>
        <v>17988297.100000001</v>
      </c>
      <c r="AQ87" s="225">
        <f>AI87+'[1]PPTO AL 31 DE JULIO  2016'!AC87</f>
        <v>12966772.899999999</v>
      </c>
      <c r="AR87" s="227">
        <f t="shared" si="66"/>
        <v>1.4493548387096774E-3</v>
      </c>
      <c r="AS87" s="227">
        <f t="shared" si="67"/>
        <v>0.58171700322580655</v>
      </c>
      <c r="AT87" s="526"/>
      <c r="AU87" s="485"/>
      <c r="AV87" s="488">
        <f t="shared" si="111"/>
        <v>7146772.8999999985</v>
      </c>
      <c r="AW87" s="488">
        <f t="shared" si="117"/>
        <v>7146772.8999999985</v>
      </c>
    </row>
    <row r="88" spans="1:49" s="4" customFormat="1" ht="15.6" hidden="1" x14ac:dyDescent="0.55000000000000004">
      <c r="A88" s="569" t="s">
        <v>529</v>
      </c>
      <c r="B88" s="461" t="s">
        <v>87</v>
      </c>
      <c r="C88" s="571">
        <v>0</v>
      </c>
      <c r="D88" s="462">
        <v>0</v>
      </c>
      <c r="E88" s="5"/>
      <c r="F88" s="5"/>
      <c r="G88" s="5"/>
      <c r="H88" s="5"/>
      <c r="I88" s="38">
        <f t="shared" si="118"/>
        <v>0</v>
      </c>
      <c r="J88" s="551">
        <v>0</v>
      </c>
      <c r="K88" s="19">
        <v>0</v>
      </c>
      <c r="L88" s="14">
        <v>0</v>
      </c>
      <c r="M88" s="15">
        <v>0</v>
      </c>
      <c r="N88" s="18">
        <v>0</v>
      </c>
      <c r="O88" s="19">
        <v>0</v>
      </c>
      <c r="P88" s="14">
        <v>0</v>
      </c>
      <c r="Q88" s="15">
        <v>0</v>
      </c>
      <c r="R88" s="18">
        <v>0</v>
      </c>
      <c r="S88" s="19"/>
      <c r="T88" s="14">
        <v>0</v>
      </c>
      <c r="U88" s="15">
        <v>0</v>
      </c>
      <c r="V88" s="18">
        <v>0</v>
      </c>
      <c r="W88" s="19">
        <v>0</v>
      </c>
      <c r="X88" s="14">
        <v>0</v>
      </c>
      <c r="Y88" s="15">
        <v>0</v>
      </c>
      <c r="Z88" s="18">
        <v>0</v>
      </c>
      <c r="AA88" s="19">
        <v>0</v>
      </c>
      <c r="AB88" s="35">
        <f t="shared" si="131"/>
        <v>0</v>
      </c>
      <c r="AC88" s="486">
        <f t="shared" si="131"/>
        <v>0</v>
      </c>
      <c r="AD88" s="570">
        <f>C88+AB88-AC88</f>
        <v>0</v>
      </c>
      <c r="AE88" s="465">
        <f>IFERROR(+VLOOKUP(A88,'Base de Datos'!$A$1:$G$84,7,0),0)</f>
        <v>0</v>
      </c>
      <c r="AF88" s="40">
        <f>IFERROR(+VLOOKUP(A88,'Base de Datos'!$A$1:$G$84,6,0),0)</f>
        <v>0</v>
      </c>
      <c r="AG88" s="40">
        <f>IFERROR(+VLOOKUP(A88,'Base de Datos'!$A$1:$H$84,8,0),0)</f>
        <v>0</v>
      </c>
      <c r="AH88" s="40">
        <f>+AI88+AG88</f>
        <v>0</v>
      </c>
      <c r="AI88" s="168">
        <f t="shared" si="70"/>
        <v>0</v>
      </c>
      <c r="AJ88" s="159">
        <f t="shared" si="132"/>
        <v>0</v>
      </c>
      <c r="AK88" s="40">
        <f>IFERROR(+VLOOKUP(A88,'Base de Datos'!$A$1:$M$84,11,0),0)</f>
        <v>0</v>
      </c>
      <c r="AL88" s="536">
        <f t="shared" si="133"/>
        <v>0</v>
      </c>
      <c r="AN88" s="218">
        <f>AD88+'[1]PPTO AL 31 DE JULIO  2016'!Z88</f>
        <v>1000000</v>
      </c>
      <c r="AO88" s="218">
        <f>AE88+'[1]PPTO AL 31 DE JULIO  2016'!AA88</f>
        <v>261311.46</v>
      </c>
      <c r="AP88" s="218">
        <f>AF88+'[1]PPTO AL 31 DE JULIO  2016'!AB88</f>
        <v>738688.45</v>
      </c>
      <c r="AQ88" s="225">
        <f>AI88+'[1]PPTO AL 31 DE JULIO  2016'!AC88</f>
        <v>9.0000000083819032E-2</v>
      </c>
      <c r="AR88" s="227">
        <f t="shared" si="66"/>
        <v>0.26131146</v>
      </c>
      <c r="AS88" s="227">
        <f t="shared" si="67"/>
        <v>0.99999990999999988</v>
      </c>
      <c r="AT88" s="526"/>
      <c r="AU88" s="485"/>
      <c r="AV88" s="488">
        <f t="shared" si="111"/>
        <v>0</v>
      </c>
      <c r="AW88" s="488">
        <f t="shared" si="117"/>
        <v>0</v>
      </c>
    </row>
    <row r="89" spans="1:49" s="23" customFormat="1" ht="16.8" x14ac:dyDescent="0.55000000000000004">
      <c r="A89" s="386">
        <v>108</v>
      </c>
      <c r="B89" s="387" t="s">
        <v>88</v>
      </c>
      <c r="C89" s="388">
        <f>SUM(C90:C98)</f>
        <v>50122806</v>
      </c>
      <c r="D89" s="388">
        <f>SUM(D90:D98)</f>
        <v>0</v>
      </c>
      <c r="E89" s="397">
        <f>SUM(E90:E98)</f>
        <v>0</v>
      </c>
      <c r="F89" s="397"/>
      <c r="G89" s="397"/>
      <c r="H89" s="397">
        <f>SUM(H90:H98)</f>
        <v>0</v>
      </c>
      <c r="I89" s="395">
        <f t="shared" si="118"/>
        <v>50122806</v>
      </c>
      <c r="J89" s="390">
        <f>SUM(J90:J98)</f>
        <v>0</v>
      </c>
      <c r="K89" s="391">
        <f t="shared" ref="K89:W89" si="134">SUM(K90:K98)</f>
        <v>0</v>
      </c>
      <c r="L89" s="392">
        <f t="shared" si="134"/>
        <v>7500000</v>
      </c>
      <c r="M89" s="393">
        <f t="shared" si="134"/>
        <v>0</v>
      </c>
      <c r="N89" s="392">
        <f t="shared" si="134"/>
        <v>10000000</v>
      </c>
      <c r="O89" s="393">
        <f t="shared" si="134"/>
        <v>0</v>
      </c>
      <c r="P89" s="392">
        <f t="shared" si="134"/>
        <v>5000000</v>
      </c>
      <c r="Q89" s="393">
        <f t="shared" si="134"/>
        <v>0</v>
      </c>
      <c r="R89" s="392">
        <f t="shared" si="134"/>
        <v>0</v>
      </c>
      <c r="S89" s="393">
        <f t="shared" si="134"/>
        <v>0</v>
      </c>
      <c r="T89" s="392">
        <f>SUM(T90:T98)</f>
        <v>0</v>
      </c>
      <c r="U89" s="393">
        <f>SUM(U90:U98)</f>
        <v>0</v>
      </c>
      <c r="V89" s="392">
        <f t="shared" si="134"/>
        <v>0</v>
      </c>
      <c r="W89" s="393">
        <f t="shared" si="134"/>
        <v>0</v>
      </c>
      <c r="X89" s="392">
        <f t="shared" ref="X89:AA89" si="135">SUM(X90:X98)</f>
        <v>0</v>
      </c>
      <c r="Y89" s="393">
        <f t="shared" si="135"/>
        <v>0</v>
      </c>
      <c r="Z89" s="392">
        <f t="shared" si="135"/>
        <v>0</v>
      </c>
      <c r="AA89" s="393">
        <f t="shared" si="135"/>
        <v>0</v>
      </c>
      <c r="AB89" s="394">
        <f t="shared" ref="AB89:AI89" si="136">SUM(AB90:AB98)</f>
        <v>22500000</v>
      </c>
      <c r="AC89" s="388">
        <f>SUM(AC90:AC98)</f>
        <v>0</v>
      </c>
      <c r="AD89" s="395">
        <f t="shared" si="136"/>
        <v>72622806</v>
      </c>
      <c r="AE89" s="460">
        <f t="shared" si="136"/>
        <v>30498100.030000001</v>
      </c>
      <c r="AF89" s="395">
        <f t="shared" si="136"/>
        <v>32677338.100000001</v>
      </c>
      <c r="AG89" s="395">
        <f t="shared" ref="AG89" si="137">SUM(AG90:AG98)</f>
        <v>0</v>
      </c>
      <c r="AH89" s="395">
        <f>+AI89+AG89</f>
        <v>9447367.8699999973</v>
      </c>
      <c r="AI89" s="395">
        <f t="shared" si="136"/>
        <v>9447367.8699999973</v>
      </c>
      <c r="AJ89" s="398">
        <f>(AD89-AI89)/AD89</f>
        <v>0.86991183086481128</v>
      </c>
      <c r="AK89" s="395">
        <f t="shared" ref="AK89" si="138">SUM(AK90:AK98)</f>
        <v>9447367.870000001</v>
      </c>
      <c r="AL89" s="536">
        <f t="shared" si="130"/>
        <v>0.41995210196091848</v>
      </c>
      <c r="AN89" s="218">
        <f>AD89+'[1]PPTO AL 31 DE JULIO  2016'!Z89</f>
        <v>83713806</v>
      </c>
      <c r="AO89" s="218">
        <f>AE89+'[1]PPTO AL 31 DE JULIO  2016'!AA89</f>
        <v>30784500.030000001</v>
      </c>
      <c r="AP89" s="218">
        <f>AF89+'[1]PPTO AL 31 DE JULIO  2016'!AB89</f>
        <v>33868063.050000004</v>
      </c>
      <c r="AQ89" s="225">
        <f>AI89+'[1]PPTO AL 31 DE JULIO  2016'!AC89</f>
        <v>19061242.919999998</v>
      </c>
      <c r="AR89" s="227">
        <f t="shared" si="66"/>
        <v>0.36773504277179803</v>
      </c>
      <c r="AS89" s="227">
        <f t="shared" si="67"/>
        <v>0.77230466716565249</v>
      </c>
      <c r="AT89" s="526"/>
      <c r="AU89" s="485">
        <v>20047975.550000001</v>
      </c>
      <c r="AV89" s="491">
        <f t="shared" si="111"/>
        <v>-10600607.680000003</v>
      </c>
      <c r="AW89" s="488">
        <f t="shared" si="117"/>
        <v>-10600607.680000003</v>
      </c>
    </row>
    <row r="90" spans="1:49" s="4" customFormat="1" ht="15.6" hidden="1" x14ac:dyDescent="0.55000000000000004">
      <c r="A90" s="569">
        <v>10801</v>
      </c>
      <c r="B90" s="461" t="s">
        <v>89</v>
      </c>
      <c r="C90" s="571">
        <v>0</v>
      </c>
      <c r="D90" s="462">
        <v>0</v>
      </c>
      <c r="E90" s="5"/>
      <c r="F90" s="5"/>
      <c r="G90" s="5"/>
      <c r="H90" s="5"/>
      <c r="I90" s="38">
        <f t="shared" si="118"/>
        <v>0</v>
      </c>
      <c r="J90" s="551">
        <v>0</v>
      </c>
      <c r="K90" s="19">
        <v>0</v>
      </c>
      <c r="L90" s="14">
        <v>0</v>
      </c>
      <c r="M90" s="15">
        <v>0</v>
      </c>
      <c r="N90" s="18">
        <v>0</v>
      </c>
      <c r="O90" s="19">
        <v>0</v>
      </c>
      <c r="P90" s="14">
        <v>0</v>
      </c>
      <c r="Q90" s="15"/>
      <c r="R90" s="18">
        <v>0</v>
      </c>
      <c r="S90" s="19">
        <v>0</v>
      </c>
      <c r="T90" s="14">
        <v>0</v>
      </c>
      <c r="U90" s="15">
        <v>0</v>
      </c>
      <c r="V90" s="18">
        <v>0</v>
      </c>
      <c r="W90" s="19">
        <v>0</v>
      </c>
      <c r="X90" s="14">
        <v>0</v>
      </c>
      <c r="Y90" s="15">
        <v>0</v>
      </c>
      <c r="Z90" s="18">
        <v>0</v>
      </c>
      <c r="AA90" s="19">
        <v>0</v>
      </c>
      <c r="AB90" s="35">
        <f>J90+L90+N90+P90+R90+W90</f>
        <v>0</v>
      </c>
      <c r="AC90" s="486">
        <f>K90+M90+O90+Q90+S90+V90</f>
        <v>0</v>
      </c>
      <c r="AD90" s="570">
        <f t="shared" ref="AD90:AD98" si="139">C90+AB90-AC90</f>
        <v>0</v>
      </c>
      <c r="AE90" s="465">
        <v>0</v>
      </c>
      <c r="AF90" s="40"/>
      <c r="AG90" s="40"/>
      <c r="AH90" s="40">
        <f t="shared" si="72"/>
        <v>0</v>
      </c>
      <c r="AI90" s="168">
        <f t="shared" si="70"/>
        <v>0</v>
      </c>
      <c r="AJ90" s="159">
        <v>0</v>
      </c>
      <c r="AK90" s="40"/>
      <c r="AL90" s="536">
        <v>0</v>
      </c>
      <c r="AN90" s="218">
        <f>AD90+'[1]PPTO AL 31 DE JULIO  2016'!Z90</f>
        <v>6000000</v>
      </c>
      <c r="AO90" s="218">
        <f>AE90+'[1]PPTO AL 31 DE JULIO  2016'!AA90</f>
        <v>0</v>
      </c>
      <c r="AP90" s="218">
        <f>AF90+'[1]PPTO AL 31 DE JULIO  2016'!AB90</f>
        <v>0</v>
      </c>
      <c r="AQ90" s="225">
        <f>AI90+'[1]PPTO AL 31 DE JULIO  2016'!AC90</f>
        <v>6000000</v>
      </c>
      <c r="AR90" s="227">
        <f t="shared" si="66"/>
        <v>0</v>
      </c>
      <c r="AS90" s="227">
        <f t="shared" si="67"/>
        <v>0</v>
      </c>
      <c r="AT90" s="526"/>
      <c r="AU90" s="485"/>
      <c r="AV90" s="488">
        <f t="shared" si="111"/>
        <v>0</v>
      </c>
      <c r="AW90" s="488">
        <f t="shared" si="117"/>
        <v>0</v>
      </c>
    </row>
    <row r="91" spans="1:49" s="4" customFormat="1" ht="15.6" hidden="1" x14ac:dyDescent="0.55000000000000004">
      <c r="A91" s="569">
        <v>10802</v>
      </c>
      <c r="B91" s="461" t="s">
        <v>90</v>
      </c>
      <c r="C91" s="571">
        <v>0</v>
      </c>
      <c r="D91" s="462">
        <v>0</v>
      </c>
      <c r="E91" s="5"/>
      <c r="F91" s="5"/>
      <c r="G91" s="5"/>
      <c r="H91" s="5"/>
      <c r="I91" s="38">
        <f t="shared" si="118"/>
        <v>0</v>
      </c>
      <c r="J91" s="551">
        <v>0</v>
      </c>
      <c r="K91" s="19">
        <v>0</v>
      </c>
      <c r="L91" s="14">
        <v>0</v>
      </c>
      <c r="M91" s="15">
        <v>0</v>
      </c>
      <c r="N91" s="18">
        <v>0</v>
      </c>
      <c r="O91" s="19">
        <v>0</v>
      </c>
      <c r="P91" s="14">
        <v>0</v>
      </c>
      <c r="Q91" s="15"/>
      <c r="R91" s="18">
        <v>0</v>
      </c>
      <c r="S91" s="19">
        <v>0</v>
      </c>
      <c r="T91" s="14">
        <v>0</v>
      </c>
      <c r="U91" s="15">
        <v>0</v>
      </c>
      <c r="V91" s="18">
        <v>0</v>
      </c>
      <c r="W91" s="19">
        <v>0</v>
      </c>
      <c r="X91" s="14">
        <v>0</v>
      </c>
      <c r="Y91" s="15">
        <v>0</v>
      </c>
      <c r="Z91" s="18">
        <v>0</v>
      </c>
      <c r="AA91" s="19">
        <v>0</v>
      </c>
      <c r="AB91" s="35">
        <f>J91+L91+N91+P91+R91+W91</f>
        <v>0</v>
      </c>
      <c r="AC91" s="486">
        <f>K91+M91+O91+Q91+S91+V91</f>
        <v>0</v>
      </c>
      <c r="AD91" s="570">
        <f t="shared" si="139"/>
        <v>0</v>
      </c>
      <c r="AE91" s="465">
        <v>0</v>
      </c>
      <c r="AF91" s="40">
        <v>0</v>
      </c>
      <c r="AG91" s="40">
        <v>0</v>
      </c>
      <c r="AH91" s="40">
        <f t="shared" si="72"/>
        <v>0</v>
      </c>
      <c r="AI91" s="168">
        <f t="shared" si="70"/>
        <v>0</v>
      </c>
      <c r="AJ91" s="159">
        <v>0</v>
      </c>
      <c r="AK91" s="40">
        <v>0</v>
      </c>
      <c r="AL91" s="536" t="e">
        <f t="shared" si="130"/>
        <v>#DIV/0!</v>
      </c>
      <c r="AN91" s="218">
        <f>AD91+'[1]PPTO AL 31 DE JULIO  2016'!Z91</f>
        <v>0</v>
      </c>
      <c r="AO91" s="218">
        <f>AE91+'[1]PPTO AL 31 DE JULIO  2016'!AA91</f>
        <v>0</v>
      </c>
      <c r="AP91" s="218">
        <f>AF91+'[1]PPTO AL 31 DE JULIO  2016'!AB91</f>
        <v>0</v>
      </c>
      <c r="AQ91" s="225">
        <f>AI91+'[1]PPTO AL 31 DE JULIO  2016'!AC91</f>
        <v>0</v>
      </c>
      <c r="AR91" s="227" t="e">
        <f t="shared" si="66"/>
        <v>#DIV/0!</v>
      </c>
      <c r="AS91" s="227" t="e">
        <f t="shared" si="67"/>
        <v>#DIV/0!</v>
      </c>
      <c r="AT91" s="526"/>
      <c r="AU91" s="485"/>
      <c r="AV91" s="488">
        <f t="shared" si="111"/>
        <v>0</v>
      </c>
      <c r="AW91" s="488">
        <f t="shared" si="117"/>
        <v>0</v>
      </c>
    </row>
    <row r="92" spans="1:49" s="4" customFormat="1" ht="15.6" hidden="1" x14ac:dyDescent="0.55000000000000004">
      <c r="A92" s="569">
        <v>10803</v>
      </c>
      <c r="B92" s="461" t="s">
        <v>91</v>
      </c>
      <c r="C92" s="571">
        <v>0</v>
      </c>
      <c r="D92" s="462">
        <v>0</v>
      </c>
      <c r="E92" s="5"/>
      <c r="F92" s="5"/>
      <c r="G92" s="5"/>
      <c r="H92" s="5"/>
      <c r="I92" s="38">
        <f t="shared" si="118"/>
        <v>0</v>
      </c>
      <c r="J92" s="551">
        <v>0</v>
      </c>
      <c r="K92" s="19">
        <v>0</v>
      </c>
      <c r="L92" s="14">
        <v>0</v>
      </c>
      <c r="M92" s="15">
        <v>0</v>
      </c>
      <c r="N92" s="18">
        <v>0</v>
      </c>
      <c r="O92" s="19">
        <v>0</v>
      </c>
      <c r="P92" s="14">
        <v>0</v>
      </c>
      <c r="Q92" s="15"/>
      <c r="R92" s="18">
        <v>0</v>
      </c>
      <c r="S92" s="19">
        <v>0</v>
      </c>
      <c r="T92" s="14">
        <v>0</v>
      </c>
      <c r="U92" s="15">
        <v>0</v>
      </c>
      <c r="V92" s="18">
        <v>0</v>
      </c>
      <c r="W92" s="19">
        <v>0</v>
      </c>
      <c r="X92" s="14">
        <v>0</v>
      </c>
      <c r="Y92" s="15">
        <v>0</v>
      </c>
      <c r="Z92" s="18">
        <v>0</v>
      </c>
      <c r="AA92" s="19">
        <v>0</v>
      </c>
      <c r="AB92" s="35">
        <f>J92+L92+N92+P92+R92+W92</f>
        <v>0</v>
      </c>
      <c r="AC92" s="486">
        <f>K92+M92+O92+Q92+S92+V92</f>
        <v>0</v>
      </c>
      <c r="AD92" s="570">
        <f t="shared" si="139"/>
        <v>0</v>
      </c>
      <c r="AE92" s="465">
        <v>0</v>
      </c>
      <c r="AF92" s="40">
        <v>0</v>
      </c>
      <c r="AG92" s="40">
        <v>0</v>
      </c>
      <c r="AH92" s="40">
        <f t="shared" si="72"/>
        <v>0</v>
      </c>
      <c r="AI92" s="168">
        <f t="shared" si="70"/>
        <v>0</v>
      </c>
      <c r="AJ92" s="159">
        <v>0</v>
      </c>
      <c r="AK92" s="40">
        <v>0</v>
      </c>
      <c r="AL92" s="536" t="e">
        <f t="shared" si="130"/>
        <v>#DIV/0!</v>
      </c>
      <c r="AN92" s="218">
        <f>AD92+'[1]PPTO AL 31 DE JULIO  2016'!Z92</f>
        <v>0</v>
      </c>
      <c r="AO92" s="218">
        <f>AE92+'[1]PPTO AL 31 DE JULIO  2016'!AA92</f>
        <v>0</v>
      </c>
      <c r="AP92" s="218">
        <f>AF92+'[1]PPTO AL 31 DE JULIO  2016'!AB92</f>
        <v>0</v>
      </c>
      <c r="AQ92" s="225">
        <f>AI92+'[1]PPTO AL 31 DE JULIO  2016'!AC92</f>
        <v>0</v>
      </c>
      <c r="AR92" s="227" t="e">
        <f t="shared" si="66"/>
        <v>#DIV/0!</v>
      </c>
      <c r="AS92" s="227" t="e">
        <f t="shared" si="67"/>
        <v>#DIV/0!</v>
      </c>
      <c r="AT92" s="526"/>
      <c r="AU92" s="485"/>
      <c r="AV92" s="488">
        <f t="shared" si="111"/>
        <v>0</v>
      </c>
      <c r="AW92" s="488">
        <f t="shared" si="117"/>
        <v>0</v>
      </c>
    </row>
    <row r="93" spans="1:49" s="4" customFormat="1" ht="15.6" hidden="1" x14ac:dyDescent="0.55000000000000004">
      <c r="A93" s="569">
        <v>10804</v>
      </c>
      <c r="B93" s="461" t="s">
        <v>92</v>
      </c>
      <c r="C93" s="571">
        <v>0</v>
      </c>
      <c r="D93" s="462">
        <v>0</v>
      </c>
      <c r="E93" s="5"/>
      <c r="F93" s="5"/>
      <c r="G93" s="5"/>
      <c r="H93" s="5"/>
      <c r="I93" s="38">
        <f t="shared" si="118"/>
        <v>0</v>
      </c>
      <c r="J93" s="551">
        <v>0</v>
      </c>
      <c r="K93" s="19">
        <v>0</v>
      </c>
      <c r="L93" s="14">
        <v>0</v>
      </c>
      <c r="M93" s="15">
        <v>0</v>
      </c>
      <c r="N93" s="18">
        <v>0</v>
      </c>
      <c r="O93" s="19">
        <v>0</v>
      </c>
      <c r="P93" s="14">
        <v>0</v>
      </c>
      <c r="Q93" s="15"/>
      <c r="R93" s="18">
        <v>0</v>
      </c>
      <c r="S93" s="19">
        <v>0</v>
      </c>
      <c r="T93" s="14">
        <v>0</v>
      </c>
      <c r="U93" s="15">
        <v>0</v>
      </c>
      <c r="V93" s="18">
        <v>0</v>
      </c>
      <c r="W93" s="19">
        <v>0</v>
      </c>
      <c r="X93" s="14">
        <v>0</v>
      </c>
      <c r="Y93" s="15">
        <v>0</v>
      </c>
      <c r="Z93" s="18">
        <v>0</v>
      </c>
      <c r="AA93" s="19">
        <v>0</v>
      </c>
      <c r="AB93" s="35">
        <f>J93+L93+N93+P93+R93+W93</f>
        <v>0</v>
      </c>
      <c r="AC93" s="486">
        <f>K93+M93+O93+Q93+S93+V93</f>
        <v>0</v>
      </c>
      <c r="AD93" s="570">
        <f t="shared" si="139"/>
        <v>0</v>
      </c>
      <c r="AE93" s="465">
        <v>0</v>
      </c>
      <c r="AF93" s="40">
        <v>0</v>
      </c>
      <c r="AG93" s="40">
        <v>0</v>
      </c>
      <c r="AH93" s="40">
        <f t="shared" si="72"/>
        <v>0</v>
      </c>
      <c r="AI93" s="168">
        <f t="shared" si="70"/>
        <v>0</v>
      </c>
      <c r="AJ93" s="159">
        <v>0</v>
      </c>
      <c r="AK93" s="40">
        <v>0</v>
      </c>
      <c r="AL93" s="536" t="e">
        <f t="shared" si="130"/>
        <v>#DIV/0!</v>
      </c>
      <c r="AN93" s="218">
        <f>AD93+'[1]PPTO AL 31 DE JULIO  2016'!Z93</f>
        <v>0</v>
      </c>
      <c r="AO93" s="218">
        <f>AE93+'[1]PPTO AL 31 DE JULIO  2016'!AA93</f>
        <v>0</v>
      </c>
      <c r="AP93" s="218">
        <f>AF93+'[1]PPTO AL 31 DE JULIO  2016'!AB93</f>
        <v>0</v>
      </c>
      <c r="AQ93" s="225">
        <f>AI93+'[1]PPTO AL 31 DE JULIO  2016'!AC93</f>
        <v>0</v>
      </c>
      <c r="AR93" s="227" t="e">
        <f t="shared" si="66"/>
        <v>#DIV/0!</v>
      </c>
      <c r="AS93" s="227" t="e">
        <f t="shared" si="67"/>
        <v>#DIV/0!</v>
      </c>
      <c r="AT93" s="526"/>
      <c r="AU93" s="485"/>
      <c r="AV93" s="488">
        <f t="shared" si="111"/>
        <v>0</v>
      </c>
      <c r="AW93" s="488">
        <f t="shared" si="117"/>
        <v>0</v>
      </c>
    </row>
    <row r="94" spans="1:49" s="4" customFormat="1" ht="15.6" x14ac:dyDescent="0.55000000000000004">
      <c r="A94" s="569" t="s">
        <v>530</v>
      </c>
      <c r="B94" s="461" t="s">
        <v>93</v>
      </c>
      <c r="C94" s="571">
        <v>7794000</v>
      </c>
      <c r="D94" s="462">
        <v>0</v>
      </c>
      <c r="E94" s="5"/>
      <c r="F94" s="5"/>
      <c r="G94" s="5"/>
      <c r="H94" s="5"/>
      <c r="I94" s="38">
        <f t="shared" si="118"/>
        <v>7794000</v>
      </c>
      <c r="J94" s="551">
        <v>0</v>
      </c>
      <c r="K94" s="19">
        <v>0</v>
      </c>
      <c r="L94" s="14">
        <v>7500000</v>
      </c>
      <c r="M94" s="15">
        <v>0</v>
      </c>
      <c r="N94" s="18"/>
      <c r="O94" s="19">
        <v>0</v>
      </c>
      <c r="P94" s="14">
        <v>0</v>
      </c>
      <c r="Q94" s="15"/>
      <c r="R94" s="18">
        <v>0</v>
      </c>
      <c r="S94" s="19">
        <v>0</v>
      </c>
      <c r="T94" s="14">
        <v>0</v>
      </c>
      <c r="U94" s="15">
        <v>0</v>
      </c>
      <c r="V94" s="18">
        <v>0</v>
      </c>
      <c r="W94" s="19">
        <v>0</v>
      </c>
      <c r="X94" s="14">
        <v>0</v>
      </c>
      <c r="Y94" s="15">
        <v>0</v>
      </c>
      <c r="Z94" s="18">
        <v>0</v>
      </c>
      <c r="AA94" s="19">
        <v>0</v>
      </c>
      <c r="AB94" s="702">
        <f t="shared" ref="AB94:AB98" si="140">J94+L94+N94+P94+R94+T94+V94+X94+Z94</f>
        <v>7500000</v>
      </c>
      <c r="AC94" s="703">
        <f t="shared" ref="AC94:AC98" si="141">K94+M94+O94+Q94+S94+U94+W94+Y94+AA94</f>
        <v>0</v>
      </c>
      <c r="AD94" s="570">
        <f t="shared" si="139"/>
        <v>15294000</v>
      </c>
      <c r="AE94" s="465">
        <f>IFERROR(+VLOOKUP(A94,'Base de Datos'!$A$1:$G$105,7,0),0)</f>
        <v>12460476.73</v>
      </c>
      <c r="AF94" s="40">
        <f>IFERROR(+VLOOKUP(A94,'Base de Datos'!$A$1:$G$105,6,0),0)</f>
        <v>2809999.91</v>
      </c>
      <c r="AG94" s="40">
        <f>IFERROR(+VLOOKUP(A94,'Base de Datos'!$A$1:$H$105,8,0),0)</f>
        <v>0</v>
      </c>
      <c r="AH94" s="40">
        <f>+AI94+AG94</f>
        <v>23523.359999999404</v>
      </c>
      <c r="AI94" s="168">
        <f t="shared" si="70"/>
        <v>23523.359999999404</v>
      </c>
      <c r="AJ94" s="159">
        <f t="shared" ref="AJ94:AJ98" si="142">IFERROR(((AD94-AI94)/AD94),0)</f>
        <v>0.99846192232247943</v>
      </c>
      <c r="AK94" s="40">
        <f>IFERROR(+VLOOKUP(A94,'Base de Datos'!$A$1:$M$105,10,0),0)</f>
        <v>23523.360000000001</v>
      </c>
      <c r="AL94" s="536">
        <f t="shared" ref="AL94:AL98" si="143">IFERROR(+(AE94/AD94),0)</f>
        <v>0.81472974565188971</v>
      </c>
      <c r="AN94" s="218">
        <f>AD94+'[1]PPTO AL 31 DE JULIO  2016'!Z94</f>
        <v>16294000</v>
      </c>
      <c r="AO94" s="218">
        <f>AE94+'[1]PPTO AL 31 DE JULIO  2016'!AA94</f>
        <v>12493176.73</v>
      </c>
      <c r="AP94" s="218">
        <f>AF94+'[1]PPTO AL 31 DE JULIO  2016'!AB94</f>
        <v>3750724.8600000003</v>
      </c>
      <c r="AQ94" s="225">
        <f>AI94+'[1]PPTO AL 31 DE JULIO  2016'!AC94</f>
        <v>50098.409999999451</v>
      </c>
      <c r="AR94" s="227">
        <f t="shared" si="66"/>
        <v>0.7667347937891249</v>
      </c>
      <c r="AS94" s="227">
        <f t="shared" si="67"/>
        <v>0.99692534613968331</v>
      </c>
      <c r="AT94" s="526"/>
      <c r="AU94" s="485">
        <v>4735145.6100000003</v>
      </c>
      <c r="AV94" s="488">
        <f t="shared" si="111"/>
        <v>-4711622.2500000009</v>
      </c>
      <c r="AW94" s="488">
        <f t="shared" si="117"/>
        <v>-4711622.2500000009</v>
      </c>
    </row>
    <row r="95" spans="1:49" s="4" customFormat="1" ht="15.6" x14ac:dyDescent="0.55000000000000004">
      <c r="A95" s="569" t="s">
        <v>531</v>
      </c>
      <c r="B95" s="461" t="s">
        <v>94</v>
      </c>
      <c r="C95" s="571">
        <v>3931283</v>
      </c>
      <c r="D95" s="462">
        <v>0</v>
      </c>
      <c r="E95" s="5"/>
      <c r="F95" s="5"/>
      <c r="G95" s="5"/>
      <c r="H95" s="5"/>
      <c r="I95" s="38">
        <f t="shared" si="118"/>
        <v>3931283</v>
      </c>
      <c r="J95" s="551"/>
      <c r="K95" s="19">
        <v>0</v>
      </c>
      <c r="L95" s="14"/>
      <c r="M95" s="15">
        <v>0</v>
      </c>
      <c r="N95" s="18">
        <v>0</v>
      </c>
      <c r="O95" s="19">
        <v>0</v>
      </c>
      <c r="P95" s="14">
        <v>0</v>
      </c>
      <c r="Q95" s="15"/>
      <c r="R95" s="18">
        <v>0</v>
      </c>
      <c r="S95" s="19">
        <v>0</v>
      </c>
      <c r="T95" s="14">
        <v>0</v>
      </c>
      <c r="U95" s="15">
        <v>0</v>
      </c>
      <c r="V95" s="18"/>
      <c r="W95" s="19">
        <v>0</v>
      </c>
      <c r="X95" s="14">
        <v>0</v>
      </c>
      <c r="Y95" s="15">
        <v>0</v>
      </c>
      <c r="Z95" s="18">
        <v>0</v>
      </c>
      <c r="AA95" s="19">
        <v>0</v>
      </c>
      <c r="AB95" s="702">
        <f t="shared" si="140"/>
        <v>0</v>
      </c>
      <c r="AC95" s="703">
        <f t="shared" si="141"/>
        <v>0</v>
      </c>
      <c r="AD95" s="570">
        <f t="shared" si="139"/>
        <v>3931283</v>
      </c>
      <c r="AE95" s="465">
        <f>IFERROR(+VLOOKUP(A95,'Base de Datos'!$A$1:$G$105,7,0),0)</f>
        <v>2030929.27</v>
      </c>
      <c r="AF95" s="40">
        <f>IFERROR(+VLOOKUP(A95,'Base de Datos'!$A$1:$G$105,6,0),0)</f>
        <v>248294.8</v>
      </c>
      <c r="AG95" s="40">
        <f>IFERROR(+VLOOKUP(A95,'Base de Datos'!$A$1:$H$105,8,0),0)</f>
        <v>0</v>
      </c>
      <c r="AH95" s="40">
        <f>+AI95+AG95</f>
        <v>1652058.93</v>
      </c>
      <c r="AI95" s="168">
        <f t="shared" si="70"/>
        <v>1652058.93</v>
      </c>
      <c r="AJ95" s="159">
        <f t="shared" si="142"/>
        <v>0.57976596190098761</v>
      </c>
      <c r="AK95" s="40">
        <f>IFERROR(+VLOOKUP(A95,'Base de Datos'!$A$1:$M$105,10,0),0)</f>
        <v>1652058.93</v>
      </c>
      <c r="AL95" s="536">
        <f t="shared" si="143"/>
        <v>0.51660724247020628</v>
      </c>
      <c r="AN95" s="218">
        <f>AD95+'[1]PPTO AL 31 DE JULIO  2016'!Z95</f>
        <v>4431283</v>
      </c>
      <c r="AO95" s="218">
        <f>AE95+'[1]PPTO AL 31 DE JULIO  2016'!AA95</f>
        <v>2030929.27</v>
      </c>
      <c r="AP95" s="218">
        <f>AF95+'[1]PPTO AL 31 DE JULIO  2016'!AB95</f>
        <v>248294.8</v>
      </c>
      <c r="AQ95" s="225">
        <f>AI95+'[1]PPTO AL 31 DE JULIO  2016'!AC95</f>
        <v>2152058.9299999997</v>
      </c>
      <c r="AR95" s="227">
        <f t="shared" si="66"/>
        <v>0.45831630929462192</v>
      </c>
      <c r="AS95" s="227">
        <f t="shared" si="67"/>
        <v>0.51434856902617143</v>
      </c>
      <c r="AT95" s="526"/>
      <c r="AU95" s="485">
        <v>1936287.91</v>
      </c>
      <c r="AV95" s="488">
        <f t="shared" si="111"/>
        <v>-284228.98</v>
      </c>
      <c r="AW95" s="488">
        <f t="shared" si="117"/>
        <v>-284228.98</v>
      </c>
    </row>
    <row r="96" spans="1:49" s="4" customFormat="1" ht="15.6" hidden="1" x14ac:dyDescent="0.55000000000000004">
      <c r="A96" s="569" t="s">
        <v>532</v>
      </c>
      <c r="B96" s="461" t="s">
        <v>95</v>
      </c>
      <c r="C96" s="571">
        <v>0</v>
      </c>
      <c r="D96" s="462">
        <v>0</v>
      </c>
      <c r="E96" s="5"/>
      <c r="F96" s="5"/>
      <c r="G96" s="5"/>
      <c r="H96" s="5"/>
      <c r="I96" s="38">
        <f t="shared" si="118"/>
        <v>0</v>
      </c>
      <c r="J96" s="551">
        <v>0</v>
      </c>
      <c r="K96" s="19">
        <v>0</v>
      </c>
      <c r="L96" s="14">
        <v>0</v>
      </c>
      <c r="M96" s="15"/>
      <c r="N96" s="18">
        <v>0</v>
      </c>
      <c r="O96" s="19">
        <v>0</v>
      </c>
      <c r="P96" s="14">
        <v>0</v>
      </c>
      <c r="Q96" s="15"/>
      <c r="R96" s="18">
        <v>0</v>
      </c>
      <c r="S96" s="19">
        <v>0</v>
      </c>
      <c r="T96" s="14">
        <v>0</v>
      </c>
      <c r="U96" s="15">
        <v>0</v>
      </c>
      <c r="V96" s="18">
        <v>0</v>
      </c>
      <c r="W96" s="19">
        <v>0</v>
      </c>
      <c r="X96" s="14">
        <v>0</v>
      </c>
      <c r="Y96" s="15">
        <v>0</v>
      </c>
      <c r="Z96" s="18">
        <v>0</v>
      </c>
      <c r="AA96" s="19">
        <v>0</v>
      </c>
      <c r="AB96" s="702">
        <f t="shared" si="140"/>
        <v>0</v>
      </c>
      <c r="AC96" s="703">
        <f t="shared" si="141"/>
        <v>0</v>
      </c>
      <c r="AD96" s="570">
        <f t="shared" si="139"/>
        <v>0</v>
      </c>
      <c r="AE96" s="465">
        <f>IFERROR(+VLOOKUP(A96,'Base de Datos'!$A$1:$G$105,7,0),0)</f>
        <v>0</v>
      </c>
      <c r="AF96" s="40">
        <f>IFERROR(+VLOOKUP(A96,'Base de Datos'!$A$1:$G$105,6,0),0)</f>
        <v>0</v>
      </c>
      <c r="AG96" s="40">
        <f>IFERROR(+VLOOKUP(A96,'Base de Datos'!$A$1:$H$105,8,0),0)</f>
        <v>0</v>
      </c>
      <c r="AH96" s="40">
        <f t="shared" si="72"/>
        <v>0</v>
      </c>
      <c r="AI96" s="168">
        <f t="shared" si="70"/>
        <v>0</v>
      </c>
      <c r="AJ96" s="159">
        <f t="shared" si="142"/>
        <v>0</v>
      </c>
      <c r="AK96" s="40">
        <f>IFERROR(+VLOOKUP(A96,'Base de Datos'!$A$1:$M$105,10,0),0)</f>
        <v>0</v>
      </c>
      <c r="AL96" s="536">
        <f t="shared" si="143"/>
        <v>0</v>
      </c>
      <c r="AN96" s="218">
        <f>AD96+'[1]PPTO AL 31 DE JULIO  2016'!Z96</f>
        <v>1000000</v>
      </c>
      <c r="AO96" s="218">
        <f>AE96+'[1]PPTO AL 31 DE JULIO  2016'!AA96</f>
        <v>253700</v>
      </c>
      <c r="AP96" s="218">
        <f>AF96+'[1]PPTO AL 31 DE JULIO  2016'!AB96</f>
        <v>0</v>
      </c>
      <c r="AQ96" s="225">
        <f>AI96+'[1]PPTO AL 31 DE JULIO  2016'!AC96</f>
        <v>746300</v>
      </c>
      <c r="AR96" s="227">
        <f t="shared" si="66"/>
        <v>0.25369999999999998</v>
      </c>
      <c r="AS96" s="227">
        <f t="shared" si="67"/>
        <v>0.25369999999999998</v>
      </c>
      <c r="AT96" s="526"/>
      <c r="AU96" s="485"/>
      <c r="AV96" s="488">
        <f t="shared" si="111"/>
        <v>0</v>
      </c>
      <c r="AW96" s="488">
        <f t="shared" si="117"/>
        <v>0</v>
      </c>
    </row>
    <row r="97" spans="1:49" s="4" customFormat="1" ht="15.6" x14ac:dyDescent="0.55000000000000004">
      <c r="A97" s="569" t="s">
        <v>533</v>
      </c>
      <c r="B97" s="461" t="s">
        <v>96</v>
      </c>
      <c r="C97" s="571">
        <v>37397523</v>
      </c>
      <c r="D97" s="462">
        <v>0</v>
      </c>
      <c r="E97" s="5"/>
      <c r="F97" s="5"/>
      <c r="G97" s="5"/>
      <c r="H97" s="5"/>
      <c r="I97" s="38">
        <f t="shared" si="118"/>
        <v>37397523</v>
      </c>
      <c r="J97" s="551"/>
      <c r="K97" s="19">
        <v>0</v>
      </c>
      <c r="L97" s="14">
        <v>0</v>
      </c>
      <c r="M97" s="15">
        <v>0</v>
      </c>
      <c r="N97" s="18">
        <v>10000000</v>
      </c>
      <c r="O97" s="19">
        <v>0</v>
      </c>
      <c r="P97" s="14">
        <v>5000000</v>
      </c>
      <c r="Q97" s="15">
        <v>0</v>
      </c>
      <c r="R97" s="18">
        <v>0</v>
      </c>
      <c r="S97" s="19"/>
      <c r="T97" s="14">
        <v>0</v>
      </c>
      <c r="U97" s="15">
        <v>0</v>
      </c>
      <c r="V97" s="18">
        <v>0</v>
      </c>
      <c r="W97" s="19">
        <v>0</v>
      </c>
      <c r="X97" s="14">
        <v>0</v>
      </c>
      <c r="Y97" s="15">
        <v>0</v>
      </c>
      <c r="Z97" s="18">
        <v>0</v>
      </c>
      <c r="AA97" s="19">
        <v>0</v>
      </c>
      <c r="AB97" s="702">
        <f t="shared" si="140"/>
        <v>15000000</v>
      </c>
      <c r="AC97" s="703">
        <f t="shared" si="141"/>
        <v>0</v>
      </c>
      <c r="AD97" s="570">
        <f t="shared" si="139"/>
        <v>52397523</v>
      </c>
      <c r="AE97" s="465">
        <f>IFERROR(+VLOOKUP(A97,'Base de Datos'!$A$1:$G$105,7,0),0)</f>
        <v>15052974.029999999</v>
      </c>
      <c r="AF97" s="40">
        <f>IFERROR(+VLOOKUP(A97,'Base de Datos'!$A$1:$G$105,6,0),0)</f>
        <v>29573142.620000001</v>
      </c>
      <c r="AG97" s="40">
        <f>IFERROR(+VLOOKUP(A97,'Base de Datos'!$A$1:$H$105,8,0),0)</f>
        <v>0</v>
      </c>
      <c r="AH97" s="40">
        <f>+AI97+AG97</f>
        <v>7771406.3499999978</v>
      </c>
      <c r="AI97" s="168">
        <f t="shared" si="70"/>
        <v>7771406.3499999978</v>
      </c>
      <c r="AJ97" s="159">
        <f t="shared" si="142"/>
        <v>0.85168370745311772</v>
      </c>
      <c r="AK97" s="40">
        <f>IFERROR(+VLOOKUP(A97,'Base de Datos'!$A$1:$M$105,10,0),0)</f>
        <v>7771406.3499999996</v>
      </c>
      <c r="AL97" s="536">
        <f t="shared" si="143"/>
        <v>0.2872840769591341</v>
      </c>
      <c r="AN97" s="218">
        <f>AD97+'[1]PPTO AL 31 DE JULIO  2016'!Z97</f>
        <v>53397523</v>
      </c>
      <c r="AO97" s="218">
        <f>AE97+'[1]PPTO AL 31 DE JULIO  2016'!AA97</f>
        <v>15052974.029999999</v>
      </c>
      <c r="AP97" s="218">
        <f>AF97+'[1]PPTO AL 31 DE JULIO  2016'!AB97</f>
        <v>29823142.620000001</v>
      </c>
      <c r="AQ97" s="225">
        <f>AI97+'[1]PPTO AL 31 DE JULIO  2016'!AC97</f>
        <v>8521406.3499999978</v>
      </c>
      <c r="AR97" s="227">
        <f t="shared" si="66"/>
        <v>0.28190397577056148</v>
      </c>
      <c r="AS97" s="227">
        <f t="shared" si="67"/>
        <v>0.8404156996196247</v>
      </c>
      <c r="AT97" s="526"/>
      <c r="AU97" s="485">
        <v>13376542.029999999</v>
      </c>
      <c r="AV97" s="488">
        <f t="shared" si="111"/>
        <v>-5605135.6800000016</v>
      </c>
      <c r="AW97" s="488">
        <f t="shared" si="117"/>
        <v>-5605135.6800000016</v>
      </c>
    </row>
    <row r="98" spans="1:49" s="4" customFormat="1" ht="15.6" x14ac:dyDescent="0.55000000000000004">
      <c r="A98" s="569" t="s">
        <v>534</v>
      </c>
      <c r="B98" s="461" t="s">
        <v>439</v>
      </c>
      <c r="C98" s="571">
        <v>1000000</v>
      </c>
      <c r="D98" s="462">
        <v>0</v>
      </c>
      <c r="E98" s="5"/>
      <c r="F98" s="5"/>
      <c r="G98" s="5"/>
      <c r="H98" s="5"/>
      <c r="I98" s="38">
        <f t="shared" si="118"/>
        <v>1000000</v>
      </c>
      <c r="J98" s="551">
        <v>0</v>
      </c>
      <c r="K98" s="19">
        <v>0</v>
      </c>
      <c r="L98" s="14">
        <v>0</v>
      </c>
      <c r="M98" s="15">
        <v>0</v>
      </c>
      <c r="N98" s="18">
        <v>0</v>
      </c>
      <c r="O98" s="19">
        <v>0</v>
      </c>
      <c r="P98" s="14">
        <v>0</v>
      </c>
      <c r="Q98" s="15"/>
      <c r="R98" s="18"/>
      <c r="S98" s="19">
        <v>0</v>
      </c>
      <c r="T98" s="14">
        <v>0</v>
      </c>
      <c r="U98" s="15">
        <v>0</v>
      </c>
      <c r="V98" s="18">
        <v>0</v>
      </c>
      <c r="W98" s="19">
        <v>0</v>
      </c>
      <c r="X98" s="14">
        <v>0</v>
      </c>
      <c r="Y98" s="15">
        <v>0</v>
      </c>
      <c r="Z98" s="18">
        <v>0</v>
      </c>
      <c r="AA98" s="19">
        <v>0</v>
      </c>
      <c r="AB98" s="702">
        <f t="shared" si="140"/>
        <v>0</v>
      </c>
      <c r="AC98" s="703">
        <f t="shared" si="141"/>
        <v>0</v>
      </c>
      <c r="AD98" s="570">
        <f t="shared" si="139"/>
        <v>1000000</v>
      </c>
      <c r="AE98" s="465">
        <f>IFERROR(+VLOOKUP(A98,'Base de Datos'!$A$1:$G$105,7,0),0)</f>
        <v>953720</v>
      </c>
      <c r="AF98" s="40">
        <f>IFERROR(+VLOOKUP(A98,'Base de Datos'!$A$1:$G$105,6,0),0)</f>
        <v>45900.77</v>
      </c>
      <c r="AG98" s="40">
        <f>IFERROR(+VLOOKUP(A98,'Base de Datos'!$A$1:$H$105,8,0),0)</f>
        <v>0</v>
      </c>
      <c r="AH98" s="40">
        <f>+AI98+AG98</f>
        <v>379.2300000000032</v>
      </c>
      <c r="AI98" s="168">
        <f t="shared" si="70"/>
        <v>379.2300000000032</v>
      </c>
      <c r="AJ98" s="159">
        <f t="shared" si="142"/>
        <v>0.99962077000000005</v>
      </c>
      <c r="AK98" s="40">
        <f>IFERROR(+VLOOKUP(A98,'Base de Datos'!$A$1:$M$105,10,0),0)</f>
        <v>379.23</v>
      </c>
      <c r="AL98" s="536">
        <f t="shared" si="143"/>
        <v>0.95372000000000001</v>
      </c>
      <c r="AN98" s="218">
        <f>AD98+'[1]PPTO AL 31 DE JULIO  2016'!Z98</f>
        <v>2591000</v>
      </c>
      <c r="AO98" s="218">
        <f>AE98+'[1]PPTO AL 31 DE JULIO  2016'!AA98</f>
        <v>953720</v>
      </c>
      <c r="AP98" s="218">
        <f>AF98+'[1]PPTO AL 31 DE JULIO  2016'!AB98</f>
        <v>45900.77</v>
      </c>
      <c r="AQ98" s="225">
        <f>AI98+'[1]PPTO AL 31 DE JULIO  2016'!AC98</f>
        <v>1591379.23</v>
      </c>
      <c r="AR98" s="227">
        <f t="shared" si="66"/>
        <v>0.36808954071786953</v>
      </c>
      <c r="AS98" s="227">
        <f t="shared" si="67"/>
        <v>0.38580500578927057</v>
      </c>
      <c r="AT98" s="526"/>
      <c r="AU98" s="485"/>
      <c r="AV98" s="488">
        <f t="shared" si="111"/>
        <v>379.2300000000032</v>
      </c>
      <c r="AW98" s="488">
        <f t="shared" si="117"/>
        <v>379.2300000000032</v>
      </c>
    </row>
    <row r="99" spans="1:49" s="23" customFormat="1" ht="15.6" hidden="1" x14ac:dyDescent="0.55000000000000004">
      <c r="A99" s="582">
        <v>109</v>
      </c>
      <c r="B99" s="387" t="s">
        <v>97</v>
      </c>
      <c r="C99" s="388">
        <f>SUM(C100:C103)</f>
        <v>0</v>
      </c>
      <c r="D99" s="388">
        <f>SUM(D100:D103)</f>
        <v>0</v>
      </c>
      <c r="E99" s="397">
        <f>SUM(E100:E103)</f>
        <v>0</v>
      </c>
      <c r="F99" s="397"/>
      <c r="G99" s="397"/>
      <c r="H99" s="397">
        <f>SUM(H100:H103)</f>
        <v>0</v>
      </c>
      <c r="I99" s="395">
        <f t="shared" si="118"/>
        <v>0</v>
      </c>
      <c r="J99" s="388">
        <f>SUM(J100:J103)</f>
        <v>0</v>
      </c>
      <c r="K99" s="393">
        <f t="shared" ref="K99:W99" si="144">SUM(K100:K103)</f>
        <v>0</v>
      </c>
      <c r="L99" s="392">
        <f t="shared" si="144"/>
        <v>0</v>
      </c>
      <c r="M99" s="393">
        <f t="shared" si="144"/>
        <v>0</v>
      </c>
      <c r="N99" s="392">
        <f t="shared" si="144"/>
        <v>0</v>
      </c>
      <c r="O99" s="393">
        <f t="shared" si="144"/>
        <v>0</v>
      </c>
      <c r="P99" s="392">
        <f t="shared" si="144"/>
        <v>0</v>
      </c>
      <c r="Q99" s="393">
        <f t="shared" si="144"/>
        <v>0</v>
      </c>
      <c r="R99" s="392">
        <f t="shared" si="144"/>
        <v>0</v>
      </c>
      <c r="S99" s="393">
        <f t="shared" si="144"/>
        <v>0</v>
      </c>
      <c r="T99" s="392">
        <f>SUM(T100:T103)</f>
        <v>0</v>
      </c>
      <c r="U99" s="393">
        <f>SUM(U100:U103)</f>
        <v>0</v>
      </c>
      <c r="V99" s="392">
        <f t="shared" si="144"/>
        <v>0</v>
      </c>
      <c r="W99" s="393">
        <f t="shared" si="144"/>
        <v>0</v>
      </c>
      <c r="X99" s="392">
        <f t="shared" ref="X99:AA99" si="145">SUM(X100:X103)</f>
        <v>0</v>
      </c>
      <c r="Y99" s="393">
        <f t="shared" si="145"/>
        <v>0</v>
      </c>
      <c r="Z99" s="392">
        <f t="shared" si="145"/>
        <v>0</v>
      </c>
      <c r="AA99" s="393">
        <f t="shared" si="145"/>
        <v>0</v>
      </c>
      <c r="AB99" s="394">
        <f>J99+L99+N99+P99+R99+V99+T99</f>
        <v>0</v>
      </c>
      <c r="AC99" s="388">
        <f t="shared" ref="AC99:AI99" si="146">SUM(AC100:AC103)</f>
        <v>0</v>
      </c>
      <c r="AD99" s="395">
        <f t="shared" si="146"/>
        <v>0</v>
      </c>
      <c r="AE99" s="460">
        <f t="shared" si="146"/>
        <v>0</v>
      </c>
      <c r="AF99" s="395">
        <f t="shared" si="146"/>
        <v>0</v>
      </c>
      <c r="AG99" s="395">
        <f t="shared" ref="AG99" si="147">SUM(AG100:AG103)</f>
        <v>0</v>
      </c>
      <c r="AH99" s="395">
        <f t="shared" si="72"/>
        <v>0</v>
      </c>
      <c r="AI99" s="395">
        <f t="shared" si="146"/>
        <v>0</v>
      </c>
      <c r="AJ99" s="398">
        <v>0</v>
      </c>
      <c r="AK99" s="395">
        <f t="shared" ref="AK99" si="148">SUM(AK100:AK103)</f>
        <v>0</v>
      </c>
      <c r="AL99" s="536">
        <v>0</v>
      </c>
      <c r="AN99" s="218">
        <f>AD99+'[1]PPTO AL 31 DE JULIO  2016'!Z99</f>
        <v>200000</v>
      </c>
      <c r="AO99" s="218">
        <f>AE99+'[1]PPTO AL 31 DE JULIO  2016'!AA99</f>
        <v>0</v>
      </c>
      <c r="AP99" s="218">
        <f>AF99+'[1]PPTO AL 31 DE JULIO  2016'!AB99</f>
        <v>0</v>
      </c>
      <c r="AQ99" s="225">
        <f>AI99+'[1]PPTO AL 31 DE JULIO  2016'!AC99</f>
        <v>200000</v>
      </c>
      <c r="AR99" s="227">
        <f t="shared" si="66"/>
        <v>0</v>
      </c>
      <c r="AS99" s="227">
        <f t="shared" si="67"/>
        <v>0</v>
      </c>
      <c r="AT99" s="526"/>
      <c r="AU99" s="575"/>
      <c r="AV99" s="491">
        <f t="shared" si="111"/>
        <v>0</v>
      </c>
      <c r="AW99" s="488">
        <f t="shared" si="117"/>
        <v>0</v>
      </c>
    </row>
    <row r="100" spans="1:49" s="4" customFormat="1" ht="15.6" hidden="1" x14ac:dyDescent="0.55000000000000004">
      <c r="A100" s="569">
        <v>10901</v>
      </c>
      <c r="B100" s="461" t="s">
        <v>98</v>
      </c>
      <c r="C100" s="571">
        <v>0</v>
      </c>
      <c r="D100" s="462">
        <v>0</v>
      </c>
      <c r="E100" s="5"/>
      <c r="F100" s="5"/>
      <c r="G100" s="5"/>
      <c r="H100" s="5"/>
      <c r="I100" s="38">
        <f t="shared" si="118"/>
        <v>0</v>
      </c>
      <c r="J100" s="551">
        <v>0</v>
      </c>
      <c r="K100" s="19">
        <v>0</v>
      </c>
      <c r="L100" s="14">
        <v>0</v>
      </c>
      <c r="M100" s="15">
        <v>0</v>
      </c>
      <c r="N100" s="18">
        <v>0</v>
      </c>
      <c r="O100" s="19">
        <v>0</v>
      </c>
      <c r="P100" s="14">
        <v>0</v>
      </c>
      <c r="Q100" s="15">
        <v>0</v>
      </c>
      <c r="R100" s="18">
        <v>0</v>
      </c>
      <c r="S100" s="19">
        <v>0</v>
      </c>
      <c r="T100" s="14">
        <v>0</v>
      </c>
      <c r="U100" s="15">
        <v>0</v>
      </c>
      <c r="V100" s="18">
        <v>0</v>
      </c>
      <c r="W100" s="19">
        <v>0</v>
      </c>
      <c r="X100" s="14">
        <v>0</v>
      </c>
      <c r="Y100" s="15">
        <v>0</v>
      </c>
      <c r="Z100" s="18">
        <v>0</v>
      </c>
      <c r="AA100" s="19">
        <v>0</v>
      </c>
      <c r="AB100" s="35">
        <f>J100+L100+N100+P100+R100+V100+T100</f>
        <v>0</v>
      </c>
      <c r="AC100" s="486">
        <f>K100+M100+O100+Q100+S100+V100</f>
        <v>0</v>
      </c>
      <c r="AD100" s="570">
        <f>C100+AB100-AC100</f>
        <v>0</v>
      </c>
      <c r="AE100" s="465">
        <v>0</v>
      </c>
      <c r="AF100" s="40">
        <v>0</v>
      </c>
      <c r="AG100" s="40">
        <v>0</v>
      </c>
      <c r="AH100" s="40">
        <f t="shared" si="72"/>
        <v>0</v>
      </c>
      <c r="AI100" s="168">
        <f t="shared" si="70"/>
        <v>0</v>
      </c>
      <c r="AJ100" s="159">
        <v>0</v>
      </c>
      <c r="AK100" s="40">
        <v>0</v>
      </c>
      <c r="AL100" s="536">
        <v>0</v>
      </c>
      <c r="AN100" s="218">
        <f>AD100+'[1]PPTO AL 31 DE JULIO  2016'!Z100</f>
        <v>0</v>
      </c>
      <c r="AO100" s="218">
        <f>AE100+'[1]PPTO AL 31 DE JULIO  2016'!AA100</f>
        <v>0</v>
      </c>
      <c r="AP100" s="218">
        <f>AF100+'[1]PPTO AL 31 DE JULIO  2016'!AB100</f>
        <v>0</v>
      </c>
      <c r="AQ100" s="225">
        <f>AI100+'[1]PPTO AL 31 DE JULIO  2016'!AC100</f>
        <v>0</v>
      </c>
      <c r="AR100" s="227" t="e">
        <f t="shared" si="66"/>
        <v>#DIV/0!</v>
      </c>
      <c r="AS100" s="227" t="e">
        <f t="shared" si="67"/>
        <v>#DIV/0!</v>
      </c>
      <c r="AT100" s="526"/>
      <c r="AU100" s="485"/>
      <c r="AV100" s="488">
        <f t="shared" si="111"/>
        <v>0</v>
      </c>
      <c r="AW100" s="488">
        <f t="shared" si="117"/>
        <v>0</v>
      </c>
    </row>
    <row r="101" spans="1:49" s="4" customFormat="1" ht="15.6" hidden="1" x14ac:dyDescent="0.55000000000000004">
      <c r="A101" s="569">
        <v>10902</v>
      </c>
      <c r="B101" s="461" t="s">
        <v>99</v>
      </c>
      <c r="C101" s="571">
        <v>0</v>
      </c>
      <c r="D101" s="462">
        <v>0</v>
      </c>
      <c r="E101" s="5"/>
      <c r="F101" s="5"/>
      <c r="G101" s="5"/>
      <c r="H101" s="5"/>
      <c r="I101" s="38">
        <f t="shared" si="118"/>
        <v>0</v>
      </c>
      <c r="J101" s="551">
        <v>0</v>
      </c>
      <c r="K101" s="19">
        <v>0</v>
      </c>
      <c r="L101" s="14">
        <v>0</v>
      </c>
      <c r="M101" s="15">
        <v>0</v>
      </c>
      <c r="N101" s="18">
        <v>0</v>
      </c>
      <c r="O101" s="19">
        <v>0</v>
      </c>
      <c r="P101" s="14">
        <v>0</v>
      </c>
      <c r="Q101" s="15">
        <v>0</v>
      </c>
      <c r="R101" s="18">
        <v>0</v>
      </c>
      <c r="S101" s="19">
        <v>0</v>
      </c>
      <c r="T101" s="14">
        <v>0</v>
      </c>
      <c r="U101" s="15">
        <v>0</v>
      </c>
      <c r="V101" s="18">
        <v>0</v>
      </c>
      <c r="W101" s="19">
        <v>0</v>
      </c>
      <c r="X101" s="14">
        <v>0</v>
      </c>
      <c r="Y101" s="15">
        <v>0</v>
      </c>
      <c r="Z101" s="18">
        <v>0</v>
      </c>
      <c r="AA101" s="19">
        <v>0</v>
      </c>
      <c r="AB101" s="35">
        <f>J101+L101+N101+P101+R101+V101+T101</f>
        <v>0</v>
      </c>
      <c r="AC101" s="486">
        <f>K101+M101+O101+Q101+S101+V101</f>
        <v>0</v>
      </c>
      <c r="AD101" s="570">
        <f>C101+AB101-AC101</f>
        <v>0</v>
      </c>
      <c r="AE101" s="465">
        <v>0</v>
      </c>
      <c r="AF101" s="40">
        <v>0</v>
      </c>
      <c r="AG101" s="40">
        <v>0</v>
      </c>
      <c r="AH101" s="40">
        <f t="shared" si="72"/>
        <v>0</v>
      </c>
      <c r="AI101" s="168">
        <f t="shared" si="70"/>
        <v>0</v>
      </c>
      <c r="AJ101" s="159">
        <v>0</v>
      </c>
      <c r="AK101" s="40">
        <v>0</v>
      </c>
      <c r="AL101" s="536">
        <v>0</v>
      </c>
      <c r="AN101" s="218">
        <f>AD101+'[1]PPTO AL 31 DE JULIO  2016'!Z101</f>
        <v>0</v>
      </c>
      <c r="AO101" s="218">
        <f>AE101+'[1]PPTO AL 31 DE JULIO  2016'!AA101</f>
        <v>0</v>
      </c>
      <c r="AP101" s="218">
        <f>AF101+'[1]PPTO AL 31 DE JULIO  2016'!AB101</f>
        <v>0</v>
      </c>
      <c r="AQ101" s="225">
        <f>AI101+'[1]PPTO AL 31 DE JULIO  2016'!AC101</f>
        <v>0</v>
      </c>
      <c r="AR101" s="227" t="e">
        <f t="shared" si="66"/>
        <v>#DIV/0!</v>
      </c>
      <c r="AS101" s="227" t="e">
        <f t="shared" si="67"/>
        <v>#DIV/0!</v>
      </c>
      <c r="AT101" s="526"/>
      <c r="AU101" s="485"/>
      <c r="AV101" s="488">
        <f t="shared" si="111"/>
        <v>0</v>
      </c>
      <c r="AW101" s="488">
        <f t="shared" si="117"/>
        <v>0</v>
      </c>
    </row>
    <row r="102" spans="1:49" s="4" customFormat="1" ht="15.6" hidden="1" x14ac:dyDescent="0.55000000000000004">
      <c r="A102" s="569">
        <v>10903</v>
      </c>
      <c r="B102" s="461" t="s">
        <v>100</v>
      </c>
      <c r="C102" s="571">
        <v>0</v>
      </c>
      <c r="D102" s="462">
        <v>0</v>
      </c>
      <c r="E102" s="5"/>
      <c r="F102" s="5"/>
      <c r="G102" s="5"/>
      <c r="H102" s="5"/>
      <c r="I102" s="38">
        <f t="shared" si="118"/>
        <v>0</v>
      </c>
      <c r="J102" s="551">
        <v>0</v>
      </c>
      <c r="K102" s="19">
        <v>0</v>
      </c>
      <c r="L102" s="14">
        <v>0</v>
      </c>
      <c r="M102" s="15">
        <v>0</v>
      </c>
      <c r="N102" s="18">
        <v>0</v>
      </c>
      <c r="O102" s="19">
        <v>0</v>
      </c>
      <c r="P102" s="14">
        <v>0</v>
      </c>
      <c r="Q102" s="15">
        <v>0</v>
      </c>
      <c r="R102" s="18">
        <v>0</v>
      </c>
      <c r="S102" s="19">
        <v>0</v>
      </c>
      <c r="T102" s="14">
        <v>0</v>
      </c>
      <c r="U102" s="15">
        <v>0</v>
      </c>
      <c r="V102" s="18">
        <v>0</v>
      </c>
      <c r="W102" s="19">
        <v>0</v>
      </c>
      <c r="X102" s="14">
        <v>0</v>
      </c>
      <c r="Y102" s="15">
        <v>0</v>
      </c>
      <c r="Z102" s="18">
        <v>0</v>
      </c>
      <c r="AA102" s="19">
        <v>0</v>
      </c>
      <c r="AB102" s="35">
        <f>J102+L102+N102+P102+R102+V102+T102</f>
        <v>0</v>
      </c>
      <c r="AC102" s="486">
        <f>K102+M102+O102+Q102+S102+V102</f>
        <v>0</v>
      </c>
      <c r="AD102" s="570">
        <f>C102+AB102-AC102</f>
        <v>0</v>
      </c>
      <c r="AE102" s="465">
        <v>0</v>
      </c>
      <c r="AF102" s="40">
        <v>0</v>
      </c>
      <c r="AG102" s="40">
        <v>0</v>
      </c>
      <c r="AH102" s="40">
        <f t="shared" si="72"/>
        <v>0</v>
      </c>
      <c r="AI102" s="168">
        <f t="shared" si="70"/>
        <v>0</v>
      </c>
      <c r="AJ102" s="159">
        <v>0</v>
      </c>
      <c r="AK102" s="40">
        <v>0</v>
      </c>
      <c r="AL102" s="536">
        <v>0</v>
      </c>
      <c r="AN102" s="218">
        <f>AD102+'[1]PPTO AL 31 DE JULIO  2016'!Z102</f>
        <v>0</v>
      </c>
      <c r="AO102" s="218">
        <f>AE102+'[1]PPTO AL 31 DE JULIO  2016'!AA102</f>
        <v>0</v>
      </c>
      <c r="AP102" s="218">
        <f>AF102+'[1]PPTO AL 31 DE JULIO  2016'!AB102</f>
        <v>0</v>
      </c>
      <c r="AQ102" s="225">
        <f>AI102+'[1]PPTO AL 31 DE JULIO  2016'!AC102</f>
        <v>0</v>
      </c>
      <c r="AR102" s="227" t="e">
        <f t="shared" si="66"/>
        <v>#DIV/0!</v>
      </c>
      <c r="AS102" s="227" t="e">
        <f t="shared" si="67"/>
        <v>#DIV/0!</v>
      </c>
      <c r="AT102" s="526"/>
      <c r="AU102" s="485"/>
      <c r="AV102" s="488">
        <f t="shared" si="111"/>
        <v>0</v>
      </c>
      <c r="AW102" s="488">
        <f t="shared" si="117"/>
        <v>0</v>
      </c>
    </row>
    <row r="103" spans="1:49" s="4" customFormat="1" ht="15.6" hidden="1" x14ac:dyDescent="0.55000000000000004">
      <c r="A103" s="569">
        <v>10999</v>
      </c>
      <c r="B103" s="461" t="s">
        <v>101</v>
      </c>
      <c r="C103" s="571">
        <v>0</v>
      </c>
      <c r="D103" s="462">
        <v>0</v>
      </c>
      <c r="E103" s="5"/>
      <c r="F103" s="5"/>
      <c r="G103" s="5"/>
      <c r="H103" s="5"/>
      <c r="I103" s="38">
        <f t="shared" si="118"/>
        <v>0</v>
      </c>
      <c r="J103" s="551">
        <v>0</v>
      </c>
      <c r="K103" s="19">
        <v>0</v>
      </c>
      <c r="L103" s="14">
        <v>0</v>
      </c>
      <c r="M103" s="15">
        <v>0</v>
      </c>
      <c r="N103" s="18">
        <v>0</v>
      </c>
      <c r="O103" s="19">
        <v>0</v>
      </c>
      <c r="P103" s="14">
        <v>0</v>
      </c>
      <c r="Q103" s="15">
        <v>0</v>
      </c>
      <c r="R103" s="18"/>
      <c r="S103" s="19">
        <v>0</v>
      </c>
      <c r="T103" s="14">
        <v>0</v>
      </c>
      <c r="U103" s="15">
        <v>0</v>
      </c>
      <c r="V103" s="18">
        <v>0</v>
      </c>
      <c r="W103" s="19">
        <v>0</v>
      </c>
      <c r="X103" s="14">
        <v>0</v>
      </c>
      <c r="Y103" s="15">
        <v>0</v>
      </c>
      <c r="Z103" s="18">
        <v>0</v>
      </c>
      <c r="AA103" s="19">
        <v>0</v>
      </c>
      <c r="AB103" s="35">
        <f>J103+L103+N103+P103+R103+V103+T103</f>
        <v>0</v>
      </c>
      <c r="AC103" s="486">
        <f>K103+M103+O103+Q103+S103+V103</f>
        <v>0</v>
      </c>
      <c r="AD103" s="570">
        <f>C103+AB103-AC103</f>
        <v>0</v>
      </c>
      <c r="AE103" s="465">
        <v>0</v>
      </c>
      <c r="AF103" s="40">
        <v>0</v>
      </c>
      <c r="AG103" s="40">
        <v>0</v>
      </c>
      <c r="AH103" s="40">
        <f t="shared" si="72"/>
        <v>0</v>
      </c>
      <c r="AI103" s="168">
        <f t="shared" si="70"/>
        <v>0</v>
      </c>
      <c r="AJ103" s="159">
        <v>0</v>
      </c>
      <c r="AK103" s="40">
        <v>0</v>
      </c>
      <c r="AL103" s="536">
        <v>0</v>
      </c>
      <c r="AN103" s="218">
        <f>AD103+'[1]PPTO AL 31 DE JULIO  2016'!Z103</f>
        <v>200000</v>
      </c>
      <c r="AO103" s="218">
        <f>AE103+'[1]PPTO AL 31 DE JULIO  2016'!AA103</f>
        <v>0</v>
      </c>
      <c r="AP103" s="218">
        <f>AF103+'[1]PPTO AL 31 DE JULIO  2016'!AB103</f>
        <v>0</v>
      </c>
      <c r="AQ103" s="225">
        <f>AI103+'[1]PPTO AL 31 DE JULIO  2016'!AC103</f>
        <v>200000</v>
      </c>
      <c r="AR103" s="227">
        <f t="shared" si="66"/>
        <v>0</v>
      </c>
      <c r="AS103" s="227">
        <f t="shared" si="67"/>
        <v>0</v>
      </c>
      <c r="AT103" s="526"/>
      <c r="AU103" s="485"/>
      <c r="AV103" s="488">
        <f t="shared" si="111"/>
        <v>0</v>
      </c>
      <c r="AW103" s="488">
        <f t="shared" si="117"/>
        <v>0</v>
      </c>
    </row>
    <row r="104" spans="1:49" s="23" customFormat="1" ht="16.8" x14ac:dyDescent="0.55000000000000004">
      <c r="A104" s="386">
        <v>199</v>
      </c>
      <c r="B104" s="387" t="s">
        <v>102</v>
      </c>
      <c r="C104" s="388">
        <f>SUM(C105:C110)</f>
        <v>600000</v>
      </c>
      <c r="D104" s="388">
        <f>SUM(D105:D110)</f>
        <v>0</v>
      </c>
      <c r="E104" s="397">
        <f>SUM(E105:E110)</f>
        <v>0</v>
      </c>
      <c r="F104" s="397"/>
      <c r="G104" s="397"/>
      <c r="H104" s="397">
        <f>SUM(H105:H110)</f>
        <v>0</v>
      </c>
      <c r="I104" s="395">
        <f t="shared" si="118"/>
        <v>600000</v>
      </c>
      <c r="J104" s="390">
        <f>SUM(J105:J110)</f>
        <v>0</v>
      </c>
      <c r="K104" s="391">
        <f t="shared" ref="K104:W104" si="149">SUM(K105:K110)</f>
        <v>0</v>
      </c>
      <c r="L104" s="392">
        <f t="shared" si="149"/>
        <v>0</v>
      </c>
      <c r="M104" s="393">
        <f t="shared" si="149"/>
        <v>0</v>
      </c>
      <c r="N104" s="392">
        <f t="shared" si="149"/>
        <v>0</v>
      </c>
      <c r="O104" s="393">
        <f t="shared" si="149"/>
        <v>0</v>
      </c>
      <c r="P104" s="392">
        <f t="shared" si="149"/>
        <v>0</v>
      </c>
      <c r="Q104" s="393">
        <f t="shared" si="149"/>
        <v>0</v>
      </c>
      <c r="R104" s="392">
        <f t="shared" si="149"/>
        <v>0</v>
      </c>
      <c r="S104" s="393">
        <f t="shared" si="149"/>
        <v>0</v>
      </c>
      <c r="T104" s="392">
        <f>SUM(T105:T110)</f>
        <v>0</v>
      </c>
      <c r="U104" s="393">
        <f>SUM(U105:U110)</f>
        <v>0</v>
      </c>
      <c r="V104" s="392">
        <f t="shared" si="149"/>
        <v>0</v>
      </c>
      <c r="W104" s="393">
        <f t="shared" si="149"/>
        <v>0</v>
      </c>
      <c r="X104" s="392">
        <f t="shared" ref="X104:AA104" si="150">SUM(X105:X110)</f>
        <v>0</v>
      </c>
      <c r="Y104" s="393">
        <f t="shared" si="150"/>
        <v>0</v>
      </c>
      <c r="Z104" s="392">
        <f t="shared" si="150"/>
        <v>0</v>
      </c>
      <c r="AA104" s="393">
        <f t="shared" si="150"/>
        <v>0</v>
      </c>
      <c r="AB104" s="394">
        <f t="shared" ref="AB104:AI104" si="151">SUM(AB105:AB110)</f>
        <v>0</v>
      </c>
      <c r="AC104" s="388">
        <f t="shared" si="151"/>
        <v>0</v>
      </c>
      <c r="AD104" s="395">
        <f t="shared" si="151"/>
        <v>600000</v>
      </c>
      <c r="AE104" s="460">
        <f t="shared" si="151"/>
        <v>10585</v>
      </c>
      <c r="AF104" s="395">
        <f t="shared" si="151"/>
        <v>400000</v>
      </c>
      <c r="AG104" s="395">
        <f t="shared" ref="AG104" si="152">SUM(AG105:AG110)</f>
        <v>0</v>
      </c>
      <c r="AH104" s="395">
        <f>+AI104+AG104</f>
        <v>189415</v>
      </c>
      <c r="AI104" s="395">
        <f t="shared" si="151"/>
        <v>189415</v>
      </c>
      <c r="AJ104" s="398">
        <f>(AD104-AI104)/AD104</f>
        <v>0.6843083333333333</v>
      </c>
      <c r="AK104" s="395">
        <f t="shared" ref="AK104" si="153">SUM(AK105:AK110)</f>
        <v>189415</v>
      </c>
      <c r="AL104" s="536">
        <f t="shared" si="130"/>
        <v>1.7641666666666667E-2</v>
      </c>
      <c r="AN104" s="218">
        <f>AD104+'[1]PPTO AL 31 DE JULIO  2016'!Z104</f>
        <v>1800000</v>
      </c>
      <c r="AO104" s="218">
        <f>AE104+'[1]PPTO AL 31 DE JULIO  2016'!AA104</f>
        <v>10585</v>
      </c>
      <c r="AP104" s="218">
        <f>AF104+'[1]PPTO AL 31 DE JULIO  2016'!AB104</f>
        <v>400000</v>
      </c>
      <c r="AQ104" s="225">
        <f>AI104+'[1]PPTO AL 31 DE JULIO  2016'!AC104</f>
        <v>1389415</v>
      </c>
      <c r="AR104" s="227">
        <f t="shared" si="66"/>
        <v>5.8805555555555555E-3</v>
      </c>
      <c r="AS104" s="227">
        <f t="shared" si="67"/>
        <v>0.22810277777777777</v>
      </c>
      <c r="AT104" s="526"/>
      <c r="AU104" s="492">
        <v>500000</v>
      </c>
      <c r="AV104" s="491">
        <f t="shared" si="111"/>
        <v>-310585</v>
      </c>
      <c r="AW104" s="488">
        <f t="shared" si="117"/>
        <v>-310585</v>
      </c>
    </row>
    <row r="105" spans="1:49" s="4" customFormat="1" ht="15.6" hidden="1" x14ac:dyDescent="0.55000000000000004">
      <c r="A105" s="569">
        <v>19901</v>
      </c>
      <c r="B105" s="461" t="s">
        <v>103</v>
      </c>
      <c r="C105" s="571"/>
      <c r="D105" s="462"/>
      <c r="E105" s="5"/>
      <c r="F105" s="5"/>
      <c r="G105" s="5"/>
      <c r="H105" s="5"/>
      <c r="I105" s="38">
        <f t="shared" si="118"/>
        <v>0</v>
      </c>
      <c r="J105" s="551"/>
      <c r="K105" s="19"/>
      <c r="L105" s="14"/>
      <c r="M105" s="15"/>
      <c r="N105" s="18"/>
      <c r="O105" s="19"/>
      <c r="P105" s="14"/>
      <c r="Q105" s="15"/>
      <c r="R105" s="18"/>
      <c r="S105" s="19"/>
      <c r="T105" s="14"/>
      <c r="U105" s="15"/>
      <c r="V105" s="18"/>
      <c r="W105" s="19"/>
      <c r="X105" s="14"/>
      <c r="Y105" s="15"/>
      <c r="Z105" s="18"/>
      <c r="AA105" s="19"/>
      <c r="AB105" s="35">
        <f>J105+L105+N105+P105+R105+W105</f>
        <v>0</v>
      </c>
      <c r="AC105" s="486">
        <f>K105+M105+O105+Q105+S105+V105</f>
        <v>0</v>
      </c>
      <c r="AD105" s="570">
        <f>I105+AB105-AC105</f>
        <v>0</v>
      </c>
      <c r="AE105" s="465"/>
      <c r="AF105" s="40"/>
      <c r="AG105" s="40"/>
      <c r="AH105" s="40">
        <f t="shared" si="72"/>
        <v>0</v>
      </c>
      <c r="AI105" s="168">
        <f t="shared" si="70"/>
        <v>0</v>
      </c>
      <c r="AJ105" s="159"/>
      <c r="AK105" s="40"/>
      <c r="AL105" s="536" t="s">
        <v>0</v>
      </c>
      <c r="AN105" s="218">
        <f>AD105+'[1]PPTO AL 31 DE JULIO  2016'!Z105</f>
        <v>0</v>
      </c>
      <c r="AO105" s="218">
        <f>AE105+'[1]PPTO AL 31 DE JULIO  2016'!AA105</f>
        <v>0</v>
      </c>
      <c r="AP105" s="218">
        <f>AF105+'[1]PPTO AL 31 DE JULIO  2016'!AB105</f>
        <v>0</v>
      </c>
      <c r="AQ105" s="225">
        <f>AI105+'[1]PPTO AL 31 DE JULIO  2016'!AC105</f>
        <v>0</v>
      </c>
      <c r="AR105" s="227" t="e">
        <f t="shared" si="66"/>
        <v>#DIV/0!</v>
      </c>
      <c r="AS105" s="227" t="e">
        <f t="shared" si="67"/>
        <v>#DIV/0!</v>
      </c>
      <c r="AT105" s="526"/>
      <c r="AU105" s="485"/>
      <c r="AV105" s="488">
        <f t="shared" si="111"/>
        <v>0</v>
      </c>
      <c r="AW105" s="488">
        <f t="shared" si="117"/>
        <v>0</v>
      </c>
    </row>
    <row r="106" spans="1:49" s="4" customFormat="1" ht="15.6" x14ac:dyDescent="0.55000000000000004">
      <c r="A106" s="569" t="s">
        <v>719</v>
      </c>
      <c r="B106" s="461" t="s">
        <v>104</v>
      </c>
      <c r="C106" s="571">
        <v>100000</v>
      </c>
      <c r="D106" s="462"/>
      <c r="E106" s="5"/>
      <c r="F106" s="5"/>
      <c r="G106" s="5"/>
      <c r="H106" s="5"/>
      <c r="I106" s="38">
        <f t="shared" si="118"/>
        <v>100000</v>
      </c>
      <c r="J106" s="551"/>
      <c r="K106" s="19"/>
      <c r="L106" s="14"/>
      <c r="M106" s="15"/>
      <c r="N106" s="18"/>
      <c r="O106" s="19"/>
      <c r="P106" s="14"/>
      <c r="Q106" s="15"/>
      <c r="R106" s="18"/>
      <c r="S106" s="19"/>
      <c r="T106" s="14"/>
      <c r="U106" s="15"/>
      <c r="V106" s="18">
        <v>0</v>
      </c>
      <c r="W106" s="19"/>
      <c r="X106" s="14">
        <v>0</v>
      </c>
      <c r="Y106" s="15"/>
      <c r="Z106" s="18">
        <v>0</v>
      </c>
      <c r="AA106" s="19"/>
      <c r="AB106" s="35">
        <f t="shared" ref="AB106:AB109" si="154">J106+L106+N106+P106+R106+T106+V106+X106+Z106</f>
        <v>0</v>
      </c>
      <c r="AC106" s="486">
        <f t="shared" ref="AC106:AC109" si="155">K106+M106+O106+Q106+S106+U106+W106+Y106+AA106</f>
        <v>0</v>
      </c>
      <c r="AD106" s="570">
        <f>C106+AB106-AC106</f>
        <v>100000</v>
      </c>
      <c r="AE106" s="465">
        <f>IFERROR(+VLOOKUP(A106,'Base de Datos'!$A$1:$G$105,7,0),0)</f>
        <v>10585</v>
      </c>
      <c r="AF106" s="40">
        <f>IFERROR(+VLOOKUP(A106,'Base de Datos'!$A$1:$G$105,6,0),0)</f>
        <v>0</v>
      </c>
      <c r="AG106" s="40">
        <f>IFERROR(+VLOOKUP(A106,'Base de Datos'!$A$1:$H$105,8,0),0)</f>
        <v>0</v>
      </c>
      <c r="AH106" s="40">
        <f t="shared" si="72"/>
        <v>89415</v>
      </c>
      <c r="AI106" s="168">
        <f t="shared" si="70"/>
        <v>89415</v>
      </c>
      <c r="AJ106" s="159">
        <f>(AD106-AI106)/AD106</f>
        <v>0.10585</v>
      </c>
      <c r="AK106" s="40">
        <f>IFERROR(+VLOOKUP(A106,'Base de Datos'!$A$1:$M$105,10,0),0)</f>
        <v>89415</v>
      </c>
      <c r="AL106" s="536">
        <f t="shared" ref="AL106:AL112" si="156">AE106/AD106</f>
        <v>0.10585</v>
      </c>
      <c r="AN106" s="218">
        <f>AD106+'[1]PPTO AL 31 DE JULIO  2016'!Z106</f>
        <v>300000</v>
      </c>
      <c r="AO106" s="218">
        <f>AE106+'[1]PPTO AL 31 DE JULIO  2016'!AA106</f>
        <v>10585</v>
      </c>
      <c r="AP106" s="218">
        <f>AF106+'[1]PPTO AL 31 DE JULIO  2016'!AB106</f>
        <v>0</v>
      </c>
      <c r="AQ106" s="225">
        <f>AI106+'[1]PPTO AL 31 DE JULIO  2016'!AC106</f>
        <v>289415</v>
      </c>
      <c r="AR106" s="227">
        <f t="shared" si="66"/>
        <v>3.5283333333333333E-2</v>
      </c>
      <c r="AS106" s="227">
        <f t="shared" si="67"/>
        <v>3.5283333333333333E-2</v>
      </c>
      <c r="AT106" s="526"/>
      <c r="AU106" s="485"/>
      <c r="AV106" s="488">
        <f t="shared" si="111"/>
        <v>89415</v>
      </c>
      <c r="AW106" s="488">
        <f t="shared" si="117"/>
        <v>89415</v>
      </c>
    </row>
    <row r="107" spans="1:49" s="4" customFormat="1" ht="15.6" hidden="1" x14ac:dyDescent="0.55000000000000004">
      <c r="A107" s="569">
        <v>19903</v>
      </c>
      <c r="B107" s="461" t="s">
        <v>105</v>
      </c>
      <c r="C107" s="571"/>
      <c r="D107" s="462"/>
      <c r="E107" s="5"/>
      <c r="F107" s="5"/>
      <c r="G107" s="5"/>
      <c r="H107" s="5"/>
      <c r="I107" s="38">
        <f t="shared" si="118"/>
        <v>0</v>
      </c>
      <c r="J107" s="551"/>
      <c r="K107" s="19"/>
      <c r="L107" s="14"/>
      <c r="M107" s="15"/>
      <c r="N107" s="18"/>
      <c r="O107" s="19"/>
      <c r="P107" s="14"/>
      <c r="Q107" s="15"/>
      <c r="R107" s="18"/>
      <c r="S107" s="19"/>
      <c r="T107" s="14"/>
      <c r="U107" s="15"/>
      <c r="V107" s="18"/>
      <c r="W107" s="19"/>
      <c r="X107" s="14"/>
      <c r="Y107" s="15"/>
      <c r="Z107" s="18"/>
      <c r="AA107" s="19"/>
      <c r="AB107" s="35">
        <f t="shared" si="154"/>
        <v>0</v>
      </c>
      <c r="AC107" s="486">
        <f t="shared" si="155"/>
        <v>0</v>
      </c>
      <c r="AD107" s="570">
        <f>I107+AB107-AC107</f>
        <v>0</v>
      </c>
      <c r="AE107" s="465">
        <f>IFERROR(+VLOOKUP(A107,'Base de Datos'!$A$1:$G$105,7,0),0)</f>
        <v>0</v>
      </c>
      <c r="AF107" s="40">
        <f>IFERROR(+VLOOKUP(A107,'Base de Datos'!$A$1:$G$105,6,0),0)</f>
        <v>0</v>
      </c>
      <c r="AG107" s="40">
        <f>IFERROR(+VLOOKUP(A107,'Base de Datos'!$A$1:$H$105,8,0),0)</f>
        <v>0</v>
      </c>
      <c r="AH107" s="40">
        <f t="shared" si="72"/>
        <v>0</v>
      </c>
      <c r="AI107" s="168">
        <f t="shared" si="70"/>
        <v>0</v>
      </c>
      <c r="AJ107" s="159"/>
      <c r="AK107" s="40">
        <f>IFERROR(+VLOOKUP(A107,'Base de Datos'!$A$1:$M$105,10,0),0)</f>
        <v>0</v>
      </c>
      <c r="AL107" s="536" t="e">
        <f t="shared" si="156"/>
        <v>#DIV/0!</v>
      </c>
      <c r="AN107" s="218">
        <f>AD107+'[1]PPTO AL 31 DE JULIO  2016'!Z107</f>
        <v>0</v>
      </c>
      <c r="AO107" s="218">
        <f>AE107+'[1]PPTO AL 31 DE JULIO  2016'!AA107</f>
        <v>0</v>
      </c>
      <c r="AP107" s="218">
        <f>AF107+'[1]PPTO AL 31 DE JULIO  2016'!AB107</f>
        <v>0</v>
      </c>
      <c r="AQ107" s="225">
        <f>AI107+'[1]PPTO AL 31 DE JULIO  2016'!AC107</f>
        <v>0</v>
      </c>
      <c r="AR107" s="227" t="e">
        <f t="shared" si="66"/>
        <v>#DIV/0!</v>
      </c>
      <c r="AS107" s="227" t="e">
        <f t="shared" si="67"/>
        <v>#DIV/0!</v>
      </c>
      <c r="AT107" s="526"/>
      <c r="AU107" s="485"/>
      <c r="AV107" s="488">
        <f t="shared" si="111"/>
        <v>0</v>
      </c>
      <c r="AW107" s="488">
        <f t="shared" si="117"/>
        <v>0</v>
      </c>
    </row>
    <row r="108" spans="1:49" s="4" customFormat="1" ht="15.6" hidden="1" x14ac:dyDescent="0.55000000000000004">
      <c r="A108" s="569">
        <v>19904</v>
      </c>
      <c r="B108" s="461" t="s">
        <v>106</v>
      </c>
      <c r="C108" s="571"/>
      <c r="D108" s="462"/>
      <c r="E108" s="5"/>
      <c r="F108" s="5"/>
      <c r="G108" s="5"/>
      <c r="H108" s="5"/>
      <c r="I108" s="38">
        <f t="shared" si="118"/>
        <v>0</v>
      </c>
      <c r="J108" s="551"/>
      <c r="K108" s="19"/>
      <c r="L108" s="14"/>
      <c r="M108" s="15"/>
      <c r="N108" s="18"/>
      <c r="O108" s="19"/>
      <c r="P108" s="14"/>
      <c r="Q108" s="15"/>
      <c r="R108" s="18"/>
      <c r="S108" s="19"/>
      <c r="T108" s="14"/>
      <c r="U108" s="15"/>
      <c r="V108" s="18"/>
      <c r="W108" s="19"/>
      <c r="X108" s="14"/>
      <c r="Y108" s="15"/>
      <c r="Z108" s="18"/>
      <c r="AA108" s="19"/>
      <c r="AB108" s="35">
        <f t="shared" si="154"/>
        <v>0</v>
      </c>
      <c r="AC108" s="486">
        <f t="shared" si="155"/>
        <v>0</v>
      </c>
      <c r="AD108" s="570">
        <f>I108+AB108-AC108</f>
        <v>0</v>
      </c>
      <c r="AE108" s="465">
        <f>IFERROR(+VLOOKUP(A108,'Base de Datos'!$A$1:$G$105,7,0),0)</f>
        <v>0</v>
      </c>
      <c r="AF108" s="40">
        <f>IFERROR(+VLOOKUP(A108,'Base de Datos'!$A$1:$G$105,6,0),0)</f>
        <v>0</v>
      </c>
      <c r="AG108" s="40">
        <f>IFERROR(+VLOOKUP(A108,'Base de Datos'!$A$1:$H$105,8,0),0)</f>
        <v>0</v>
      </c>
      <c r="AH108" s="40">
        <f t="shared" si="72"/>
        <v>0</v>
      </c>
      <c r="AI108" s="168">
        <f t="shared" si="70"/>
        <v>0</v>
      </c>
      <c r="AJ108" s="159"/>
      <c r="AK108" s="40">
        <f>IFERROR(+VLOOKUP(A108,'Base de Datos'!$A$1:$M$105,10,0),0)</f>
        <v>0</v>
      </c>
      <c r="AL108" s="536" t="e">
        <f t="shared" si="156"/>
        <v>#DIV/0!</v>
      </c>
      <c r="AN108" s="218">
        <f>AD108+'[1]PPTO AL 31 DE JULIO  2016'!Z108</f>
        <v>0</v>
      </c>
      <c r="AO108" s="218">
        <f>AE108+'[1]PPTO AL 31 DE JULIO  2016'!AA108</f>
        <v>0</v>
      </c>
      <c r="AP108" s="218">
        <f>AF108+'[1]PPTO AL 31 DE JULIO  2016'!AB108</f>
        <v>0</v>
      </c>
      <c r="AQ108" s="225">
        <f>AI108+'[1]PPTO AL 31 DE JULIO  2016'!AC108</f>
        <v>0</v>
      </c>
      <c r="AR108" s="227" t="e">
        <f t="shared" si="66"/>
        <v>#DIV/0!</v>
      </c>
      <c r="AS108" s="227" t="e">
        <f t="shared" si="67"/>
        <v>#DIV/0!</v>
      </c>
      <c r="AT108" s="526"/>
      <c r="AU108" s="485"/>
      <c r="AV108" s="488">
        <f t="shared" si="111"/>
        <v>0</v>
      </c>
      <c r="AW108" s="488">
        <f t="shared" si="117"/>
        <v>0</v>
      </c>
    </row>
    <row r="109" spans="1:49" s="4" customFormat="1" ht="15.6" x14ac:dyDescent="0.55000000000000004">
      <c r="A109" s="569" t="s">
        <v>596</v>
      </c>
      <c r="B109" s="461" t="s">
        <v>107</v>
      </c>
      <c r="C109" s="571">
        <v>500000</v>
      </c>
      <c r="D109" s="462">
        <v>0</v>
      </c>
      <c r="E109" s="5"/>
      <c r="F109" s="5"/>
      <c r="G109" s="5"/>
      <c r="H109" s="5"/>
      <c r="I109" s="38">
        <f t="shared" si="118"/>
        <v>500000</v>
      </c>
      <c r="J109" s="551">
        <v>0</v>
      </c>
      <c r="K109" s="19">
        <v>0</v>
      </c>
      <c r="L109" s="14">
        <v>0</v>
      </c>
      <c r="M109" s="15">
        <v>0</v>
      </c>
      <c r="N109" s="18">
        <v>0</v>
      </c>
      <c r="O109" s="19">
        <v>0</v>
      </c>
      <c r="P109" s="14">
        <v>0</v>
      </c>
      <c r="Q109" s="15">
        <v>0</v>
      </c>
      <c r="R109" s="18">
        <v>0</v>
      </c>
      <c r="S109" s="19">
        <v>0</v>
      </c>
      <c r="T109" s="14">
        <v>0</v>
      </c>
      <c r="U109" s="15"/>
      <c r="V109" s="18">
        <v>0</v>
      </c>
      <c r="W109" s="19">
        <v>0</v>
      </c>
      <c r="X109" s="14">
        <v>0</v>
      </c>
      <c r="Y109" s="15">
        <v>0</v>
      </c>
      <c r="Z109" s="18">
        <v>0</v>
      </c>
      <c r="AA109" s="19">
        <v>0</v>
      </c>
      <c r="AB109" s="35">
        <f t="shared" si="154"/>
        <v>0</v>
      </c>
      <c r="AC109" s="486">
        <f t="shared" si="155"/>
        <v>0</v>
      </c>
      <c r="AD109" s="570">
        <f>C109+AB109-AC109</f>
        <v>500000</v>
      </c>
      <c r="AE109" s="465">
        <f>IFERROR(+VLOOKUP(A109,'Base de Datos'!$A$1:$G$105,7,0),0)</f>
        <v>0</v>
      </c>
      <c r="AF109" s="40">
        <f>IFERROR(+VLOOKUP(A109,'Base de Datos'!$A$1:$G$105,6,0),0)</f>
        <v>400000</v>
      </c>
      <c r="AG109" s="40">
        <f>IFERROR(+VLOOKUP(A109,'Base de Datos'!$A$1:$H$105,8,0),0)</f>
        <v>0</v>
      </c>
      <c r="AH109" s="40">
        <f>+AI109+AG109</f>
        <v>100000</v>
      </c>
      <c r="AI109" s="168">
        <f t="shared" si="70"/>
        <v>100000</v>
      </c>
      <c r="AJ109" s="159">
        <f t="shared" ref="AJ109" si="157">IFERROR(((AD109-AI109)/AD109),0)</f>
        <v>0.8</v>
      </c>
      <c r="AK109" s="40">
        <f>IFERROR(+VLOOKUP(A109,'Base de Datos'!$A$1:$M$105,10,0),0)</f>
        <v>100000</v>
      </c>
      <c r="AL109" s="536">
        <f t="shared" si="156"/>
        <v>0</v>
      </c>
      <c r="AN109" s="218">
        <f>AD109+'[1]PPTO AL 31 DE JULIO  2016'!Z109</f>
        <v>1500000</v>
      </c>
      <c r="AO109" s="218">
        <f>AE109+'[1]PPTO AL 31 DE JULIO  2016'!AA109</f>
        <v>0</v>
      </c>
      <c r="AP109" s="218">
        <f>AF109+'[1]PPTO AL 31 DE JULIO  2016'!AB109</f>
        <v>400000</v>
      </c>
      <c r="AQ109" s="225">
        <f>AI109+'[1]PPTO AL 31 DE JULIO  2016'!AC109</f>
        <v>1100000</v>
      </c>
      <c r="AR109" s="227">
        <f t="shared" si="66"/>
        <v>0</v>
      </c>
      <c r="AS109" s="227">
        <f t="shared" si="67"/>
        <v>0.26666666666666666</v>
      </c>
      <c r="AT109" s="526"/>
      <c r="AU109" s="485">
        <v>500000</v>
      </c>
      <c r="AV109" s="488">
        <f t="shared" si="111"/>
        <v>-400000</v>
      </c>
      <c r="AW109" s="488">
        <f t="shared" si="117"/>
        <v>-400000</v>
      </c>
    </row>
    <row r="110" spans="1:49" s="4" customFormat="1" ht="15.6" hidden="1" x14ac:dyDescent="0.55000000000000004">
      <c r="A110" s="569">
        <v>19999</v>
      </c>
      <c r="B110" s="461" t="s">
        <v>108</v>
      </c>
      <c r="C110" s="571">
        <v>0</v>
      </c>
      <c r="D110" s="462">
        <v>0</v>
      </c>
      <c r="E110" s="5"/>
      <c r="F110" s="5"/>
      <c r="G110" s="5"/>
      <c r="H110" s="5"/>
      <c r="I110" s="38">
        <f t="shared" si="118"/>
        <v>0</v>
      </c>
      <c r="J110" s="551">
        <v>0</v>
      </c>
      <c r="K110" s="19">
        <v>0</v>
      </c>
      <c r="L110" s="14">
        <v>0</v>
      </c>
      <c r="M110" s="15">
        <v>0</v>
      </c>
      <c r="N110" s="18">
        <v>0</v>
      </c>
      <c r="O110" s="19">
        <v>0</v>
      </c>
      <c r="P110" s="14">
        <v>0</v>
      </c>
      <c r="Q110" s="15">
        <v>0</v>
      </c>
      <c r="R110" s="18">
        <v>0</v>
      </c>
      <c r="S110" s="19">
        <v>0</v>
      </c>
      <c r="T110" s="14">
        <v>0</v>
      </c>
      <c r="U110" s="15">
        <v>0</v>
      </c>
      <c r="V110" s="18">
        <v>0</v>
      </c>
      <c r="W110" s="19">
        <v>0</v>
      </c>
      <c r="X110" s="14">
        <v>0</v>
      </c>
      <c r="Y110" s="15">
        <v>0</v>
      </c>
      <c r="Z110" s="18">
        <v>0</v>
      </c>
      <c r="AA110" s="19">
        <v>0</v>
      </c>
      <c r="AB110" s="35">
        <f>J110+L110+N110+P110+R110+W110+T110</f>
        <v>0</v>
      </c>
      <c r="AC110" s="486">
        <f>K110+M110+O110+Q110+S110+V110+U110</f>
        <v>0</v>
      </c>
      <c r="AD110" s="570">
        <f>C110+AB110-AC110</f>
        <v>0</v>
      </c>
      <c r="AE110" s="465">
        <v>0</v>
      </c>
      <c r="AF110" s="40">
        <v>0</v>
      </c>
      <c r="AG110" s="40"/>
      <c r="AH110" s="40"/>
      <c r="AI110" s="168">
        <f t="shared" si="70"/>
        <v>0</v>
      </c>
      <c r="AJ110" s="159">
        <v>0</v>
      </c>
      <c r="AK110" s="40">
        <v>0</v>
      </c>
      <c r="AL110" s="536">
        <v>0</v>
      </c>
      <c r="AN110" s="218">
        <f>AD110+'[1]PPTO AL 31 DE JULIO  2016'!Z110</f>
        <v>0</v>
      </c>
      <c r="AO110" s="218">
        <f>AE110+'[1]PPTO AL 31 DE JULIO  2016'!AA110</f>
        <v>0</v>
      </c>
      <c r="AP110" s="218">
        <f>AF110+'[1]PPTO AL 31 DE JULIO  2016'!AB110</f>
        <v>0</v>
      </c>
      <c r="AQ110" s="225">
        <f>AI110+'[1]PPTO AL 31 DE JULIO  2016'!AC110</f>
        <v>0</v>
      </c>
      <c r="AR110" s="227" t="e">
        <f t="shared" si="66"/>
        <v>#DIV/0!</v>
      </c>
      <c r="AS110" s="227" t="e">
        <f t="shared" si="67"/>
        <v>#DIV/0!</v>
      </c>
      <c r="AT110" s="526"/>
      <c r="AU110" s="485"/>
      <c r="AV110" s="488">
        <f t="shared" si="111"/>
        <v>0</v>
      </c>
      <c r="AW110" s="488">
        <f t="shared" si="117"/>
        <v>0</v>
      </c>
    </row>
    <row r="111" spans="1:49" s="30" customFormat="1" ht="15.6" x14ac:dyDescent="0.55000000000000004">
      <c r="A111" s="572">
        <v>2</v>
      </c>
      <c r="B111" s="474" t="s">
        <v>109</v>
      </c>
      <c r="C111" s="458">
        <f>+C112+C118+C123+C131+C134+C139</f>
        <v>161034146</v>
      </c>
      <c r="D111" s="458">
        <f>+D112+D118+D123+D131+D134+D139</f>
        <v>0</v>
      </c>
      <c r="E111" s="478">
        <f>+E112+E118+E123+E131+E134+E139</f>
        <v>0</v>
      </c>
      <c r="F111" s="478"/>
      <c r="G111" s="478"/>
      <c r="H111" s="478">
        <f>+H112+H118+H123+H131+H134+H139</f>
        <v>0</v>
      </c>
      <c r="I111" s="175">
        <f t="shared" si="118"/>
        <v>161034146</v>
      </c>
      <c r="J111" s="458">
        <f t="shared" ref="J111:AI111" si="158">+J112+J118+J123+J131+J134+J139</f>
        <v>0</v>
      </c>
      <c r="K111" s="573">
        <f t="shared" si="158"/>
        <v>0</v>
      </c>
      <c r="L111" s="574">
        <f t="shared" si="158"/>
        <v>900000</v>
      </c>
      <c r="M111" s="573">
        <f t="shared" si="158"/>
        <v>900000</v>
      </c>
      <c r="N111" s="574">
        <f t="shared" si="158"/>
        <v>1180000</v>
      </c>
      <c r="O111" s="573">
        <f t="shared" si="158"/>
        <v>1180000</v>
      </c>
      <c r="P111" s="574">
        <f t="shared" si="158"/>
        <v>0</v>
      </c>
      <c r="Q111" s="573">
        <f t="shared" si="158"/>
        <v>0</v>
      </c>
      <c r="R111" s="574">
        <f t="shared" si="158"/>
        <v>0</v>
      </c>
      <c r="S111" s="573">
        <f t="shared" si="158"/>
        <v>0</v>
      </c>
      <c r="T111" s="574">
        <f t="shared" si="158"/>
        <v>0</v>
      </c>
      <c r="U111" s="573">
        <f t="shared" si="158"/>
        <v>0</v>
      </c>
      <c r="V111" s="574">
        <f t="shared" si="158"/>
        <v>0</v>
      </c>
      <c r="W111" s="573">
        <f t="shared" si="158"/>
        <v>0</v>
      </c>
      <c r="X111" s="574">
        <f t="shared" ref="X111:AA111" si="159">+X112+X118+X123+X131+X134+X139</f>
        <v>0</v>
      </c>
      <c r="Y111" s="573">
        <f t="shared" si="159"/>
        <v>0</v>
      </c>
      <c r="Z111" s="574">
        <f t="shared" si="159"/>
        <v>0</v>
      </c>
      <c r="AA111" s="573">
        <f t="shared" si="159"/>
        <v>0</v>
      </c>
      <c r="AB111" s="226">
        <f t="shared" si="158"/>
        <v>2080000</v>
      </c>
      <c r="AC111" s="458">
        <f t="shared" si="158"/>
        <v>2080000</v>
      </c>
      <c r="AD111" s="175">
        <f t="shared" si="158"/>
        <v>161034146</v>
      </c>
      <c r="AE111" s="458">
        <f t="shared" si="158"/>
        <v>7176950.6099999994</v>
      </c>
      <c r="AF111" s="175">
        <f t="shared" si="158"/>
        <v>31574401.439999998</v>
      </c>
      <c r="AG111" s="175">
        <f t="shared" ref="AG111" si="160">+AG112+AG118+AG123+AG131+AG134+AG139</f>
        <v>-21644700</v>
      </c>
      <c r="AH111" s="175">
        <f>+AI111+AG111</f>
        <v>100638093.95</v>
      </c>
      <c r="AI111" s="175">
        <f t="shared" si="158"/>
        <v>122282793.95</v>
      </c>
      <c r="AJ111" s="367">
        <f>(AD111-AI111)/AD111</f>
        <v>0.24064059090921</v>
      </c>
      <c r="AK111" s="175">
        <f t="shared" ref="AK111" si="161">+AK112+AK118+AK123+AK131+AK134+AK139</f>
        <v>100638093.95</v>
      </c>
      <c r="AL111" s="536">
        <f t="shared" si="156"/>
        <v>4.4567880715186949E-2</v>
      </c>
      <c r="AN111" s="175">
        <f>AD111+'[1]PPTO AL 31 DE JULIO  2016'!Z111</f>
        <v>214052146</v>
      </c>
      <c r="AO111" s="175">
        <f>AE111+'[1]PPTO AL 31 DE JULIO  2016'!AA111</f>
        <v>9169255.6099999994</v>
      </c>
      <c r="AP111" s="175">
        <f>AF111+'[1]PPTO AL 31 DE JULIO  2016'!AB111</f>
        <v>48863173.439999998</v>
      </c>
      <c r="AQ111" s="226">
        <f>AI111+'[1]PPTO AL 31 DE JULIO  2016'!AC111</f>
        <v>156019716.94999999</v>
      </c>
      <c r="AR111" s="229">
        <f t="shared" ref="AR111:AR174" si="162">AO111/AN111</f>
        <v>4.2836550725354555E-2</v>
      </c>
      <c r="AS111" s="229">
        <f t="shared" ref="AS111:AS174" si="163">(AO111+AP111)/AN111</f>
        <v>0.27111351198506556</v>
      </c>
      <c r="AT111" s="528"/>
      <c r="AU111" s="575">
        <v>9845910.0099999998</v>
      </c>
      <c r="AV111" s="491">
        <f t="shared" si="111"/>
        <v>112436883.94</v>
      </c>
      <c r="AW111" s="488">
        <f t="shared" si="117"/>
        <v>112436883.94</v>
      </c>
    </row>
    <row r="112" spans="1:49" s="23" customFormat="1" ht="15.6" x14ac:dyDescent="0.55000000000000004">
      <c r="A112" s="582">
        <v>201</v>
      </c>
      <c r="B112" s="387" t="s">
        <v>110</v>
      </c>
      <c r="C112" s="388">
        <f>SUM(C113:C117)</f>
        <v>10623736</v>
      </c>
      <c r="D112" s="388">
        <f>SUM(D113:D117)</f>
        <v>0</v>
      </c>
      <c r="E112" s="397">
        <f>SUM(E113:E117)</f>
        <v>0</v>
      </c>
      <c r="F112" s="397"/>
      <c r="G112" s="397"/>
      <c r="H112" s="397">
        <f>SUM(H113:H117)</f>
        <v>0</v>
      </c>
      <c r="I112" s="395">
        <f t="shared" si="118"/>
        <v>10623736</v>
      </c>
      <c r="J112" s="388">
        <f>SUM(J113:J117)</f>
        <v>0</v>
      </c>
      <c r="K112" s="393">
        <f t="shared" ref="K112:W112" si="164">SUM(K113:K117)</f>
        <v>0</v>
      </c>
      <c r="L112" s="392">
        <f t="shared" si="164"/>
        <v>0</v>
      </c>
      <c r="M112" s="393">
        <f t="shared" si="164"/>
        <v>900000</v>
      </c>
      <c r="N112" s="392">
        <f t="shared" si="164"/>
        <v>0</v>
      </c>
      <c r="O112" s="393">
        <f t="shared" si="164"/>
        <v>1180000</v>
      </c>
      <c r="P112" s="392">
        <f t="shared" si="164"/>
        <v>0</v>
      </c>
      <c r="Q112" s="393">
        <f t="shared" si="164"/>
        <v>0</v>
      </c>
      <c r="R112" s="392">
        <f t="shared" si="164"/>
        <v>0</v>
      </c>
      <c r="S112" s="393">
        <f t="shared" si="164"/>
        <v>0</v>
      </c>
      <c r="T112" s="392">
        <f>SUM(T113:T117)</f>
        <v>0</v>
      </c>
      <c r="U112" s="393">
        <f>SUM(U113:U117)</f>
        <v>0</v>
      </c>
      <c r="V112" s="392">
        <f t="shared" si="164"/>
        <v>0</v>
      </c>
      <c r="W112" s="393">
        <f t="shared" si="164"/>
        <v>0</v>
      </c>
      <c r="X112" s="392">
        <f t="shared" ref="X112:AA112" si="165">SUM(X113:X117)</f>
        <v>0</v>
      </c>
      <c r="Y112" s="393">
        <f t="shared" si="165"/>
        <v>0</v>
      </c>
      <c r="Z112" s="392">
        <f t="shared" si="165"/>
        <v>0</v>
      </c>
      <c r="AA112" s="393">
        <f t="shared" si="165"/>
        <v>0</v>
      </c>
      <c r="AB112" s="394">
        <f t="shared" ref="AB112:AI112" si="166">SUM(AB113:AB117)</f>
        <v>0</v>
      </c>
      <c r="AC112" s="388">
        <f t="shared" si="166"/>
        <v>2080000</v>
      </c>
      <c r="AD112" s="395">
        <f t="shared" si="166"/>
        <v>8543736</v>
      </c>
      <c r="AE112" s="460">
        <f t="shared" si="166"/>
        <v>3392395</v>
      </c>
      <c r="AF112" s="395">
        <f t="shared" si="166"/>
        <v>3015407</v>
      </c>
      <c r="AG112" s="395">
        <f t="shared" ref="AG112" si="167">SUM(AG113:AG117)</f>
        <v>0</v>
      </c>
      <c r="AH112" s="395">
        <f>+AI112+AG112</f>
        <v>2135934</v>
      </c>
      <c r="AI112" s="395">
        <f t="shared" si="166"/>
        <v>2135934</v>
      </c>
      <c r="AJ112" s="396">
        <f>(AD112-AI112)/AD112</f>
        <v>0.75</v>
      </c>
      <c r="AK112" s="395">
        <f t="shared" ref="AK112" si="168">SUM(AK113:AK117)</f>
        <v>2135934</v>
      </c>
      <c r="AL112" s="536">
        <f t="shared" si="156"/>
        <v>0.39706224536900486</v>
      </c>
      <c r="AN112" s="218">
        <f>AD112+'[1]PPTO AL 31 DE JULIO  2016'!Z112</f>
        <v>27543736</v>
      </c>
      <c r="AO112" s="218">
        <f>AE112+'[1]PPTO AL 31 DE JULIO  2016'!AA112</f>
        <v>4700130</v>
      </c>
      <c r="AP112" s="218">
        <f>AF112+'[1]PPTO AL 31 DE JULIO  2016'!AB112</f>
        <v>9950319</v>
      </c>
      <c r="AQ112" s="225">
        <f>AI112+'[1]PPTO AL 31 DE JULIO  2016'!AC112</f>
        <v>12893287</v>
      </c>
      <c r="AR112" s="227">
        <f t="shared" si="162"/>
        <v>0.17064242846358968</v>
      </c>
      <c r="AS112" s="227">
        <f t="shared" si="163"/>
        <v>0.5318976699457183</v>
      </c>
      <c r="AT112" s="526"/>
      <c r="AU112" s="492">
        <v>2427813</v>
      </c>
      <c r="AV112" s="491">
        <f t="shared" si="111"/>
        <v>-291879</v>
      </c>
      <c r="AW112" s="488">
        <f t="shared" si="117"/>
        <v>-291879</v>
      </c>
    </row>
    <row r="113" spans="1:49" s="4" customFormat="1" ht="15.6" x14ac:dyDescent="0.55000000000000004">
      <c r="A113" s="569" t="s">
        <v>535</v>
      </c>
      <c r="B113" s="461" t="s">
        <v>111</v>
      </c>
      <c r="C113" s="571">
        <v>8543736</v>
      </c>
      <c r="D113" s="462">
        <v>0</v>
      </c>
      <c r="E113" s="5"/>
      <c r="F113" s="5"/>
      <c r="G113" s="5"/>
      <c r="H113" s="5"/>
      <c r="I113" s="38">
        <f t="shared" si="118"/>
        <v>8543736</v>
      </c>
      <c r="J113" s="551">
        <v>0</v>
      </c>
      <c r="K113" s="19">
        <v>0</v>
      </c>
      <c r="L113" s="14">
        <v>0</v>
      </c>
      <c r="M113" s="15">
        <v>0</v>
      </c>
      <c r="N113" s="18"/>
      <c r="O113" s="19">
        <v>0</v>
      </c>
      <c r="P113" s="14">
        <v>0</v>
      </c>
      <c r="Q113" s="15">
        <v>0</v>
      </c>
      <c r="R113" s="18"/>
      <c r="S113" s="19">
        <v>0</v>
      </c>
      <c r="T113" s="14">
        <v>0</v>
      </c>
      <c r="U113" s="15">
        <v>0</v>
      </c>
      <c r="V113" s="18">
        <v>0</v>
      </c>
      <c r="W113" s="19"/>
      <c r="X113" s="14">
        <v>0</v>
      </c>
      <c r="Y113" s="15">
        <v>0</v>
      </c>
      <c r="Z113" s="18">
        <v>0</v>
      </c>
      <c r="AA113" s="19">
        <v>0</v>
      </c>
      <c r="AB113" s="35">
        <f t="shared" ref="AB113:AB116" si="169">J113+L113+N113+P113+R113+T113+V113+X113+Z113</f>
        <v>0</v>
      </c>
      <c r="AC113" s="486">
        <f t="shared" ref="AC113:AC116" si="170">K113+M113+O113+Q113+S113+U113+W113+Y113+AA113</f>
        <v>0</v>
      </c>
      <c r="AD113" s="570">
        <f>C113+AB113-AC113</f>
        <v>8543736</v>
      </c>
      <c r="AE113" s="465">
        <f>IFERROR(+VLOOKUP(A113,'Base de Datos'!$A$1:$G$105,7,0),0)</f>
        <v>3392395</v>
      </c>
      <c r="AF113" s="40">
        <f>IFERROR(+VLOOKUP(A113,'Base de Datos'!$A$1:$G$105,6,0),0)</f>
        <v>3015407</v>
      </c>
      <c r="AG113" s="40">
        <f>IFERROR(+VLOOKUP(A113,'Base de Datos'!$A$1:$H$105,8,0),0)</f>
        <v>0</v>
      </c>
      <c r="AH113" s="40">
        <f>+AI113+AG113</f>
        <v>2135934</v>
      </c>
      <c r="AI113" s="168">
        <f t="shared" ref="AI113:AI147" si="171">AD113-AE113-AF113</f>
        <v>2135934</v>
      </c>
      <c r="AJ113" s="159">
        <f t="shared" ref="AJ113:AJ117" si="172">IFERROR(((AD113-AI113)/AD113),0)</f>
        <v>0.75</v>
      </c>
      <c r="AK113" s="40">
        <f>IFERROR(+VLOOKUP(A113,'Base de Datos'!$A$1:$M$105,10,0),0)</f>
        <v>2135934</v>
      </c>
      <c r="AL113" s="536">
        <f t="shared" ref="AL113:AL116" si="173">IFERROR(+(AE113/AD113),0)</f>
        <v>0.39706224536900486</v>
      </c>
      <c r="AN113" s="218">
        <f>AD113+'[1]PPTO AL 31 DE JULIO  2016'!Z113</f>
        <v>23243736</v>
      </c>
      <c r="AO113" s="218">
        <f>AE113+'[1]PPTO AL 31 DE JULIO  2016'!AA113</f>
        <v>4700130</v>
      </c>
      <c r="AP113" s="218">
        <f>AF113+'[1]PPTO AL 31 DE JULIO  2016'!AB113</f>
        <v>5900319</v>
      </c>
      <c r="AQ113" s="225">
        <f>AI113+'[1]PPTO AL 31 DE JULIO  2016'!AC113</f>
        <v>12643287</v>
      </c>
      <c r="AR113" s="227">
        <f t="shared" si="162"/>
        <v>0.20221060848393735</v>
      </c>
      <c r="AS113" s="227">
        <f t="shared" si="163"/>
        <v>0.45605616067916105</v>
      </c>
      <c r="AT113" s="526"/>
      <c r="AU113" s="485">
        <v>2014597</v>
      </c>
      <c r="AV113" s="488">
        <f t="shared" si="111"/>
        <v>121337</v>
      </c>
      <c r="AW113" s="488">
        <f t="shared" si="117"/>
        <v>121337</v>
      </c>
    </row>
    <row r="114" spans="1:49" s="4" customFormat="1" ht="15.6" hidden="1" x14ac:dyDescent="0.55000000000000004">
      <c r="A114" s="569" t="s">
        <v>536</v>
      </c>
      <c r="B114" s="461" t="s">
        <v>112</v>
      </c>
      <c r="C114" s="571"/>
      <c r="D114" s="462">
        <v>0</v>
      </c>
      <c r="E114" s="5"/>
      <c r="F114" s="5"/>
      <c r="G114" s="5"/>
      <c r="H114" s="5"/>
      <c r="I114" s="38">
        <f t="shared" si="118"/>
        <v>0</v>
      </c>
      <c r="J114" s="551">
        <v>0</v>
      </c>
      <c r="K114" s="19">
        <v>0</v>
      </c>
      <c r="L114" s="14">
        <v>0</v>
      </c>
      <c r="M114" s="15">
        <v>0</v>
      </c>
      <c r="N114" s="18">
        <v>0</v>
      </c>
      <c r="O114" s="19">
        <v>0</v>
      </c>
      <c r="P114" s="14">
        <v>0</v>
      </c>
      <c r="Q114" s="15">
        <v>0</v>
      </c>
      <c r="R114" s="18">
        <v>0</v>
      </c>
      <c r="S114" s="19">
        <v>0</v>
      </c>
      <c r="T114" s="14">
        <v>0</v>
      </c>
      <c r="U114" s="15">
        <v>0</v>
      </c>
      <c r="V114" s="18">
        <v>0</v>
      </c>
      <c r="W114" s="19">
        <v>0</v>
      </c>
      <c r="X114" s="14">
        <v>0</v>
      </c>
      <c r="Y114" s="15">
        <v>0</v>
      </c>
      <c r="Z114" s="18">
        <v>0</v>
      </c>
      <c r="AA114" s="19">
        <v>0</v>
      </c>
      <c r="AB114" s="35">
        <f t="shared" si="169"/>
        <v>0</v>
      </c>
      <c r="AC114" s="486">
        <f t="shared" si="170"/>
        <v>0</v>
      </c>
      <c r="AD114" s="570">
        <f>C114+AB114-AC114</f>
        <v>0</v>
      </c>
      <c r="AE114" s="465">
        <f>IFERROR(+VLOOKUP(A114,'Base de Datos'!$A$1:$G$105,7,0),0)</f>
        <v>0</v>
      </c>
      <c r="AF114" s="40">
        <f>IFERROR(+VLOOKUP(A114,'Base de Datos'!$A$1:$G$105,6,0),0)</f>
        <v>0</v>
      </c>
      <c r="AG114" s="40">
        <f>IFERROR(+VLOOKUP(A114,'Base de Datos'!$A$1:$H$105,8,0),0)</f>
        <v>0</v>
      </c>
      <c r="AH114" s="40">
        <f t="shared" ref="AH114:AH138" si="174">+AI114-AG114</f>
        <v>0</v>
      </c>
      <c r="AI114" s="168">
        <f t="shared" si="171"/>
        <v>0</v>
      </c>
      <c r="AJ114" s="159">
        <f t="shared" si="172"/>
        <v>0</v>
      </c>
      <c r="AK114" s="40">
        <f>IFERROR(+VLOOKUP(A114,'Base de Datos'!$A$1:$M$105,10,0),0)</f>
        <v>0</v>
      </c>
      <c r="AL114" s="536">
        <f t="shared" si="173"/>
        <v>0</v>
      </c>
      <c r="AN114" s="218">
        <f>AD114+'[1]PPTO AL 31 DE JULIO  2016'!Z114</f>
        <v>0</v>
      </c>
      <c r="AO114" s="218">
        <f>AE114+'[1]PPTO AL 31 DE JULIO  2016'!AA114</f>
        <v>0</v>
      </c>
      <c r="AP114" s="218">
        <f>AF114+'[1]PPTO AL 31 DE JULIO  2016'!AB114</f>
        <v>0</v>
      </c>
      <c r="AQ114" s="225">
        <f>AI114+'[1]PPTO AL 31 DE JULIO  2016'!AC114</f>
        <v>0</v>
      </c>
      <c r="AR114" s="227" t="e">
        <f t="shared" si="162"/>
        <v>#DIV/0!</v>
      </c>
      <c r="AS114" s="227" t="e">
        <f t="shared" si="163"/>
        <v>#DIV/0!</v>
      </c>
      <c r="AT114" s="526"/>
      <c r="AU114" s="485"/>
      <c r="AV114" s="488">
        <f t="shared" si="111"/>
        <v>0</v>
      </c>
      <c r="AW114" s="488">
        <f t="shared" si="117"/>
        <v>0</v>
      </c>
    </row>
    <row r="115" spans="1:49" s="4" customFormat="1" ht="15.6" hidden="1" x14ac:dyDescent="0.55000000000000004">
      <c r="A115" s="569" t="s">
        <v>694</v>
      </c>
      <c r="B115" s="461" t="s">
        <v>113</v>
      </c>
      <c r="C115" s="571">
        <v>0</v>
      </c>
      <c r="D115" s="462">
        <v>0</v>
      </c>
      <c r="E115" s="5"/>
      <c r="F115" s="5"/>
      <c r="G115" s="5"/>
      <c r="H115" s="5"/>
      <c r="I115" s="38">
        <f t="shared" si="118"/>
        <v>0</v>
      </c>
      <c r="J115" s="551">
        <v>0</v>
      </c>
      <c r="K115" s="19">
        <v>0</v>
      </c>
      <c r="L115" s="14">
        <v>0</v>
      </c>
      <c r="M115" s="15">
        <v>0</v>
      </c>
      <c r="N115" s="18">
        <v>0</v>
      </c>
      <c r="O115" s="19">
        <v>0</v>
      </c>
      <c r="P115" s="14">
        <v>0</v>
      </c>
      <c r="Q115" s="15">
        <v>0</v>
      </c>
      <c r="R115" s="18">
        <v>0</v>
      </c>
      <c r="S115" s="19">
        <v>0</v>
      </c>
      <c r="T115" s="14">
        <v>0</v>
      </c>
      <c r="U115" s="15">
        <v>0</v>
      </c>
      <c r="V115" s="18">
        <v>0</v>
      </c>
      <c r="W115" s="19">
        <v>0</v>
      </c>
      <c r="X115" s="14">
        <v>0</v>
      </c>
      <c r="Y115" s="15">
        <v>0</v>
      </c>
      <c r="Z115" s="18">
        <v>0</v>
      </c>
      <c r="AA115" s="19">
        <v>0</v>
      </c>
      <c r="AB115" s="35">
        <f t="shared" si="169"/>
        <v>0</v>
      </c>
      <c r="AC115" s="486">
        <f t="shared" si="170"/>
        <v>0</v>
      </c>
      <c r="AD115" s="570">
        <f>C115+AB115-AC115</f>
        <v>0</v>
      </c>
      <c r="AE115" s="465">
        <f>IFERROR(+VLOOKUP(A115,'Base de Datos'!$A$1:$G$105,7,0),0)</f>
        <v>0</v>
      </c>
      <c r="AF115" s="40">
        <f>IFERROR(+VLOOKUP(A115,'Base de Datos'!$A$1:$G$105,6,0),0)</f>
        <v>0</v>
      </c>
      <c r="AG115" s="40">
        <f>IFERROR(+VLOOKUP(A115,'Base de Datos'!$A$1:$H$105,8,0),0)</f>
        <v>0</v>
      </c>
      <c r="AH115" s="40">
        <f t="shared" si="174"/>
        <v>0</v>
      </c>
      <c r="AI115" s="168">
        <f t="shared" si="171"/>
        <v>0</v>
      </c>
      <c r="AJ115" s="159">
        <f t="shared" si="172"/>
        <v>0</v>
      </c>
      <c r="AK115" s="40">
        <f>IFERROR(+VLOOKUP(A115,'Base de Datos'!$A$1:$M$105,10,0),0)</f>
        <v>0</v>
      </c>
      <c r="AL115" s="536">
        <f t="shared" si="173"/>
        <v>0</v>
      </c>
      <c r="AN115" s="218">
        <f>AD115+'[1]PPTO AL 31 DE JULIO  2016'!Z115</f>
        <v>0</v>
      </c>
      <c r="AO115" s="218">
        <f>AE115+'[1]PPTO AL 31 DE JULIO  2016'!AA115</f>
        <v>0</v>
      </c>
      <c r="AP115" s="218">
        <f>AF115+'[1]PPTO AL 31 DE JULIO  2016'!AB115</f>
        <v>0</v>
      </c>
      <c r="AQ115" s="225">
        <f>AI115+'[1]PPTO AL 31 DE JULIO  2016'!AC115</f>
        <v>0</v>
      </c>
      <c r="AR115" s="227" t="e">
        <f t="shared" si="162"/>
        <v>#DIV/0!</v>
      </c>
      <c r="AS115" s="227" t="e">
        <f t="shared" si="163"/>
        <v>#DIV/0!</v>
      </c>
      <c r="AT115" s="526"/>
      <c r="AU115" s="485"/>
      <c r="AV115" s="488">
        <f t="shared" si="111"/>
        <v>0</v>
      </c>
      <c r="AW115" s="488">
        <f t="shared" si="117"/>
        <v>0</v>
      </c>
    </row>
    <row r="116" spans="1:49" s="4" customFormat="1" ht="15.6" x14ac:dyDescent="0.55000000000000004">
      <c r="A116" s="569" t="s">
        <v>537</v>
      </c>
      <c r="B116" s="461" t="s">
        <v>114</v>
      </c>
      <c r="C116" s="571">
        <v>2080000</v>
      </c>
      <c r="D116" s="462">
        <v>0</v>
      </c>
      <c r="E116" s="5"/>
      <c r="F116" s="5"/>
      <c r="G116" s="5"/>
      <c r="H116" s="5"/>
      <c r="I116" s="38">
        <f t="shared" si="118"/>
        <v>2080000</v>
      </c>
      <c r="J116" s="551">
        <v>0</v>
      </c>
      <c r="K116" s="19">
        <v>0</v>
      </c>
      <c r="L116" s="14">
        <v>0</v>
      </c>
      <c r="M116" s="15">
        <v>900000</v>
      </c>
      <c r="N116" s="18"/>
      <c r="O116" s="19">
        <v>1180000</v>
      </c>
      <c r="P116" s="14">
        <v>0</v>
      </c>
      <c r="Q116" s="15">
        <v>0</v>
      </c>
      <c r="R116" s="18">
        <v>0</v>
      </c>
      <c r="S116" s="19">
        <v>0</v>
      </c>
      <c r="T116" s="14">
        <v>0</v>
      </c>
      <c r="U116" s="15">
        <v>0</v>
      </c>
      <c r="V116" s="18">
        <v>0</v>
      </c>
      <c r="W116" s="19">
        <v>0</v>
      </c>
      <c r="X116" s="14">
        <v>0</v>
      </c>
      <c r="Y116" s="15">
        <v>0</v>
      </c>
      <c r="Z116" s="18">
        <v>0</v>
      </c>
      <c r="AA116" s="19">
        <v>0</v>
      </c>
      <c r="AB116" s="35">
        <f t="shared" si="169"/>
        <v>0</v>
      </c>
      <c r="AC116" s="703">
        <f t="shared" si="170"/>
        <v>2080000</v>
      </c>
      <c r="AD116" s="570">
        <f>C116+AB116-AC116</f>
        <v>0</v>
      </c>
      <c r="AE116" s="465">
        <f>IFERROR(+VLOOKUP(A116,'Base de Datos'!$A$1:$G$105,7,0),0)</f>
        <v>0</v>
      </c>
      <c r="AF116" s="40">
        <f>IFERROR(+VLOOKUP(A116,'Base de Datos'!$A$1:$G$105,6,0),0)</f>
        <v>0</v>
      </c>
      <c r="AG116" s="40">
        <f>IFERROR(+VLOOKUP(A116,'Base de Datos'!$A$1:$H$105,8,0),0)</f>
        <v>0</v>
      </c>
      <c r="AH116" s="40">
        <f>+AI116+AG116</f>
        <v>0</v>
      </c>
      <c r="AI116" s="168">
        <f t="shared" si="171"/>
        <v>0</v>
      </c>
      <c r="AJ116" s="159">
        <f t="shared" si="172"/>
        <v>0</v>
      </c>
      <c r="AK116" s="40">
        <f>IFERROR(+VLOOKUP(A116,'Base de Datos'!$A$1:$M$105,10,0),0)</f>
        <v>0</v>
      </c>
      <c r="AL116" s="536">
        <f t="shared" si="173"/>
        <v>0</v>
      </c>
      <c r="AN116" s="218">
        <f>AD116+'[1]PPTO AL 31 DE JULIO  2016'!Z116</f>
        <v>4300000</v>
      </c>
      <c r="AO116" s="218">
        <f>AE116+'[1]PPTO AL 31 DE JULIO  2016'!AA116</f>
        <v>0</v>
      </c>
      <c r="AP116" s="218">
        <f>AF116+'[1]PPTO AL 31 DE JULIO  2016'!AB116</f>
        <v>4050000</v>
      </c>
      <c r="AQ116" s="225">
        <f>AI116+'[1]PPTO AL 31 DE JULIO  2016'!AC116</f>
        <v>250000</v>
      </c>
      <c r="AR116" s="227">
        <f t="shared" si="162"/>
        <v>0</v>
      </c>
      <c r="AS116" s="227">
        <f t="shared" si="163"/>
        <v>0.94186046511627908</v>
      </c>
      <c r="AT116" s="526"/>
      <c r="AU116" s="485">
        <v>413216</v>
      </c>
      <c r="AV116" s="488">
        <f t="shared" si="111"/>
        <v>-413216</v>
      </c>
      <c r="AW116" s="488">
        <f t="shared" si="117"/>
        <v>-413216</v>
      </c>
    </row>
    <row r="117" spans="1:49" s="4" customFormat="1" ht="15.6" hidden="1" x14ac:dyDescent="0.55000000000000004">
      <c r="A117" s="569" t="s">
        <v>538</v>
      </c>
      <c r="B117" s="461" t="s">
        <v>115</v>
      </c>
      <c r="C117" s="571"/>
      <c r="D117" s="462">
        <v>0</v>
      </c>
      <c r="E117" s="5"/>
      <c r="F117" s="5"/>
      <c r="G117" s="5"/>
      <c r="H117" s="5"/>
      <c r="I117" s="38">
        <f t="shared" si="118"/>
        <v>0</v>
      </c>
      <c r="J117" s="551">
        <v>0</v>
      </c>
      <c r="K117" s="19">
        <v>0</v>
      </c>
      <c r="L117" s="14">
        <v>0</v>
      </c>
      <c r="M117" s="15">
        <v>0</v>
      </c>
      <c r="N117" s="18">
        <v>0</v>
      </c>
      <c r="O117" s="19">
        <v>0</v>
      </c>
      <c r="P117" s="14">
        <v>0</v>
      </c>
      <c r="Q117" s="15">
        <v>0</v>
      </c>
      <c r="R117" s="18">
        <v>0</v>
      </c>
      <c r="S117" s="19">
        <v>0</v>
      </c>
      <c r="T117" s="14">
        <v>0</v>
      </c>
      <c r="U117" s="15">
        <v>0</v>
      </c>
      <c r="V117" s="18">
        <v>0</v>
      </c>
      <c r="W117" s="19">
        <v>0</v>
      </c>
      <c r="X117" s="14">
        <v>0</v>
      </c>
      <c r="Y117" s="15">
        <v>0</v>
      </c>
      <c r="Z117" s="18">
        <v>0</v>
      </c>
      <c r="AA117" s="19">
        <v>0</v>
      </c>
      <c r="AB117" s="35">
        <f>J117+L117+N117+P117+R117+W117+T117</f>
        <v>0</v>
      </c>
      <c r="AC117" s="486">
        <f>K117+M117+O117+Q117+S117+V117+U117</f>
        <v>0</v>
      </c>
      <c r="AD117" s="570">
        <f>C117+AB117-AC117</f>
        <v>0</v>
      </c>
      <c r="AE117" s="465">
        <f>IFERROR(+VLOOKUP(A117,'Base de Datos'!$A$1:$G$84,7,0),0)</f>
        <v>0</v>
      </c>
      <c r="AF117" s="40">
        <f>IFERROR(+VLOOKUP(A117,'Base de Datos'!$A$1:$G$84,6,0),0)</f>
        <v>0</v>
      </c>
      <c r="AG117" s="40">
        <f>IFERROR(+VLOOKUP(B117,'Base de Datos'!$A$1:$G$84,6,0),0)</f>
        <v>0</v>
      </c>
      <c r="AH117" s="40">
        <f t="shared" si="174"/>
        <v>0</v>
      </c>
      <c r="AI117" s="168">
        <f t="shared" si="171"/>
        <v>0</v>
      </c>
      <c r="AJ117" s="159">
        <f t="shared" si="172"/>
        <v>0</v>
      </c>
      <c r="AK117" s="40">
        <f>IFERROR(+VLOOKUP(F117,'Base de Datos'!$A$1:$G$84,6,0),0)</f>
        <v>0</v>
      </c>
      <c r="AL117" s="536" t="e">
        <f>AE117/AD117</f>
        <v>#DIV/0!</v>
      </c>
      <c r="AN117" s="218">
        <f>AD117+'[1]PPTO AL 31 DE JULIO  2016'!Z117</f>
        <v>0</v>
      </c>
      <c r="AO117" s="218">
        <f>AE117+'[1]PPTO AL 31 DE JULIO  2016'!AA117</f>
        <v>0</v>
      </c>
      <c r="AP117" s="218">
        <f>AF117+'[1]PPTO AL 31 DE JULIO  2016'!AB117</f>
        <v>0</v>
      </c>
      <c r="AQ117" s="225">
        <f>AI117+'[1]PPTO AL 31 DE JULIO  2016'!AC117</f>
        <v>0</v>
      </c>
      <c r="AR117" s="227" t="e">
        <f t="shared" si="162"/>
        <v>#DIV/0!</v>
      </c>
      <c r="AS117" s="227" t="e">
        <f t="shared" si="163"/>
        <v>#DIV/0!</v>
      </c>
      <c r="AT117" s="526"/>
      <c r="AU117" s="485"/>
      <c r="AV117" s="488">
        <f t="shared" si="111"/>
        <v>0</v>
      </c>
      <c r="AW117" s="488">
        <f t="shared" si="117"/>
        <v>0</v>
      </c>
    </row>
    <row r="118" spans="1:49" ht="15.6" hidden="1" x14ac:dyDescent="0.55000000000000004">
      <c r="A118" s="582">
        <v>202</v>
      </c>
      <c r="B118" s="387" t="s">
        <v>116</v>
      </c>
      <c r="C118" s="408">
        <f>SUM(C119:C122)</f>
        <v>0</v>
      </c>
      <c r="D118" s="408">
        <f>SUM(D119:D122)</f>
        <v>0</v>
      </c>
      <c r="E118" s="409">
        <f>SUM(E119:E122)</f>
        <v>0</v>
      </c>
      <c r="F118" s="409"/>
      <c r="G118" s="409"/>
      <c r="H118" s="409">
        <f>SUM(H119:H122)</f>
        <v>0</v>
      </c>
      <c r="I118" s="400">
        <f t="shared" si="118"/>
        <v>0</v>
      </c>
      <c r="J118" s="408">
        <f>SUM(J119:J122)</f>
        <v>0</v>
      </c>
      <c r="K118" s="411">
        <f t="shared" ref="K118:W118" si="175">SUM(K119:K122)</f>
        <v>0</v>
      </c>
      <c r="L118" s="410">
        <f t="shared" si="175"/>
        <v>0</v>
      </c>
      <c r="M118" s="411">
        <f t="shared" si="175"/>
        <v>0</v>
      </c>
      <c r="N118" s="410">
        <f t="shared" si="175"/>
        <v>0</v>
      </c>
      <c r="O118" s="411">
        <f t="shared" si="175"/>
        <v>0</v>
      </c>
      <c r="P118" s="410">
        <f t="shared" si="175"/>
        <v>0</v>
      </c>
      <c r="Q118" s="411">
        <f t="shared" si="175"/>
        <v>0</v>
      </c>
      <c r="R118" s="410">
        <f t="shared" si="175"/>
        <v>0</v>
      </c>
      <c r="S118" s="411">
        <f t="shared" si="175"/>
        <v>0</v>
      </c>
      <c r="T118" s="410">
        <f>SUM(T119:T122)</f>
        <v>0</v>
      </c>
      <c r="U118" s="411">
        <f>SUM(U119:U122)</f>
        <v>0</v>
      </c>
      <c r="V118" s="410">
        <f t="shared" si="175"/>
        <v>0</v>
      </c>
      <c r="W118" s="411">
        <f t="shared" si="175"/>
        <v>0</v>
      </c>
      <c r="X118" s="410">
        <f t="shared" ref="X118:AA118" si="176">SUM(X119:X122)</f>
        <v>0</v>
      </c>
      <c r="Y118" s="411">
        <f t="shared" si="176"/>
        <v>0</v>
      </c>
      <c r="Z118" s="410">
        <f t="shared" si="176"/>
        <v>0</v>
      </c>
      <c r="AA118" s="411">
        <f t="shared" si="176"/>
        <v>0</v>
      </c>
      <c r="AB118" s="412">
        <f t="shared" ref="AB118:AI118" si="177">SUM(AB119:AB122)</f>
        <v>0</v>
      </c>
      <c r="AC118" s="408">
        <f t="shared" si="177"/>
        <v>0</v>
      </c>
      <c r="AD118" s="400">
        <f t="shared" si="177"/>
        <v>0</v>
      </c>
      <c r="AE118" s="460">
        <f t="shared" si="177"/>
        <v>0</v>
      </c>
      <c r="AF118" s="400">
        <f t="shared" si="177"/>
        <v>0</v>
      </c>
      <c r="AG118" s="400">
        <f t="shared" ref="AG118" si="178">SUM(AG119:AG122)</f>
        <v>0</v>
      </c>
      <c r="AH118" s="400">
        <f>+AI118+AG118</f>
        <v>0</v>
      </c>
      <c r="AI118" s="395">
        <f t="shared" si="177"/>
        <v>0</v>
      </c>
      <c r="AJ118" s="398" t="e">
        <f>(AD118-AI118)/AD118</f>
        <v>#DIV/0!</v>
      </c>
      <c r="AK118" s="400">
        <f t="shared" ref="AK118" si="179">SUM(AK119:AK122)</f>
        <v>0</v>
      </c>
      <c r="AL118" s="536" t="e">
        <f>AE118/AD118</f>
        <v>#DIV/0!</v>
      </c>
      <c r="AN118" s="218">
        <f>AD118+'[1]PPTO AL 31 DE JULIO  2016'!Z118</f>
        <v>2000000</v>
      </c>
      <c r="AO118" s="218">
        <f>AE118+'[1]PPTO AL 31 DE JULIO  2016'!AA118</f>
        <v>0</v>
      </c>
      <c r="AP118" s="218">
        <f>AF118+'[1]PPTO AL 31 DE JULIO  2016'!AB118</f>
        <v>2000000</v>
      </c>
      <c r="AQ118" s="225">
        <f>AI118+'[1]PPTO AL 31 DE JULIO  2016'!AC118</f>
        <v>0</v>
      </c>
      <c r="AR118" s="227">
        <f t="shared" si="162"/>
        <v>0</v>
      </c>
      <c r="AS118" s="227">
        <f t="shared" si="163"/>
        <v>1</v>
      </c>
      <c r="AT118" s="526"/>
      <c r="AU118" s="493"/>
      <c r="AV118" s="491">
        <f t="shared" si="111"/>
        <v>0</v>
      </c>
      <c r="AW118" s="488">
        <f t="shared" si="117"/>
        <v>0</v>
      </c>
    </row>
    <row r="119" spans="1:49" s="4" customFormat="1" ht="15.6" hidden="1" x14ac:dyDescent="0.55000000000000004">
      <c r="A119" s="569">
        <v>20201</v>
      </c>
      <c r="B119" s="461" t="s">
        <v>117</v>
      </c>
      <c r="C119" s="571">
        <v>0</v>
      </c>
      <c r="D119" s="462">
        <v>0</v>
      </c>
      <c r="E119" s="5"/>
      <c r="F119" s="5"/>
      <c r="G119" s="5"/>
      <c r="H119" s="5"/>
      <c r="I119" s="38">
        <f t="shared" si="118"/>
        <v>0</v>
      </c>
      <c r="J119" s="551">
        <v>0</v>
      </c>
      <c r="K119" s="19">
        <v>0</v>
      </c>
      <c r="L119" s="14">
        <v>0</v>
      </c>
      <c r="M119" s="15">
        <v>0</v>
      </c>
      <c r="N119" s="18">
        <v>0</v>
      </c>
      <c r="O119" s="19">
        <v>0</v>
      </c>
      <c r="P119" s="14">
        <v>0</v>
      </c>
      <c r="Q119" s="15">
        <v>0</v>
      </c>
      <c r="R119" s="18">
        <v>0</v>
      </c>
      <c r="S119" s="19">
        <v>0</v>
      </c>
      <c r="T119" s="14">
        <v>0</v>
      </c>
      <c r="U119" s="15">
        <v>0</v>
      </c>
      <c r="V119" s="18">
        <v>0</v>
      </c>
      <c r="W119" s="19">
        <v>0</v>
      </c>
      <c r="X119" s="14">
        <v>0</v>
      </c>
      <c r="Y119" s="15">
        <v>0</v>
      </c>
      <c r="Z119" s="18">
        <v>0</v>
      </c>
      <c r="AA119" s="19">
        <v>0</v>
      </c>
      <c r="AB119" s="35">
        <f>J119+L119+N119+P119+R119+W119</f>
        <v>0</v>
      </c>
      <c r="AC119" s="486">
        <f>K119+M119+O119+Q119+S119+V119</f>
        <v>0</v>
      </c>
      <c r="AD119" s="570">
        <f>I119+AB119-AC119</f>
        <v>0</v>
      </c>
      <c r="AE119" s="465">
        <v>0</v>
      </c>
      <c r="AF119" s="40">
        <v>0</v>
      </c>
      <c r="AG119" s="40">
        <v>0</v>
      </c>
      <c r="AH119" s="40">
        <f t="shared" si="174"/>
        <v>0</v>
      </c>
      <c r="AI119" s="168">
        <f t="shared" si="171"/>
        <v>0</v>
      </c>
      <c r="AJ119" s="159">
        <v>0</v>
      </c>
      <c r="AK119" s="40">
        <v>0</v>
      </c>
      <c r="AL119" s="536" t="s">
        <v>0</v>
      </c>
      <c r="AN119" s="218">
        <f>AD119+'[1]PPTO AL 31 DE JULIO  2016'!Z119</f>
        <v>0</v>
      </c>
      <c r="AO119" s="218">
        <f>AE119+'[1]PPTO AL 31 DE JULIO  2016'!AA119</f>
        <v>0</v>
      </c>
      <c r="AP119" s="218">
        <f>AF119+'[1]PPTO AL 31 DE JULIO  2016'!AB119</f>
        <v>0</v>
      </c>
      <c r="AQ119" s="225">
        <f>AI119+'[1]PPTO AL 31 DE JULIO  2016'!AC119</f>
        <v>0</v>
      </c>
      <c r="AR119" s="227" t="e">
        <f t="shared" si="162"/>
        <v>#DIV/0!</v>
      </c>
      <c r="AS119" s="227" t="e">
        <f t="shared" si="163"/>
        <v>#DIV/0!</v>
      </c>
      <c r="AT119" s="526"/>
      <c r="AU119" s="485"/>
      <c r="AV119" s="488">
        <f t="shared" si="111"/>
        <v>0</v>
      </c>
      <c r="AW119" s="488">
        <f t="shared" si="117"/>
        <v>0</v>
      </c>
    </row>
    <row r="120" spans="1:49" s="4" customFormat="1" ht="15.6" hidden="1" x14ac:dyDescent="0.55000000000000004">
      <c r="A120" s="569">
        <v>20202</v>
      </c>
      <c r="B120" s="461" t="s">
        <v>118</v>
      </c>
      <c r="C120" s="571">
        <v>0</v>
      </c>
      <c r="D120" s="462">
        <v>0</v>
      </c>
      <c r="E120" s="5"/>
      <c r="F120" s="5"/>
      <c r="G120" s="5"/>
      <c r="H120" s="5"/>
      <c r="I120" s="38">
        <f t="shared" si="118"/>
        <v>0</v>
      </c>
      <c r="J120" s="551">
        <v>0</v>
      </c>
      <c r="K120" s="19">
        <v>0</v>
      </c>
      <c r="L120" s="14">
        <v>0</v>
      </c>
      <c r="M120" s="15">
        <v>0</v>
      </c>
      <c r="N120" s="18">
        <v>0</v>
      </c>
      <c r="O120" s="19">
        <v>0</v>
      </c>
      <c r="P120" s="14">
        <v>0</v>
      </c>
      <c r="Q120" s="15">
        <v>0</v>
      </c>
      <c r="R120" s="18">
        <v>0</v>
      </c>
      <c r="S120" s="19">
        <v>0</v>
      </c>
      <c r="T120" s="14">
        <v>0</v>
      </c>
      <c r="U120" s="15">
        <v>0</v>
      </c>
      <c r="V120" s="18">
        <v>0</v>
      </c>
      <c r="W120" s="19">
        <v>0</v>
      </c>
      <c r="X120" s="14">
        <v>0</v>
      </c>
      <c r="Y120" s="15">
        <v>0</v>
      </c>
      <c r="Z120" s="18">
        <v>0</v>
      </c>
      <c r="AA120" s="19">
        <v>0</v>
      </c>
      <c r="AB120" s="35">
        <f>J120+L120+N120+P120+R120+W120</f>
        <v>0</v>
      </c>
      <c r="AC120" s="486">
        <f>K120+M120+O120+Q120+S120+V120</f>
        <v>0</v>
      </c>
      <c r="AD120" s="570">
        <f>I120+AB120-AC120</f>
        <v>0</v>
      </c>
      <c r="AE120" s="465">
        <v>0</v>
      </c>
      <c r="AF120" s="40">
        <v>0</v>
      </c>
      <c r="AG120" s="40">
        <v>0</v>
      </c>
      <c r="AH120" s="40">
        <f t="shared" si="174"/>
        <v>0</v>
      </c>
      <c r="AI120" s="168">
        <f t="shared" si="171"/>
        <v>0</v>
      </c>
      <c r="AJ120" s="159">
        <v>0</v>
      </c>
      <c r="AK120" s="40">
        <v>0</v>
      </c>
      <c r="AL120" s="536">
        <v>0</v>
      </c>
      <c r="AN120" s="218">
        <f>AD120+'[1]PPTO AL 31 DE JULIO  2016'!Z120</f>
        <v>0</v>
      </c>
      <c r="AO120" s="218">
        <f>AE120+'[1]PPTO AL 31 DE JULIO  2016'!AA120</f>
        <v>0</v>
      </c>
      <c r="AP120" s="218">
        <f>AF120+'[1]PPTO AL 31 DE JULIO  2016'!AB120</f>
        <v>0</v>
      </c>
      <c r="AQ120" s="225">
        <f>AI120+'[1]PPTO AL 31 DE JULIO  2016'!AC120</f>
        <v>0</v>
      </c>
      <c r="AR120" s="227" t="e">
        <f t="shared" si="162"/>
        <v>#DIV/0!</v>
      </c>
      <c r="AS120" s="227" t="e">
        <f t="shared" si="163"/>
        <v>#DIV/0!</v>
      </c>
      <c r="AT120" s="526"/>
      <c r="AU120" s="485"/>
      <c r="AV120" s="488">
        <f t="shared" si="111"/>
        <v>0</v>
      </c>
      <c r="AW120" s="488">
        <f t="shared" si="117"/>
        <v>0</v>
      </c>
    </row>
    <row r="121" spans="1:49" s="4" customFormat="1" ht="15.6" hidden="1" x14ac:dyDescent="0.55000000000000004">
      <c r="A121" s="569" t="s">
        <v>539</v>
      </c>
      <c r="B121" s="461" t="s">
        <v>119</v>
      </c>
      <c r="C121" s="571">
        <v>0</v>
      </c>
      <c r="D121" s="462">
        <v>0</v>
      </c>
      <c r="E121" s="5"/>
      <c r="F121" s="5"/>
      <c r="G121" s="5"/>
      <c r="H121" s="5"/>
      <c r="I121" s="38">
        <f t="shared" si="118"/>
        <v>0</v>
      </c>
      <c r="J121" s="551">
        <v>0</v>
      </c>
      <c r="K121" s="19">
        <v>0</v>
      </c>
      <c r="L121" s="14">
        <v>0</v>
      </c>
      <c r="M121" s="15">
        <v>0</v>
      </c>
      <c r="N121" s="18">
        <v>0</v>
      </c>
      <c r="O121" s="19">
        <v>0</v>
      </c>
      <c r="P121" s="14">
        <v>0</v>
      </c>
      <c r="Q121" s="15">
        <v>0</v>
      </c>
      <c r="R121" s="18">
        <v>0</v>
      </c>
      <c r="S121" s="19"/>
      <c r="T121" s="14">
        <v>0</v>
      </c>
      <c r="U121" s="15"/>
      <c r="V121" s="18">
        <v>0</v>
      </c>
      <c r="W121" s="19">
        <v>0</v>
      </c>
      <c r="X121" s="14">
        <v>0</v>
      </c>
      <c r="Y121" s="15">
        <v>0</v>
      </c>
      <c r="Z121" s="18">
        <v>0</v>
      </c>
      <c r="AA121" s="19">
        <v>0</v>
      </c>
      <c r="AB121" s="35">
        <f>J121+L121+N121+P121+R121+T121+V121+X121+Z121</f>
        <v>0</v>
      </c>
      <c r="AC121" s="486">
        <f>K121+M121+O121+Q121+S121+U121+W121+Y121+AA121</f>
        <v>0</v>
      </c>
      <c r="AD121" s="570">
        <f>C121+AB121-AC121</f>
        <v>0</v>
      </c>
      <c r="AE121" s="465">
        <f>IFERROR(+VLOOKUP(A121,'Base de Datos'!$A$1:$G$84,7,0),0)</f>
        <v>0</v>
      </c>
      <c r="AF121" s="40">
        <f>IFERROR(+VLOOKUP(A121,'Base de Datos'!$A$1:$G$84,6,0),0)</f>
        <v>0</v>
      </c>
      <c r="AG121" s="40">
        <f>IFERROR(+VLOOKUP(A121,'Base de Datos'!$A$1:$H$84,8,0),0)</f>
        <v>0</v>
      </c>
      <c r="AH121" s="40">
        <f>+AI121+AG121</f>
        <v>0</v>
      </c>
      <c r="AI121" s="168">
        <f t="shared" si="171"/>
        <v>0</v>
      </c>
      <c r="AJ121" s="159">
        <f t="shared" ref="AJ121" si="180">IFERROR(((AD121-AI121)/AD121),0)</f>
        <v>0</v>
      </c>
      <c r="AK121" s="40">
        <f>IFERROR(+VLOOKUP(F121,'Base de Datos'!$A$1:$G$84,6,0),0)</f>
        <v>0</v>
      </c>
      <c r="AL121" s="536">
        <f>IFERROR(+(AE121/AD121),0)</f>
        <v>0</v>
      </c>
      <c r="AM121" s="4" t="s">
        <v>0</v>
      </c>
      <c r="AN121" s="218">
        <f>AD121+'[1]PPTO AL 31 DE JULIO  2016'!Z121</f>
        <v>2000000</v>
      </c>
      <c r="AO121" s="218">
        <f>AE121+'[1]PPTO AL 31 DE JULIO  2016'!AA121</f>
        <v>0</v>
      </c>
      <c r="AP121" s="218">
        <f>AF121+'[1]PPTO AL 31 DE JULIO  2016'!AB121</f>
        <v>2000000</v>
      </c>
      <c r="AQ121" s="225">
        <f>AI121+'[1]PPTO AL 31 DE JULIO  2016'!AC121</f>
        <v>0</v>
      </c>
      <c r="AR121" s="227">
        <f t="shared" si="162"/>
        <v>0</v>
      </c>
      <c r="AS121" s="227">
        <f t="shared" si="163"/>
        <v>1</v>
      </c>
      <c r="AT121" s="526"/>
      <c r="AU121" s="485"/>
      <c r="AV121" s="488">
        <f t="shared" si="111"/>
        <v>0</v>
      </c>
      <c r="AW121" s="488">
        <f t="shared" si="117"/>
        <v>0</v>
      </c>
    </row>
    <row r="122" spans="1:49" s="4" customFormat="1" ht="15.6" hidden="1" x14ac:dyDescent="0.55000000000000004">
      <c r="A122" s="569">
        <v>20204</v>
      </c>
      <c r="B122" s="461" t="s">
        <v>120</v>
      </c>
      <c r="C122" s="571">
        <v>0</v>
      </c>
      <c r="D122" s="462">
        <v>0</v>
      </c>
      <c r="E122" s="5"/>
      <c r="F122" s="5"/>
      <c r="G122" s="5"/>
      <c r="H122" s="5"/>
      <c r="I122" s="38">
        <f t="shared" si="118"/>
        <v>0</v>
      </c>
      <c r="J122" s="551">
        <v>0</v>
      </c>
      <c r="K122" s="19">
        <v>0</v>
      </c>
      <c r="L122" s="14">
        <v>0</v>
      </c>
      <c r="M122" s="15">
        <v>0</v>
      </c>
      <c r="N122" s="18">
        <v>0</v>
      </c>
      <c r="O122" s="19">
        <v>0</v>
      </c>
      <c r="P122" s="14">
        <v>0</v>
      </c>
      <c r="Q122" s="15">
        <v>0</v>
      </c>
      <c r="R122" s="18">
        <v>0</v>
      </c>
      <c r="S122" s="19">
        <v>0</v>
      </c>
      <c r="T122" s="14">
        <v>0</v>
      </c>
      <c r="U122" s="15">
        <v>0</v>
      </c>
      <c r="V122" s="18">
        <v>0</v>
      </c>
      <c r="W122" s="19">
        <v>0</v>
      </c>
      <c r="X122" s="14">
        <v>0</v>
      </c>
      <c r="Y122" s="15">
        <v>0</v>
      </c>
      <c r="Z122" s="18">
        <v>0</v>
      </c>
      <c r="AA122" s="19">
        <v>0</v>
      </c>
      <c r="AB122" s="35">
        <f>J122+L122+N122+P122+R122+W122</f>
        <v>0</v>
      </c>
      <c r="AC122" s="486">
        <f>K122+M122+O122+Q122+S122+V122</f>
        <v>0</v>
      </c>
      <c r="AD122" s="570">
        <f>I122+AB122-AC122</f>
        <v>0</v>
      </c>
      <c r="AE122" s="465">
        <v>0</v>
      </c>
      <c r="AF122" s="40">
        <v>0</v>
      </c>
      <c r="AG122" s="40"/>
      <c r="AH122" s="40">
        <f t="shared" si="174"/>
        <v>0</v>
      </c>
      <c r="AI122" s="168">
        <f t="shared" si="171"/>
        <v>0</v>
      </c>
      <c r="AJ122" s="159">
        <v>0</v>
      </c>
      <c r="AK122" s="40">
        <v>0</v>
      </c>
      <c r="AL122" s="536" t="s">
        <v>0</v>
      </c>
      <c r="AN122" s="218">
        <f>AD122+'[1]PPTO AL 31 DE JULIO  2016'!Z122</f>
        <v>0</v>
      </c>
      <c r="AO122" s="218">
        <f>AE122+'[1]PPTO AL 31 DE JULIO  2016'!AA122</f>
        <v>0</v>
      </c>
      <c r="AP122" s="218">
        <f>AF122+'[1]PPTO AL 31 DE JULIO  2016'!AB122</f>
        <v>0</v>
      </c>
      <c r="AQ122" s="225">
        <f>AI122+'[1]PPTO AL 31 DE JULIO  2016'!AC122</f>
        <v>0</v>
      </c>
      <c r="AR122" s="227" t="e">
        <f t="shared" si="162"/>
        <v>#DIV/0!</v>
      </c>
      <c r="AS122" s="227" t="e">
        <f t="shared" si="163"/>
        <v>#DIV/0!</v>
      </c>
      <c r="AT122" s="526"/>
      <c r="AU122" s="485"/>
      <c r="AV122" s="488">
        <f t="shared" si="111"/>
        <v>0</v>
      </c>
      <c r="AW122" s="488">
        <f t="shared" si="117"/>
        <v>0</v>
      </c>
    </row>
    <row r="123" spans="1:49" ht="24" x14ac:dyDescent="0.55000000000000004">
      <c r="A123" s="399">
        <v>203</v>
      </c>
      <c r="B123" s="619" t="s">
        <v>121</v>
      </c>
      <c r="C123" s="472">
        <f>SUM(C125:C130)</f>
        <v>76950000</v>
      </c>
      <c r="D123" s="472">
        <f>SUM(D125:D130)</f>
        <v>0</v>
      </c>
      <c r="E123" s="620">
        <f>SUM(E125:E130)</f>
        <v>0</v>
      </c>
      <c r="F123" s="620"/>
      <c r="G123" s="620"/>
      <c r="H123" s="620">
        <f>SUM(H125:H130)</f>
        <v>0</v>
      </c>
      <c r="I123" s="400">
        <f t="shared" si="118"/>
        <v>76950000</v>
      </c>
      <c r="J123" s="473">
        <f t="shared" ref="J123:AI123" si="181">SUM(J125:J130)</f>
        <v>0</v>
      </c>
      <c r="K123" s="401">
        <f t="shared" si="181"/>
        <v>0</v>
      </c>
      <c r="L123" s="402">
        <f t="shared" si="181"/>
        <v>0</v>
      </c>
      <c r="M123" s="403">
        <f t="shared" si="181"/>
        <v>0</v>
      </c>
      <c r="N123" s="402">
        <f t="shared" si="181"/>
        <v>0</v>
      </c>
      <c r="O123" s="403">
        <f t="shared" si="181"/>
        <v>0</v>
      </c>
      <c r="P123" s="402">
        <f t="shared" si="181"/>
        <v>0</v>
      </c>
      <c r="Q123" s="403">
        <f t="shared" si="181"/>
        <v>0</v>
      </c>
      <c r="R123" s="402">
        <f t="shared" si="181"/>
        <v>0</v>
      </c>
      <c r="S123" s="403">
        <f t="shared" si="181"/>
        <v>0</v>
      </c>
      <c r="T123" s="402">
        <f t="shared" si="181"/>
        <v>0</v>
      </c>
      <c r="U123" s="403">
        <f t="shared" si="181"/>
        <v>0</v>
      </c>
      <c r="V123" s="402">
        <f t="shared" si="181"/>
        <v>0</v>
      </c>
      <c r="W123" s="403">
        <f t="shared" si="181"/>
        <v>0</v>
      </c>
      <c r="X123" s="402">
        <f t="shared" ref="X123:AA123" si="182">SUM(X125:X130)</f>
        <v>0</v>
      </c>
      <c r="Y123" s="403">
        <f t="shared" si="182"/>
        <v>0</v>
      </c>
      <c r="Z123" s="402">
        <f t="shared" si="182"/>
        <v>0</v>
      </c>
      <c r="AA123" s="403">
        <f t="shared" si="182"/>
        <v>0</v>
      </c>
      <c r="AB123" s="404">
        <f t="shared" si="181"/>
        <v>0</v>
      </c>
      <c r="AC123" s="472">
        <f t="shared" si="181"/>
        <v>0</v>
      </c>
      <c r="AD123" s="400">
        <f t="shared" si="181"/>
        <v>76950000</v>
      </c>
      <c r="AE123" s="472">
        <f t="shared" si="181"/>
        <v>0</v>
      </c>
      <c r="AF123" s="400">
        <f t="shared" si="181"/>
        <v>567298.16</v>
      </c>
      <c r="AG123" s="400">
        <f t="shared" ref="AG123" si="183">SUM(AG125:AG130)</f>
        <v>0</v>
      </c>
      <c r="AH123" s="400">
        <f>+AI123+AG123</f>
        <v>76382701.840000004</v>
      </c>
      <c r="AI123" s="400">
        <f t="shared" si="181"/>
        <v>76382701.840000004</v>
      </c>
      <c r="AJ123" s="405">
        <f>(AD123-AI123)/AD123</f>
        <v>7.3722957764781865E-3</v>
      </c>
      <c r="AK123" s="400">
        <f t="shared" ref="AK123" si="184">SUM(AK125:AK130)</f>
        <v>76382701.840000004</v>
      </c>
      <c r="AL123" s="536">
        <f>AE123/AD123</f>
        <v>0</v>
      </c>
      <c r="AN123" s="218">
        <f>AD123+'[1]PPTO AL 31 DE JULIO  2016'!Z123</f>
        <v>82250000</v>
      </c>
      <c r="AO123" s="218">
        <f>AE123+'[1]PPTO AL 31 DE JULIO  2016'!AA123</f>
        <v>0</v>
      </c>
      <c r="AP123" s="218">
        <f>AF123+'[1]PPTO AL 31 DE JULIO  2016'!AB123</f>
        <v>567298.16</v>
      </c>
      <c r="AQ123" s="225">
        <f>AI123+'[1]PPTO AL 31 DE JULIO  2016'!AC123</f>
        <v>81682701.840000004</v>
      </c>
      <c r="AR123" s="227">
        <f t="shared" si="162"/>
        <v>0</v>
      </c>
      <c r="AS123" s="227">
        <f t="shared" si="163"/>
        <v>6.8972420668693014E-3</v>
      </c>
      <c r="AT123" s="526"/>
      <c r="AU123" s="493">
        <v>250000</v>
      </c>
      <c r="AV123" s="491">
        <f t="shared" si="111"/>
        <v>76132701.840000004</v>
      </c>
      <c r="AW123" s="488">
        <f t="shared" si="117"/>
        <v>76132701.840000004</v>
      </c>
    </row>
    <row r="124" spans="1:49" s="4" customFormat="1" ht="15.6" hidden="1" x14ac:dyDescent="0.55000000000000004">
      <c r="A124" s="569">
        <v>20301</v>
      </c>
      <c r="B124" s="461" t="s">
        <v>494</v>
      </c>
      <c r="C124" s="571"/>
      <c r="D124" s="462"/>
      <c r="E124" s="5"/>
      <c r="F124" s="5"/>
      <c r="G124" s="5"/>
      <c r="H124" s="5"/>
      <c r="I124" s="38"/>
      <c r="J124" s="551"/>
      <c r="K124" s="19"/>
      <c r="L124" s="14"/>
      <c r="M124" s="15"/>
      <c r="N124" s="18"/>
      <c r="O124" s="19"/>
      <c r="P124" s="14"/>
      <c r="Q124" s="15"/>
      <c r="R124" s="18"/>
      <c r="S124" s="19"/>
      <c r="T124" s="14"/>
      <c r="U124" s="15"/>
      <c r="V124" s="18"/>
      <c r="W124" s="19"/>
      <c r="X124" s="14"/>
      <c r="Y124" s="15"/>
      <c r="Z124" s="18"/>
      <c r="AA124" s="19"/>
      <c r="AB124" s="35"/>
      <c r="AC124" s="486"/>
      <c r="AD124" s="570"/>
      <c r="AE124" s="465">
        <v>0</v>
      </c>
      <c r="AF124" s="40">
        <v>0</v>
      </c>
      <c r="AG124" s="40">
        <v>0</v>
      </c>
      <c r="AH124" s="40">
        <f t="shared" si="174"/>
        <v>0</v>
      </c>
      <c r="AI124" s="168">
        <v>0</v>
      </c>
      <c r="AJ124" s="159">
        <v>0</v>
      </c>
      <c r="AK124" s="40">
        <v>0</v>
      </c>
      <c r="AL124" s="536">
        <v>0</v>
      </c>
      <c r="AN124" s="218"/>
      <c r="AO124" s="218"/>
      <c r="AP124" s="218"/>
      <c r="AQ124" s="225"/>
      <c r="AR124" s="227"/>
      <c r="AS124" s="227"/>
      <c r="AT124" s="526"/>
      <c r="AU124" s="485"/>
      <c r="AV124" s="488">
        <f t="shared" si="111"/>
        <v>0</v>
      </c>
      <c r="AW124" s="488">
        <f t="shared" si="117"/>
        <v>0</v>
      </c>
    </row>
    <row r="125" spans="1:49" s="4" customFormat="1" ht="15.6" hidden="1" x14ac:dyDescent="0.55000000000000004">
      <c r="A125" s="569">
        <v>20302</v>
      </c>
      <c r="B125" s="461" t="s">
        <v>122</v>
      </c>
      <c r="C125" s="571"/>
      <c r="D125" s="462">
        <v>0</v>
      </c>
      <c r="E125" s="5"/>
      <c r="F125" s="5"/>
      <c r="G125" s="5"/>
      <c r="H125" s="5"/>
      <c r="I125" s="38">
        <f t="shared" si="118"/>
        <v>0</v>
      </c>
      <c r="J125" s="551">
        <v>0</v>
      </c>
      <c r="K125" s="19">
        <v>0</v>
      </c>
      <c r="L125" s="14">
        <v>0</v>
      </c>
      <c r="M125" s="15">
        <v>0</v>
      </c>
      <c r="N125" s="18">
        <v>0</v>
      </c>
      <c r="O125" s="19">
        <v>0</v>
      </c>
      <c r="P125" s="14">
        <v>0</v>
      </c>
      <c r="Q125" s="15">
        <v>0</v>
      </c>
      <c r="R125" s="18">
        <v>0</v>
      </c>
      <c r="S125" s="19">
        <v>0</v>
      </c>
      <c r="T125" s="14">
        <v>0</v>
      </c>
      <c r="U125" s="15">
        <v>0</v>
      </c>
      <c r="V125" s="18">
        <v>0</v>
      </c>
      <c r="W125" s="19">
        <v>0</v>
      </c>
      <c r="X125" s="14">
        <v>0</v>
      </c>
      <c r="Y125" s="15">
        <v>0</v>
      </c>
      <c r="Z125" s="18">
        <v>0</v>
      </c>
      <c r="AA125" s="19">
        <v>0</v>
      </c>
      <c r="AB125" s="35">
        <f>J125+L125+N125+P125+R125+W125+T125</f>
        <v>0</v>
      </c>
      <c r="AC125" s="486">
        <f>K125+M125+O125+Q125+S125+V125+U125</f>
        <v>0</v>
      </c>
      <c r="AD125" s="570">
        <f>C125+AB125-AC125</f>
        <v>0</v>
      </c>
      <c r="AE125" s="465">
        <v>0</v>
      </c>
      <c r="AF125" s="40">
        <v>0</v>
      </c>
      <c r="AG125" s="40">
        <v>0</v>
      </c>
      <c r="AH125" s="40">
        <f t="shared" si="174"/>
        <v>0</v>
      </c>
      <c r="AI125" s="168">
        <f t="shared" si="171"/>
        <v>0</v>
      </c>
      <c r="AJ125" s="159">
        <v>0</v>
      </c>
      <c r="AK125" s="40">
        <v>0</v>
      </c>
      <c r="AL125" s="536" t="s">
        <v>0</v>
      </c>
      <c r="AN125" s="218">
        <f>AD125+'[1]PPTO AL 31 DE JULIO  2016'!Z125</f>
        <v>0</v>
      </c>
      <c r="AO125" s="218">
        <f>AE125+'[1]PPTO AL 31 DE JULIO  2016'!AA125</f>
        <v>0</v>
      </c>
      <c r="AP125" s="218">
        <f>AF125+'[1]PPTO AL 31 DE JULIO  2016'!AB125</f>
        <v>0</v>
      </c>
      <c r="AQ125" s="225">
        <f>AI125+'[1]PPTO AL 31 DE JULIO  2016'!AC125</f>
        <v>0</v>
      </c>
      <c r="AR125" s="227" t="e">
        <f t="shared" si="162"/>
        <v>#DIV/0!</v>
      </c>
      <c r="AS125" s="227" t="e">
        <f t="shared" si="163"/>
        <v>#DIV/0!</v>
      </c>
      <c r="AT125" s="526"/>
      <c r="AU125" s="485"/>
      <c r="AV125" s="488">
        <f t="shared" si="111"/>
        <v>0</v>
      </c>
      <c r="AW125" s="488">
        <f t="shared" si="117"/>
        <v>0</v>
      </c>
    </row>
    <row r="126" spans="1:49" s="4" customFormat="1" ht="15.6" hidden="1" x14ac:dyDescent="0.55000000000000004">
      <c r="A126" s="569">
        <v>20303</v>
      </c>
      <c r="B126" s="461" t="s">
        <v>123</v>
      </c>
      <c r="C126" s="571">
        <v>0</v>
      </c>
      <c r="D126" s="462">
        <v>0</v>
      </c>
      <c r="E126" s="5"/>
      <c r="F126" s="5"/>
      <c r="G126" s="5"/>
      <c r="H126" s="5"/>
      <c r="I126" s="38">
        <v>0</v>
      </c>
      <c r="J126" s="551">
        <v>0</v>
      </c>
      <c r="K126" s="19">
        <v>0</v>
      </c>
      <c r="L126" s="14">
        <v>0</v>
      </c>
      <c r="M126" s="15">
        <v>0</v>
      </c>
      <c r="N126" s="18">
        <v>0</v>
      </c>
      <c r="O126" s="19">
        <v>0</v>
      </c>
      <c r="P126" s="14">
        <v>0</v>
      </c>
      <c r="Q126" s="15">
        <v>0</v>
      </c>
      <c r="R126" s="18">
        <v>0</v>
      </c>
      <c r="S126" s="19">
        <v>0</v>
      </c>
      <c r="T126" s="14">
        <v>0</v>
      </c>
      <c r="U126" s="15">
        <v>0</v>
      </c>
      <c r="V126" s="18">
        <v>0</v>
      </c>
      <c r="W126" s="19">
        <v>0</v>
      </c>
      <c r="X126" s="14">
        <v>0</v>
      </c>
      <c r="Y126" s="15">
        <v>0</v>
      </c>
      <c r="Z126" s="18">
        <v>0</v>
      </c>
      <c r="AA126" s="19">
        <v>0</v>
      </c>
      <c r="AB126" s="35">
        <f>J126+L126+N126+P126+R126+W126+T126</f>
        <v>0</v>
      </c>
      <c r="AC126" s="486">
        <f>K126+M126+O126+Q126+S126+V126+U126</f>
        <v>0</v>
      </c>
      <c r="AD126" s="570">
        <v>0</v>
      </c>
      <c r="AE126" s="465">
        <v>0</v>
      </c>
      <c r="AF126" s="40">
        <v>0</v>
      </c>
      <c r="AG126" s="40">
        <v>0</v>
      </c>
      <c r="AH126" s="40">
        <f t="shared" si="174"/>
        <v>0</v>
      </c>
      <c r="AI126" s="168">
        <f t="shared" si="171"/>
        <v>0</v>
      </c>
      <c r="AJ126" s="159">
        <v>0</v>
      </c>
      <c r="AK126" s="40">
        <v>0</v>
      </c>
      <c r="AL126" s="536">
        <v>0</v>
      </c>
      <c r="AN126" s="218">
        <f>AD126+'[1]PPTO AL 31 DE JULIO  2016'!Z126</f>
        <v>0</v>
      </c>
      <c r="AO126" s="218">
        <f>AE126+'[1]PPTO AL 31 DE JULIO  2016'!AA126</f>
        <v>0</v>
      </c>
      <c r="AP126" s="218">
        <f>AF126+'[1]PPTO AL 31 DE JULIO  2016'!AB126</f>
        <v>0</v>
      </c>
      <c r="AQ126" s="225">
        <f>AI126+'[1]PPTO AL 31 DE JULIO  2016'!AC126</f>
        <v>0</v>
      </c>
      <c r="AR126" s="227" t="e">
        <f t="shared" si="162"/>
        <v>#DIV/0!</v>
      </c>
      <c r="AS126" s="227" t="e">
        <f t="shared" si="163"/>
        <v>#DIV/0!</v>
      </c>
      <c r="AT126" s="526"/>
      <c r="AU126" s="485"/>
      <c r="AV126" s="488">
        <f t="shared" si="111"/>
        <v>0</v>
      </c>
      <c r="AW126" s="488">
        <f t="shared" si="117"/>
        <v>0</v>
      </c>
    </row>
    <row r="127" spans="1:49" s="4" customFormat="1" ht="15.6" x14ac:dyDescent="0.55000000000000004">
      <c r="A127" s="569" t="s">
        <v>540</v>
      </c>
      <c r="B127" s="461" t="s">
        <v>124</v>
      </c>
      <c r="C127" s="571">
        <v>33300000</v>
      </c>
      <c r="D127" s="462">
        <v>0</v>
      </c>
      <c r="E127" s="5"/>
      <c r="F127" s="5"/>
      <c r="G127" s="5"/>
      <c r="H127" s="5"/>
      <c r="I127" s="38">
        <f t="shared" si="118"/>
        <v>33300000</v>
      </c>
      <c r="J127" s="551"/>
      <c r="K127" s="19">
        <v>0</v>
      </c>
      <c r="L127" s="14">
        <v>0</v>
      </c>
      <c r="M127" s="15">
        <v>0</v>
      </c>
      <c r="N127" s="18"/>
      <c r="O127" s="19">
        <v>0</v>
      </c>
      <c r="P127" s="14">
        <v>0</v>
      </c>
      <c r="Q127" s="15">
        <v>0</v>
      </c>
      <c r="R127" s="18">
        <v>0</v>
      </c>
      <c r="S127" s="19">
        <v>0</v>
      </c>
      <c r="T127" s="14">
        <v>0</v>
      </c>
      <c r="U127" s="15">
        <v>0</v>
      </c>
      <c r="V127" s="18"/>
      <c r="W127" s="19">
        <v>0</v>
      </c>
      <c r="X127" s="14">
        <v>0</v>
      </c>
      <c r="Y127" s="15">
        <v>0</v>
      </c>
      <c r="Z127" s="18">
        <v>0</v>
      </c>
      <c r="AA127" s="19">
        <v>0</v>
      </c>
      <c r="AB127" s="35">
        <f t="shared" ref="AB127:AB129" si="185">J127+L127+N127+P127+R127+T127+V127+X127+Z127</f>
        <v>0</v>
      </c>
      <c r="AC127" s="486">
        <f t="shared" ref="AC127:AC129" si="186">K127+M127+O127+Q127+S127+U127+W127+Y127+AA127</f>
        <v>0</v>
      </c>
      <c r="AD127" s="570">
        <f>C127+AB127-AC127</f>
        <v>33300000</v>
      </c>
      <c r="AE127" s="465">
        <f>IFERROR(+VLOOKUP(A127,'Base de Datos'!$A$1:$G$105,7,0),0)</f>
        <v>0</v>
      </c>
      <c r="AF127" s="40">
        <f>IFERROR(+VLOOKUP(A127,'Base de Datos'!$A$1:$G$105,6,0),0)</f>
        <v>567298.16</v>
      </c>
      <c r="AG127" s="40">
        <f>IFERROR(+VLOOKUP(A127,'Base de Datos'!$A$1:$H$105,8,0),0)</f>
        <v>0</v>
      </c>
      <c r="AH127" s="40">
        <f>+AI127+AG127</f>
        <v>32732701.84</v>
      </c>
      <c r="AI127" s="168">
        <f t="shared" si="171"/>
        <v>32732701.84</v>
      </c>
      <c r="AJ127" s="159">
        <f t="shared" ref="AJ127" si="187">IFERROR(((AD127-AI127)/AD127),0)</f>
        <v>1.7035980780780786E-2</v>
      </c>
      <c r="AK127" s="40">
        <f>IFERROR(+VLOOKUP(A127,'Base de Datos'!$A$1:$M$105,10,0),0)</f>
        <v>32732701.84</v>
      </c>
      <c r="AL127" s="536">
        <f>IFERROR(+(AE127/AD127),0)</f>
        <v>0</v>
      </c>
      <c r="AN127" s="218">
        <f>AD127+'[1]PPTO AL 31 DE JULIO  2016'!Z127</f>
        <v>38500000</v>
      </c>
      <c r="AO127" s="218">
        <f>AE127+'[1]PPTO AL 31 DE JULIO  2016'!AA127</f>
        <v>0</v>
      </c>
      <c r="AP127" s="218">
        <f>AF127+'[1]PPTO AL 31 DE JULIO  2016'!AB127</f>
        <v>567298.16</v>
      </c>
      <c r="AQ127" s="225">
        <f>AI127+'[1]PPTO AL 31 DE JULIO  2016'!AC127</f>
        <v>37932701.840000004</v>
      </c>
      <c r="AR127" s="227">
        <f t="shared" si="162"/>
        <v>0</v>
      </c>
      <c r="AS127" s="227">
        <f t="shared" si="163"/>
        <v>1.4735017142857144E-2</v>
      </c>
      <c r="AT127" s="526"/>
      <c r="AU127" s="485">
        <v>0</v>
      </c>
      <c r="AV127" s="488">
        <f t="shared" si="111"/>
        <v>32732701.84</v>
      </c>
      <c r="AW127" s="488">
        <f t="shared" si="117"/>
        <v>32732701.84</v>
      </c>
    </row>
    <row r="128" spans="1:49" s="4" customFormat="1" ht="15.6" hidden="1" x14ac:dyDescent="0.55000000000000004">
      <c r="A128" s="569">
        <v>20305</v>
      </c>
      <c r="B128" s="461" t="s">
        <v>125</v>
      </c>
      <c r="C128" s="571">
        <v>0</v>
      </c>
      <c r="D128" s="462">
        <v>0</v>
      </c>
      <c r="E128" s="5"/>
      <c r="F128" s="5"/>
      <c r="G128" s="5"/>
      <c r="H128" s="5"/>
      <c r="I128" s="38">
        <f t="shared" si="118"/>
        <v>0</v>
      </c>
      <c r="J128" s="551">
        <v>0</v>
      </c>
      <c r="K128" s="19">
        <v>0</v>
      </c>
      <c r="L128" s="14">
        <v>0</v>
      </c>
      <c r="M128" s="15">
        <v>0</v>
      </c>
      <c r="N128" s="18">
        <v>0</v>
      </c>
      <c r="O128" s="19">
        <v>0</v>
      </c>
      <c r="P128" s="14">
        <v>0</v>
      </c>
      <c r="Q128" s="15">
        <v>0</v>
      </c>
      <c r="R128" s="18">
        <v>0</v>
      </c>
      <c r="S128" s="19">
        <v>0</v>
      </c>
      <c r="T128" s="14">
        <v>0</v>
      </c>
      <c r="U128" s="15">
        <v>0</v>
      </c>
      <c r="V128" s="18">
        <v>0</v>
      </c>
      <c r="W128" s="19">
        <v>0</v>
      </c>
      <c r="X128" s="14">
        <v>0</v>
      </c>
      <c r="Y128" s="15">
        <v>0</v>
      </c>
      <c r="Z128" s="18">
        <v>0</v>
      </c>
      <c r="AA128" s="19">
        <v>0</v>
      </c>
      <c r="AB128" s="35">
        <f t="shared" si="185"/>
        <v>0</v>
      </c>
      <c r="AC128" s="486">
        <f t="shared" si="186"/>
        <v>0</v>
      </c>
      <c r="AD128" s="570">
        <f>C128+AB128-AC128</f>
        <v>0</v>
      </c>
      <c r="AE128" s="465">
        <f>IFERROR(+VLOOKUP(A128,'Base de Datos'!$A$1:$G$105,7,0),0)</f>
        <v>0</v>
      </c>
      <c r="AF128" s="40">
        <f>IFERROR(+VLOOKUP(A128,'Base de Datos'!$A$1:$G$105,6,0),0)</f>
        <v>0</v>
      </c>
      <c r="AG128" s="40">
        <f>IFERROR(+VLOOKUP(A128,'Base de Datos'!$A$1:$H$105,8,0),0)</f>
        <v>0</v>
      </c>
      <c r="AH128" s="40">
        <f t="shared" si="174"/>
        <v>0</v>
      </c>
      <c r="AI128" s="168">
        <f t="shared" si="171"/>
        <v>0</v>
      </c>
      <c r="AJ128" s="159">
        <v>0</v>
      </c>
      <c r="AK128" s="40">
        <f>IFERROR(+VLOOKUP(A128,'Base de Datos'!$A$1:$M$105,10,0),0)</f>
        <v>0</v>
      </c>
      <c r="AL128" s="536">
        <v>0</v>
      </c>
      <c r="AN128" s="218">
        <f>AD128+'[1]PPTO AL 31 DE JULIO  2016'!Z128</f>
        <v>0</v>
      </c>
      <c r="AO128" s="218">
        <f>AE128+'[1]PPTO AL 31 DE JULIO  2016'!AA128</f>
        <v>0</v>
      </c>
      <c r="AP128" s="218">
        <f>AF128+'[1]PPTO AL 31 DE JULIO  2016'!AB128</f>
        <v>0</v>
      </c>
      <c r="AQ128" s="225">
        <f>AI128+'[1]PPTO AL 31 DE JULIO  2016'!AC128</f>
        <v>0</v>
      </c>
      <c r="AR128" s="227" t="e">
        <f t="shared" si="162"/>
        <v>#DIV/0!</v>
      </c>
      <c r="AS128" s="227" t="e">
        <f t="shared" si="163"/>
        <v>#DIV/0!</v>
      </c>
      <c r="AT128" s="526"/>
      <c r="AU128" s="485"/>
      <c r="AV128" s="488">
        <f t="shared" si="111"/>
        <v>0</v>
      </c>
      <c r="AW128" s="488">
        <f t="shared" si="117"/>
        <v>0</v>
      </c>
    </row>
    <row r="129" spans="1:49" s="4" customFormat="1" ht="15.6" x14ac:dyDescent="0.55000000000000004">
      <c r="A129" s="569" t="s">
        <v>697</v>
      </c>
      <c r="B129" s="461" t="s">
        <v>126</v>
      </c>
      <c r="C129" s="571">
        <v>43650000</v>
      </c>
      <c r="D129" s="462">
        <v>0</v>
      </c>
      <c r="E129" s="5"/>
      <c r="F129" s="5"/>
      <c r="G129" s="5"/>
      <c r="H129" s="5"/>
      <c r="I129" s="38">
        <f t="shared" si="118"/>
        <v>43650000</v>
      </c>
      <c r="J129" s="551">
        <v>0</v>
      </c>
      <c r="K129" s="19">
        <v>0</v>
      </c>
      <c r="L129" s="14">
        <v>0</v>
      </c>
      <c r="M129" s="15">
        <v>0</v>
      </c>
      <c r="N129" s="18">
        <v>0</v>
      </c>
      <c r="O129" s="19">
        <v>0</v>
      </c>
      <c r="P129" s="14">
        <v>0</v>
      </c>
      <c r="Q129" s="15">
        <v>0</v>
      </c>
      <c r="R129" s="18">
        <v>0</v>
      </c>
      <c r="S129" s="19">
        <v>0</v>
      </c>
      <c r="T129" s="14">
        <v>0</v>
      </c>
      <c r="U129" s="15">
        <v>0</v>
      </c>
      <c r="V129" s="18">
        <v>0</v>
      </c>
      <c r="W129" s="19">
        <v>0</v>
      </c>
      <c r="X129" s="14">
        <v>0</v>
      </c>
      <c r="Y129" s="15">
        <v>0</v>
      </c>
      <c r="Z129" s="18">
        <v>0</v>
      </c>
      <c r="AA129" s="19">
        <v>0</v>
      </c>
      <c r="AB129" s="35">
        <f t="shared" si="185"/>
        <v>0</v>
      </c>
      <c r="AC129" s="486">
        <f t="shared" si="186"/>
        <v>0</v>
      </c>
      <c r="AD129" s="570">
        <f>C129+AB129-AC129</f>
        <v>43650000</v>
      </c>
      <c r="AE129" s="465">
        <f>IFERROR(+VLOOKUP(A129,'Base de Datos'!$A$1:$G$105,7,0),0)</f>
        <v>0</v>
      </c>
      <c r="AF129" s="40">
        <f>IFERROR(+VLOOKUP(A129,'Base de Datos'!$A$1:$G$105,6,0),0)</f>
        <v>0</v>
      </c>
      <c r="AG129" s="40">
        <f>IFERROR(+VLOOKUP(A129,'Base de Datos'!$A$1:$H$105,8,0),0)</f>
        <v>0</v>
      </c>
      <c r="AH129" s="40">
        <f t="shared" si="174"/>
        <v>43650000</v>
      </c>
      <c r="AI129" s="168">
        <f t="shared" si="171"/>
        <v>43650000</v>
      </c>
      <c r="AJ129" s="159">
        <f t="shared" ref="AJ129:AJ131" si="188">(AD129-AI129)/AD129</f>
        <v>0</v>
      </c>
      <c r="AK129" s="40">
        <f>IFERROR(+VLOOKUP(A129,'Base de Datos'!$A$1:$M$105,10,0),0)</f>
        <v>43650000</v>
      </c>
      <c r="AL129" s="536">
        <f t="shared" ref="AL129:AL131" si="189">AE129/AD129</f>
        <v>0</v>
      </c>
      <c r="AN129" s="218">
        <f>AD129+'[1]PPTO AL 31 DE JULIO  2016'!Z129</f>
        <v>43650000</v>
      </c>
      <c r="AO129" s="218">
        <f>AE129+'[1]PPTO AL 31 DE JULIO  2016'!AA129</f>
        <v>0</v>
      </c>
      <c r="AP129" s="218">
        <f>AF129+'[1]PPTO AL 31 DE JULIO  2016'!AB129</f>
        <v>0</v>
      </c>
      <c r="AQ129" s="225">
        <f>AI129+'[1]PPTO AL 31 DE JULIO  2016'!AC129</f>
        <v>43650000</v>
      </c>
      <c r="AR129" s="227">
        <f t="shared" si="162"/>
        <v>0</v>
      </c>
      <c r="AS129" s="227">
        <f t="shared" si="163"/>
        <v>0</v>
      </c>
      <c r="AT129" s="526"/>
      <c r="AU129" s="485">
        <v>250000</v>
      </c>
      <c r="AV129" s="488">
        <f t="shared" si="111"/>
        <v>43400000</v>
      </c>
      <c r="AW129" s="488">
        <f t="shared" si="117"/>
        <v>43400000</v>
      </c>
    </row>
    <row r="130" spans="1:49" s="4" customFormat="1" ht="22.8" hidden="1" x14ac:dyDescent="0.55000000000000004">
      <c r="A130" s="569">
        <v>20399</v>
      </c>
      <c r="B130" s="461" t="s">
        <v>127</v>
      </c>
      <c r="C130" s="571">
        <v>0</v>
      </c>
      <c r="D130" s="462">
        <v>0</v>
      </c>
      <c r="E130" s="5"/>
      <c r="F130" s="5"/>
      <c r="G130" s="5"/>
      <c r="H130" s="5"/>
      <c r="I130" s="38">
        <f t="shared" si="118"/>
        <v>0</v>
      </c>
      <c r="J130" s="551">
        <v>0</v>
      </c>
      <c r="K130" s="19">
        <v>0</v>
      </c>
      <c r="L130" s="14">
        <v>0</v>
      </c>
      <c r="M130" s="15">
        <v>0</v>
      </c>
      <c r="N130" s="18">
        <v>0</v>
      </c>
      <c r="O130" s="19">
        <v>0</v>
      </c>
      <c r="P130" s="14">
        <v>0</v>
      </c>
      <c r="Q130" s="15">
        <v>0</v>
      </c>
      <c r="R130" s="18">
        <v>0</v>
      </c>
      <c r="S130" s="19">
        <v>0</v>
      </c>
      <c r="T130" s="14">
        <v>0</v>
      </c>
      <c r="U130" s="15">
        <v>0</v>
      </c>
      <c r="V130" s="18">
        <v>0</v>
      </c>
      <c r="W130" s="19">
        <v>0</v>
      </c>
      <c r="X130" s="14">
        <v>0</v>
      </c>
      <c r="Y130" s="15">
        <v>0</v>
      </c>
      <c r="Z130" s="18">
        <v>0</v>
      </c>
      <c r="AA130" s="19">
        <v>0</v>
      </c>
      <c r="AB130" s="35">
        <f>J130+L130+N130+P130+R130+W130</f>
        <v>0</v>
      </c>
      <c r="AC130" s="486">
        <f>K130+M130+O130+Q130+S130+V130</f>
        <v>0</v>
      </c>
      <c r="AD130" s="570">
        <f>C130+AB130-AC130</f>
        <v>0</v>
      </c>
      <c r="AE130" s="465">
        <v>0</v>
      </c>
      <c r="AF130" s="40">
        <v>0</v>
      </c>
      <c r="AG130" s="40">
        <v>0</v>
      </c>
      <c r="AH130" s="40">
        <f t="shared" si="174"/>
        <v>0</v>
      </c>
      <c r="AI130" s="168">
        <f t="shared" si="171"/>
        <v>0</v>
      </c>
      <c r="AJ130" s="159">
        <v>0</v>
      </c>
      <c r="AK130" s="40">
        <v>0</v>
      </c>
      <c r="AL130" s="536">
        <v>0</v>
      </c>
      <c r="AN130" s="218">
        <f>AD130+'[1]PPTO AL 31 DE JULIO  2016'!Z130</f>
        <v>0</v>
      </c>
      <c r="AO130" s="218">
        <f>AE130+'[1]PPTO AL 31 DE JULIO  2016'!AA130</f>
        <v>0</v>
      </c>
      <c r="AP130" s="218">
        <f>AF130+'[1]PPTO AL 31 DE JULIO  2016'!AB130</f>
        <v>0</v>
      </c>
      <c r="AQ130" s="225">
        <f>AI130+'[1]PPTO AL 31 DE JULIO  2016'!AC130</f>
        <v>0</v>
      </c>
      <c r="AR130" s="227" t="e">
        <f t="shared" si="162"/>
        <v>#DIV/0!</v>
      </c>
      <c r="AS130" s="227" t="e">
        <f t="shared" si="163"/>
        <v>#DIV/0!</v>
      </c>
      <c r="AT130" s="526"/>
      <c r="AU130" s="485"/>
      <c r="AV130" s="488">
        <f t="shared" si="111"/>
        <v>0</v>
      </c>
      <c r="AW130" s="488">
        <f t="shared" si="117"/>
        <v>0</v>
      </c>
    </row>
    <row r="131" spans="1:49" s="23" customFormat="1" ht="16.8" x14ac:dyDescent="0.55000000000000004">
      <c r="A131" s="386">
        <v>204</v>
      </c>
      <c r="B131" s="387" t="s">
        <v>128</v>
      </c>
      <c r="C131" s="388">
        <f>SUM(C132:C133)</f>
        <v>38025000</v>
      </c>
      <c r="D131" s="388">
        <f>SUM(D132:D133)</f>
        <v>0</v>
      </c>
      <c r="E131" s="397">
        <f>SUM(E132:E133)</f>
        <v>0</v>
      </c>
      <c r="F131" s="397"/>
      <c r="G131" s="397"/>
      <c r="H131" s="397">
        <f>SUM(H132:H133)</f>
        <v>0</v>
      </c>
      <c r="I131" s="395">
        <f t="shared" si="118"/>
        <v>38025000</v>
      </c>
      <c r="J131" s="390">
        <f>SUM(J132:J133)</f>
        <v>0</v>
      </c>
      <c r="K131" s="391">
        <f t="shared" ref="K131:W131" si="190">SUM(K132:K133)</f>
        <v>0</v>
      </c>
      <c r="L131" s="392">
        <f t="shared" si="190"/>
        <v>0</v>
      </c>
      <c r="M131" s="393">
        <f t="shared" si="190"/>
        <v>0</v>
      </c>
      <c r="N131" s="392">
        <f t="shared" si="190"/>
        <v>0</v>
      </c>
      <c r="O131" s="393">
        <f t="shared" si="190"/>
        <v>0</v>
      </c>
      <c r="P131" s="392">
        <f t="shared" si="190"/>
        <v>0</v>
      </c>
      <c r="Q131" s="393">
        <f t="shared" si="190"/>
        <v>0</v>
      </c>
      <c r="R131" s="392">
        <f t="shared" si="190"/>
        <v>0</v>
      </c>
      <c r="S131" s="393">
        <f t="shared" si="190"/>
        <v>0</v>
      </c>
      <c r="T131" s="392">
        <f>SUM(T132:T133)</f>
        <v>0</v>
      </c>
      <c r="U131" s="393">
        <f>SUM(U132:U133)</f>
        <v>0</v>
      </c>
      <c r="V131" s="392">
        <f t="shared" si="190"/>
        <v>0</v>
      </c>
      <c r="W131" s="393">
        <f t="shared" si="190"/>
        <v>0</v>
      </c>
      <c r="X131" s="392">
        <f t="shared" ref="X131:AA131" si="191">SUM(X132:X133)</f>
        <v>0</v>
      </c>
      <c r="Y131" s="393">
        <f t="shared" si="191"/>
        <v>0</v>
      </c>
      <c r="Z131" s="392">
        <f t="shared" si="191"/>
        <v>0</v>
      </c>
      <c r="AA131" s="393">
        <f t="shared" si="191"/>
        <v>0</v>
      </c>
      <c r="AB131" s="394">
        <f t="shared" ref="AB131:AI131" si="192">SUM(AB132:AB133)</f>
        <v>0</v>
      </c>
      <c r="AC131" s="388">
        <f t="shared" si="192"/>
        <v>0</v>
      </c>
      <c r="AD131" s="395">
        <f t="shared" si="192"/>
        <v>38025000</v>
      </c>
      <c r="AE131" s="460">
        <f t="shared" si="192"/>
        <v>0</v>
      </c>
      <c r="AF131" s="395">
        <f t="shared" si="192"/>
        <v>23544314.799999997</v>
      </c>
      <c r="AG131" s="395">
        <f t="shared" ref="AG131" si="193">SUM(AG132:AG133)</f>
        <v>-11250000</v>
      </c>
      <c r="AH131" s="395">
        <f>+AI131+AG131</f>
        <v>3230685.200000003</v>
      </c>
      <c r="AI131" s="395">
        <f t="shared" si="192"/>
        <v>14480685.200000003</v>
      </c>
      <c r="AJ131" s="398">
        <f t="shared" si="188"/>
        <v>0.61917987639710714</v>
      </c>
      <c r="AK131" s="395">
        <f t="shared" ref="AK131" si="194">SUM(AK132:AK133)</f>
        <v>3230685.2</v>
      </c>
      <c r="AL131" s="536">
        <f t="shared" si="189"/>
        <v>0</v>
      </c>
      <c r="AN131" s="218">
        <f>AD131+'[1]PPTO AL 31 DE JULIO  2016'!Z131</f>
        <v>44025000</v>
      </c>
      <c r="AO131" s="218">
        <f>AE131+'[1]PPTO AL 31 DE JULIO  2016'!AA131</f>
        <v>60500</v>
      </c>
      <c r="AP131" s="218">
        <f>AF131+'[1]PPTO AL 31 DE JULIO  2016'!AB131</f>
        <v>23544314.799999997</v>
      </c>
      <c r="AQ131" s="225">
        <f>AI131+'[1]PPTO AL 31 DE JULIO  2016'!AC131</f>
        <v>20420185.200000003</v>
      </c>
      <c r="AR131" s="227">
        <f t="shared" si="162"/>
        <v>1.3742191936399772E-3</v>
      </c>
      <c r="AS131" s="227">
        <f t="shared" si="163"/>
        <v>0.53616842248722307</v>
      </c>
      <c r="AT131" s="526"/>
      <c r="AU131" s="492">
        <v>500000</v>
      </c>
      <c r="AV131" s="491">
        <f t="shared" si="111"/>
        <v>13980685.200000003</v>
      </c>
      <c r="AW131" s="488">
        <f t="shared" si="117"/>
        <v>13980685.200000003</v>
      </c>
    </row>
    <row r="132" spans="1:49" s="4" customFormat="1" ht="15.6" x14ac:dyDescent="0.55000000000000004">
      <c r="A132" s="569" t="s">
        <v>541</v>
      </c>
      <c r="B132" s="461" t="s">
        <v>129</v>
      </c>
      <c r="C132" s="571">
        <v>26775000</v>
      </c>
      <c r="D132" s="462">
        <v>0</v>
      </c>
      <c r="E132" s="5"/>
      <c r="F132" s="5"/>
      <c r="G132" s="5"/>
      <c r="H132" s="5"/>
      <c r="I132" s="38">
        <f t="shared" si="118"/>
        <v>26775000</v>
      </c>
      <c r="J132" s="551">
        <v>0</v>
      </c>
      <c r="K132" s="19">
        <v>0</v>
      </c>
      <c r="L132" s="14">
        <v>0</v>
      </c>
      <c r="M132" s="15">
        <v>0</v>
      </c>
      <c r="N132" s="18">
        <v>0</v>
      </c>
      <c r="O132" s="19">
        <v>0</v>
      </c>
      <c r="P132" s="14">
        <v>0</v>
      </c>
      <c r="Q132" s="15">
        <v>0</v>
      </c>
      <c r="R132" s="18">
        <v>0</v>
      </c>
      <c r="S132" s="19"/>
      <c r="T132" s="14">
        <v>0</v>
      </c>
      <c r="U132" s="15">
        <v>0</v>
      </c>
      <c r="V132" s="18">
        <v>0</v>
      </c>
      <c r="W132" s="19">
        <v>0</v>
      </c>
      <c r="X132" s="14">
        <v>0</v>
      </c>
      <c r="Y132" s="15">
        <v>0</v>
      </c>
      <c r="Z132" s="18">
        <v>0</v>
      </c>
      <c r="AA132" s="19">
        <v>0</v>
      </c>
      <c r="AB132" s="35">
        <f t="shared" ref="AB132:AB133" si="195">J132+L132+N132+P132+R132+T132+V132+X132+Z132</f>
        <v>0</v>
      </c>
      <c r="AC132" s="486">
        <f t="shared" ref="AC132:AC133" si="196">K132+M132+O132+Q132+S132+U132+W132+Y132+AA132</f>
        <v>0</v>
      </c>
      <c r="AD132" s="570">
        <f>C132+AB132-AC132</f>
        <v>26775000</v>
      </c>
      <c r="AE132" s="465">
        <f>IFERROR(+VLOOKUP(A132,'Base de Datos'!$A$1:$G$105,7,0),0)</f>
        <v>0</v>
      </c>
      <c r="AF132" s="40">
        <f>IFERROR(+VLOOKUP(A132,'Base de Datos'!$A$1:$G$105,6,0),0)</f>
        <v>23544314.799999997</v>
      </c>
      <c r="AG132" s="40">
        <f>IFERROR(+VLOOKUP(A132,'Base de Datos'!$A$1:$H$105,8,0),0)</f>
        <v>0</v>
      </c>
      <c r="AH132" s="40">
        <f>+AI132+AG132</f>
        <v>3230685.200000003</v>
      </c>
      <c r="AI132" s="168">
        <f t="shared" si="171"/>
        <v>3230685.200000003</v>
      </c>
      <c r="AJ132" s="159">
        <f t="shared" ref="AJ132:AJ133" si="197">IFERROR(((AD132-AI132)/AD132),0)</f>
        <v>0.87933948832866471</v>
      </c>
      <c r="AK132" s="40">
        <f>IFERROR(+VLOOKUP(A132,'Base de Datos'!$A$1:$M$105,10,0),0)</f>
        <v>3230685.2</v>
      </c>
      <c r="AL132" s="536">
        <f t="shared" ref="AL132:AL133" si="198">IFERROR(+(AE132/AD132),0)</f>
        <v>0</v>
      </c>
      <c r="AN132" s="218">
        <f>AD132+'[1]PPTO AL 31 DE JULIO  2016'!Z132</f>
        <v>26775000</v>
      </c>
      <c r="AO132" s="218">
        <f>AE132+'[1]PPTO AL 31 DE JULIO  2016'!AA132</f>
        <v>0</v>
      </c>
      <c r="AP132" s="218">
        <f>AF132+'[1]PPTO AL 31 DE JULIO  2016'!AB132</f>
        <v>23544314.799999997</v>
      </c>
      <c r="AQ132" s="225">
        <f>AI132+'[1]PPTO AL 31 DE JULIO  2016'!AC132</f>
        <v>3230685.200000003</v>
      </c>
      <c r="AR132" s="227">
        <f t="shared" si="162"/>
        <v>0</v>
      </c>
      <c r="AS132" s="227">
        <f t="shared" si="163"/>
        <v>0.87933948832866471</v>
      </c>
      <c r="AT132" s="526"/>
      <c r="AU132" s="485"/>
      <c r="AV132" s="488">
        <f t="shared" si="111"/>
        <v>3230685.200000003</v>
      </c>
      <c r="AW132" s="488">
        <f t="shared" si="117"/>
        <v>3230685.200000003</v>
      </c>
    </row>
    <row r="133" spans="1:49" s="4" customFormat="1" ht="15.6" x14ac:dyDescent="0.55000000000000004">
      <c r="A133" s="569" t="s">
        <v>542</v>
      </c>
      <c r="B133" s="461" t="s">
        <v>130</v>
      </c>
      <c r="C133" s="571">
        <v>11250000</v>
      </c>
      <c r="D133" s="462">
        <v>0</v>
      </c>
      <c r="E133" s="5"/>
      <c r="F133" s="5"/>
      <c r="G133" s="5"/>
      <c r="H133" s="5"/>
      <c r="I133" s="38">
        <f t="shared" si="118"/>
        <v>11250000</v>
      </c>
      <c r="J133" s="551">
        <v>0</v>
      </c>
      <c r="K133" s="19">
        <v>0</v>
      </c>
      <c r="L133" s="14">
        <v>0</v>
      </c>
      <c r="M133" s="15"/>
      <c r="N133" s="18">
        <v>0</v>
      </c>
      <c r="O133" s="19">
        <v>0</v>
      </c>
      <c r="P133" s="14">
        <v>0</v>
      </c>
      <c r="Q133" s="15">
        <v>0</v>
      </c>
      <c r="R133" s="18">
        <v>0</v>
      </c>
      <c r="S133" s="19"/>
      <c r="T133" s="14">
        <v>0</v>
      </c>
      <c r="U133" s="15"/>
      <c r="V133" s="18">
        <v>0</v>
      </c>
      <c r="W133" s="19">
        <v>0</v>
      </c>
      <c r="X133" s="14">
        <v>0</v>
      </c>
      <c r="Y133" s="15">
        <v>0</v>
      </c>
      <c r="Z133" s="18">
        <v>0</v>
      </c>
      <c r="AA133" s="19">
        <v>0</v>
      </c>
      <c r="AB133" s="35">
        <f t="shared" si="195"/>
        <v>0</v>
      </c>
      <c r="AC133" s="486">
        <f t="shared" si="196"/>
        <v>0</v>
      </c>
      <c r="AD133" s="570">
        <f>C133+AB133-AC133</f>
        <v>11250000</v>
      </c>
      <c r="AE133" s="465">
        <f>IFERROR(+VLOOKUP(A133,'Base de Datos'!$A$1:$G$105,7,0),0)</f>
        <v>0</v>
      </c>
      <c r="AF133" s="40">
        <f>IFERROR(+VLOOKUP(A133,'Base de Datos'!$A$1:$G$105,6,0),0)</f>
        <v>0</v>
      </c>
      <c r="AG133" s="40">
        <f>IFERROR(+VLOOKUP(A133,'Base de Datos'!$A$1:$H$105,8,0),0)</f>
        <v>-11250000</v>
      </c>
      <c r="AH133" s="40">
        <f>+AI133+AG133</f>
        <v>0</v>
      </c>
      <c r="AI133" s="168">
        <f t="shared" si="171"/>
        <v>11250000</v>
      </c>
      <c r="AJ133" s="159">
        <f t="shared" si="197"/>
        <v>0</v>
      </c>
      <c r="AK133" s="40">
        <f>IFERROR(+VLOOKUP(A133,'Base de Datos'!$A$1:$M$105,10,0),0)</f>
        <v>0</v>
      </c>
      <c r="AL133" s="536">
        <f t="shared" si="198"/>
        <v>0</v>
      </c>
      <c r="AN133" s="218">
        <f>AD133+'[1]PPTO AL 31 DE JULIO  2016'!Z133</f>
        <v>17250000</v>
      </c>
      <c r="AO133" s="218">
        <f>AE133+'[1]PPTO AL 31 DE JULIO  2016'!AA133</f>
        <v>60500</v>
      </c>
      <c r="AP133" s="218">
        <f>AF133+'[1]PPTO AL 31 DE JULIO  2016'!AB133</f>
        <v>0</v>
      </c>
      <c r="AQ133" s="225">
        <f>AI133+'[1]PPTO AL 31 DE JULIO  2016'!AC133</f>
        <v>17189500</v>
      </c>
      <c r="AR133" s="227">
        <f t="shared" si="162"/>
        <v>3.5072463768115944E-3</v>
      </c>
      <c r="AS133" s="227">
        <f t="shared" si="163"/>
        <v>3.5072463768115944E-3</v>
      </c>
      <c r="AT133" s="526"/>
      <c r="AU133" s="485">
        <v>500000</v>
      </c>
      <c r="AV133" s="488">
        <f t="shared" si="111"/>
        <v>10750000</v>
      </c>
      <c r="AW133" s="488">
        <f t="shared" si="117"/>
        <v>10750000</v>
      </c>
    </row>
    <row r="134" spans="1:49" s="23" customFormat="1" ht="16.8" hidden="1" x14ac:dyDescent="0.55000000000000004">
      <c r="A134" s="386">
        <v>205</v>
      </c>
      <c r="B134" s="387" t="s">
        <v>131</v>
      </c>
      <c r="C134" s="388">
        <f>SUM(C135:C138)</f>
        <v>0</v>
      </c>
      <c r="D134" s="388">
        <v>0</v>
      </c>
      <c r="E134" s="397">
        <f>SUM(E135:E138)</f>
        <v>0</v>
      </c>
      <c r="F134" s="397"/>
      <c r="G134" s="397"/>
      <c r="H134" s="397">
        <f>SUM(H135:H138)</f>
        <v>0</v>
      </c>
      <c r="I134" s="395">
        <f t="shared" si="118"/>
        <v>0</v>
      </c>
      <c r="J134" s="390">
        <v>0</v>
      </c>
      <c r="K134" s="391">
        <v>0</v>
      </c>
      <c r="L134" s="392">
        <v>0</v>
      </c>
      <c r="M134" s="393">
        <v>0</v>
      </c>
      <c r="N134" s="392">
        <v>0</v>
      </c>
      <c r="O134" s="393">
        <v>0</v>
      </c>
      <c r="P134" s="392">
        <v>0</v>
      </c>
      <c r="Q134" s="393">
        <v>0</v>
      </c>
      <c r="R134" s="392">
        <v>0</v>
      </c>
      <c r="S134" s="393">
        <v>0</v>
      </c>
      <c r="T134" s="392">
        <v>0</v>
      </c>
      <c r="U134" s="393">
        <v>0</v>
      </c>
      <c r="V134" s="392">
        <v>0</v>
      </c>
      <c r="W134" s="393">
        <v>0</v>
      </c>
      <c r="X134" s="392">
        <v>0</v>
      </c>
      <c r="Y134" s="393">
        <v>0</v>
      </c>
      <c r="Z134" s="392">
        <v>0</v>
      </c>
      <c r="AA134" s="393">
        <v>0</v>
      </c>
      <c r="AB134" s="394">
        <v>0</v>
      </c>
      <c r="AC134" s="388">
        <v>0</v>
      </c>
      <c r="AD134" s="395">
        <v>0</v>
      </c>
      <c r="AE134" s="460">
        <v>0</v>
      </c>
      <c r="AF134" s="395">
        <v>0</v>
      </c>
      <c r="AG134" s="395">
        <v>0</v>
      </c>
      <c r="AH134" s="395">
        <f t="shared" si="174"/>
        <v>0</v>
      </c>
      <c r="AI134" s="395">
        <v>0</v>
      </c>
      <c r="AJ134" s="398">
        <v>0</v>
      </c>
      <c r="AK134" s="395">
        <v>0</v>
      </c>
      <c r="AL134" s="536" t="s">
        <v>0</v>
      </c>
      <c r="AN134" s="218">
        <f>AD134+'[1]PPTO AL 31 DE JULIO  2016'!Z134</f>
        <v>0</v>
      </c>
      <c r="AO134" s="218">
        <f>AE134+'[1]PPTO AL 31 DE JULIO  2016'!AA134</f>
        <v>0</v>
      </c>
      <c r="AP134" s="218">
        <f>AF134+'[1]PPTO AL 31 DE JULIO  2016'!AB134</f>
        <v>0</v>
      </c>
      <c r="AQ134" s="225">
        <f>AI134+'[1]PPTO AL 31 DE JULIO  2016'!AC134</f>
        <v>0</v>
      </c>
      <c r="AR134" s="227" t="e">
        <f t="shared" si="162"/>
        <v>#DIV/0!</v>
      </c>
      <c r="AS134" s="227" t="e">
        <f t="shared" si="163"/>
        <v>#DIV/0!</v>
      </c>
      <c r="AT134" s="526"/>
      <c r="AU134" s="492"/>
      <c r="AV134" s="491">
        <f t="shared" si="111"/>
        <v>0</v>
      </c>
      <c r="AW134" s="488">
        <f t="shared" si="117"/>
        <v>0</v>
      </c>
    </row>
    <row r="135" spans="1:49" ht="16.8" hidden="1" x14ac:dyDescent="0.55000000000000004">
      <c r="A135" s="257">
        <v>20501</v>
      </c>
      <c r="B135" s="618" t="s">
        <v>132</v>
      </c>
      <c r="C135" s="462">
        <v>0</v>
      </c>
      <c r="D135" s="462">
        <v>0</v>
      </c>
      <c r="I135" s="38">
        <f t="shared" si="118"/>
        <v>0</v>
      </c>
      <c r="J135" s="463">
        <v>0</v>
      </c>
      <c r="K135" s="21">
        <v>0</v>
      </c>
      <c r="L135" s="14">
        <v>0</v>
      </c>
      <c r="M135" s="15">
        <v>0</v>
      </c>
      <c r="N135" s="18">
        <v>0</v>
      </c>
      <c r="O135" s="19">
        <v>0</v>
      </c>
      <c r="P135" s="14">
        <v>0</v>
      </c>
      <c r="Q135" s="15">
        <v>0</v>
      </c>
      <c r="R135" s="18">
        <v>0</v>
      </c>
      <c r="S135" s="19">
        <v>0</v>
      </c>
      <c r="T135" s="14">
        <v>0</v>
      </c>
      <c r="U135" s="15">
        <v>0</v>
      </c>
      <c r="V135" s="18">
        <v>0</v>
      </c>
      <c r="W135" s="19">
        <v>0</v>
      </c>
      <c r="X135" s="14">
        <v>0</v>
      </c>
      <c r="Y135" s="15">
        <v>0</v>
      </c>
      <c r="Z135" s="18">
        <v>0</v>
      </c>
      <c r="AA135" s="19">
        <v>0</v>
      </c>
      <c r="AB135" s="35">
        <f>J135+L135+N135+P135+R135+W135</f>
        <v>0</v>
      </c>
      <c r="AC135" s="464">
        <f>K135+M135+O135+Q135+S135+V135</f>
        <v>0</v>
      </c>
      <c r="AD135" s="40">
        <f>I135+AB135-AC135</f>
        <v>0</v>
      </c>
      <c r="AE135" s="465">
        <v>0</v>
      </c>
      <c r="AF135" s="40">
        <v>0</v>
      </c>
      <c r="AG135" s="40">
        <v>0</v>
      </c>
      <c r="AH135" s="40">
        <f t="shared" si="174"/>
        <v>0</v>
      </c>
      <c r="AI135" s="168">
        <f t="shared" si="171"/>
        <v>0</v>
      </c>
      <c r="AJ135" s="159">
        <v>0</v>
      </c>
      <c r="AK135" s="40">
        <v>0</v>
      </c>
      <c r="AL135" s="536" t="s">
        <v>0</v>
      </c>
      <c r="AN135" s="218">
        <f>AD135+'[1]PPTO AL 31 DE JULIO  2016'!Z135</f>
        <v>0</v>
      </c>
      <c r="AO135" s="218">
        <f>AE135+'[1]PPTO AL 31 DE JULIO  2016'!AA135</f>
        <v>0</v>
      </c>
      <c r="AP135" s="218">
        <f>AF135+'[1]PPTO AL 31 DE JULIO  2016'!AB135</f>
        <v>0</v>
      </c>
      <c r="AQ135" s="225">
        <f>AI135+'[1]PPTO AL 31 DE JULIO  2016'!AC135</f>
        <v>0</v>
      </c>
      <c r="AR135" s="227" t="e">
        <f t="shared" si="162"/>
        <v>#DIV/0!</v>
      </c>
      <c r="AS135" s="227" t="e">
        <f t="shared" si="163"/>
        <v>#DIV/0!</v>
      </c>
      <c r="AT135" s="526"/>
      <c r="AU135" s="493"/>
      <c r="AV135" s="491">
        <f t="shared" si="111"/>
        <v>0</v>
      </c>
      <c r="AW135" s="488">
        <f t="shared" si="117"/>
        <v>0</v>
      </c>
    </row>
    <row r="136" spans="1:49" ht="16.8" hidden="1" x14ac:dyDescent="0.55000000000000004">
      <c r="A136" s="257">
        <v>20502</v>
      </c>
      <c r="B136" s="618" t="s">
        <v>133</v>
      </c>
      <c r="C136" s="462">
        <v>0</v>
      </c>
      <c r="D136" s="462">
        <v>0</v>
      </c>
      <c r="I136" s="38">
        <f t="shared" si="118"/>
        <v>0</v>
      </c>
      <c r="J136" s="463">
        <v>0</v>
      </c>
      <c r="K136" s="21">
        <v>0</v>
      </c>
      <c r="L136" s="14">
        <v>0</v>
      </c>
      <c r="M136" s="15">
        <v>0</v>
      </c>
      <c r="N136" s="18">
        <v>0</v>
      </c>
      <c r="O136" s="19">
        <v>0</v>
      </c>
      <c r="P136" s="14">
        <v>0</v>
      </c>
      <c r="Q136" s="15">
        <v>0</v>
      </c>
      <c r="R136" s="18">
        <v>0</v>
      </c>
      <c r="S136" s="19">
        <v>0</v>
      </c>
      <c r="T136" s="14">
        <v>0</v>
      </c>
      <c r="U136" s="15">
        <v>0</v>
      </c>
      <c r="V136" s="18">
        <v>0</v>
      </c>
      <c r="W136" s="19">
        <v>0</v>
      </c>
      <c r="X136" s="14">
        <v>0</v>
      </c>
      <c r="Y136" s="15">
        <v>0</v>
      </c>
      <c r="Z136" s="18">
        <v>0</v>
      </c>
      <c r="AA136" s="19">
        <v>0</v>
      </c>
      <c r="AB136" s="35">
        <f>J136+L136+N136+P136+R136+W136</f>
        <v>0</v>
      </c>
      <c r="AC136" s="464">
        <f>K136+M136+O136+Q136+S136+V136</f>
        <v>0</v>
      </c>
      <c r="AD136" s="40">
        <f>I136+AB136-AC136</f>
        <v>0</v>
      </c>
      <c r="AE136" s="465">
        <v>0</v>
      </c>
      <c r="AF136" s="40">
        <v>0</v>
      </c>
      <c r="AG136" s="40">
        <v>0</v>
      </c>
      <c r="AH136" s="40">
        <f t="shared" si="174"/>
        <v>0</v>
      </c>
      <c r="AI136" s="168">
        <f t="shared" si="171"/>
        <v>0</v>
      </c>
      <c r="AJ136" s="159">
        <v>0</v>
      </c>
      <c r="AK136" s="40">
        <v>0</v>
      </c>
      <c r="AL136" s="536" t="s">
        <v>0</v>
      </c>
      <c r="AN136" s="218">
        <f>AD136+'[1]PPTO AL 31 DE JULIO  2016'!Z136</f>
        <v>0</v>
      </c>
      <c r="AO136" s="218">
        <f>AE136+'[1]PPTO AL 31 DE JULIO  2016'!AA136</f>
        <v>0</v>
      </c>
      <c r="AP136" s="218">
        <f>AF136+'[1]PPTO AL 31 DE JULIO  2016'!AB136</f>
        <v>0</v>
      </c>
      <c r="AQ136" s="225">
        <f>AI136+'[1]PPTO AL 31 DE JULIO  2016'!AC136</f>
        <v>0</v>
      </c>
      <c r="AR136" s="227" t="e">
        <f t="shared" si="162"/>
        <v>#DIV/0!</v>
      </c>
      <c r="AS136" s="227" t="e">
        <f t="shared" si="163"/>
        <v>#DIV/0!</v>
      </c>
      <c r="AT136" s="526"/>
      <c r="AU136" s="493"/>
      <c r="AV136" s="491">
        <f t="shared" si="111"/>
        <v>0</v>
      </c>
      <c r="AW136" s="488">
        <f t="shared" si="117"/>
        <v>0</v>
      </c>
    </row>
    <row r="137" spans="1:49" ht="16.8" hidden="1" x14ac:dyDescent="0.55000000000000004">
      <c r="A137" s="257">
        <v>20503</v>
      </c>
      <c r="B137" s="618" t="s">
        <v>134</v>
      </c>
      <c r="C137" s="462">
        <v>0</v>
      </c>
      <c r="D137" s="462">
        <v>0</v>
      </c>
      <c r="I137" s="38">
        <f t="shared" si="118"/>
        <v>0</v>
      </c>
      <c r="J137" s="463">
        <v>0</v>
      </c>
      <c r="K137" s="21">
        <v>0</v>
      </c>
      <c r="L137" s="14">
        <v>0</v>
      </c>
      <c r="M137" s="15">
        <v>0</v>
      </c>
      <c r="N137" s="18">
        <v>0</v>
      </c>
      <c r="O137" s="19">
        <v>0</v>
      </c>
      <c r="P137" s="14">
        <v>0</v>
      </c>
      <c r="Q137" s="15">
        <v>0</v>
      </c>
      <c r="R137" s="18">
        <v>0</v>
      </c>
      <c r="S137" s="19">
        <v>0</v>
      </c>
      <c r="T137" s="14">
        <v>0</v>
      </c>
      <c r="U137" s="15">
        <v>0</v>
      </c>
      <c r="V137" s="18">
        <v>0</v>
      </c>
      <c r="W137" s="19">
        <v>0</v>
      </c>
      <c r="X137" s="14">
        <v>0</v>
      </c>
      <c r="Y137" s="15">
        <v>0</v>
      </c>
      <c r="Z137" s="18">
        <v>0</v>
      </c>
      <c r="AA137" s="19">
        <v>0</v>
      </c>
      <c r="AB137" s="35">
        <f>J137+L137+N137+P137+R137+W137</f>
        <v>0</v>
      </c>
      <c r="AC137" s="464">
        <f>K137+M137+O137+Q137+S137+V137</f>
        <v>0</v>
      </c>
      <c r="AD137" s="40">
        <f>I137+AB137-AC137</f>
        <v>0</v>
      </c>
      <c r="AE137" s="465">
        <v>0</v>
      </c>
      <c r="AF137" s="40">
        <v>0</v>
      </c>
      <c r="AG137" s="40">
        <v>0</v>
      </c>
      <c r="AH137" s="40">
        <f t="shared" si="174"/>
        <v>0</v>
      </c>
      <c r="AI137" s="168">
        <f t="shared" si="171"/>
        <v>0</v>
      </c>
      <c r="AJ137" s="159">
        <v>0</v>
      </c>
      <c r="AK137" s="40">
        <v>0</v>
      </c>
      <c r="AL137" s="536" t="s">
        <v>0</v>
      </c>
      <c r="AN137" s="218">
        <f>AD137+'[1]PPTO AL 31 DE JULIO  2016'!Z137</f>
        <v>0</v>
      </c>
      <c r="AO137" s="218">
        <f>AE137+'[1]PPTO AL 31 DE JULIO  2016'!AA137</f>
        <v>0</v>
      </c>
      <c r="AP137" s="218">
        <f>AF137+'[1]PPTO AL 31 DE JULIO  2016'!AB137</f>
        <v>0</v>
      </c>
      <c r="AQ137" s="225">
        <f>AI137+'[1]PPTO AL 31 DE JULIO  2016'!AC137</f>
        <v>0</v>
      </c>
      <c r="AR137" s="227" t="e">
        <f t="shared" si="162"/>
        <v>#DIV/0!</v>
      </c>
      <c r="AS137" s="227" t="e">
        <f t="shared" si="163"/>
        <v>#DIV/0!</v>
      </c>
      <c r="AT137" s="526"/>
      <c r="AU137" s="493"/>
      <c r="AV137" s="491">
        <f t="shared" si="111"/>
        <v>0</v>
      </c>
      <c r="AW137" s="488">
        <f t="shared" si="117"/>
        <v>0</v>
      </c>
    </row>
    <row r="138" spans="1:49" ht="16.8" hidden="1" x14ac:dyDescent="0.55000000000000004">
      <c r="A138" s="257">
        <v>20599</v>
      </c>
      <c r="B138" s="618" t="s">
        <v>135</v>
      </c>
      <c r="C138" s="462">
        <v>0</v>
      </c>
      <c r="D138" s="462">
        <v>0</v>
      </c>
      <c r="I138" s="38">
        <f t="shared" si="118"/>
        <v>0</v>
      </c>
      <c r="J138" s="463">
        <v>0</v>
      </c>
      <c r="K138" s="21">
        <v>0</v>
      </c>
      <c r="L138" s="14">
        <v>0</v>
      </c>
      <c r="M138" s="15">
        <v>0</v>
      </c>
      <c r="N138" s="18">
        <v>0</v>
      </c>
      <c r="O138" s="19">
        <v>0</v>
      </c>
      <c r="P138" s="14">
        <v>0</v>
      </c>
      <c r="Q138" s="15">
        <v>0</v>
      </c>
      <c r="R138" s="18">
        <v>0</v>
      </c>
      <c r="S138" s="19">
        <v>0</v>
      </c>
      <c r="T138" s="14">
        <v>0</v>
      </c>
      <c r="U138" s="15">
        <v>0</v>
      </c>
      <c r="V138" s="18">
        <v>0</v>
      </c>
      <c r="W138" s="19">
        <v>0</v>
      </c>
      <c r="X138" s="14">
        <v>0</v>
      </c>
      <c r="Y138" s="15">
        <v>0</v>
      </c>
      <c r="Z138" s="18">
        <v>0</v>
      </c>
      <c r="AA138" s="19">
        <v>0</v>
      </c>
      <c r="AB138" s="35">
        <f>J138+L138+N138+P138+R138+W138</f>
        <v>0</v>
      </c>
      <c r="AC138" s="464">
        <f>K138+M138+O138+Q138+S138+V138</f>
        <v>0</v>
      </c>
      <c r="AD138" s="40">
        <f>I138+AB138-AC138</f>
        <v>0</v>
      </c>
      <c r="AE138" s="465">
        <v>0</v>
      </c>
      <c r="AF138" s="40">
        <v>0</v>
      </c>
      <c r="AG138" s="40">
        <v>0</v>
      </c>
      <c r="AH138" s="40">
        <f t="shared" si="174"/>
        <v>0</v>
      </c>
      <c r="AI138" s="168">
        <f t="shared" si="171"/>
        <v>0</v>
      </c>
      <c r="AJ138" s="159">
        <v>0</v>
      </c>
      <c r="AK138" s="40">
        <v>0</v>
      </c>
      <c r="AL138" s="536" t="s">
        <v>0</v>
      </c>
      <c r="AN138" s="218">
        <f>AD138+'[1]PPTO AL 31 DE JULIO  2016'!Z138</f>
        <v>0</v>
      </c>
      <c r="AO138" s="218">
        <f>AE138+'[1]PPTO AL 31 DE JULIO  2016'!AA138</f>
        <v>0</v>
      </c>
      <c r="AP138" s="218">
        <f>AF138+'[1]PPTO AL 31 DE JULIO  2016'!AB138</f>
        <v>0</v>
      </c>
      <c r="AQ138" s="225">
        <f>AI138+'[1]PPTO AL 31 DE JULIO  2016'!AC138</f>
        <v>0</v>
      </c>
      <c r="AR138" s="227" t="e">
        <f t="shared" si="162"/>
        <v>#DIV/0!</v>
      </c>
      <c r="AS138" s="227" t="e">
        <f t="shared" si="163"/>
        <v>#DIV/0!</v>
      </c>
      <c r="AT138" s="526"/>
      <c r="AU138" s="493"/>
      <c r="AV138" s="491">
        <f t="shared" si="111"/>
        <v>0</v>
      </c>
      <c r="AW138" s="488">
        <f t="shared" si="117"/>
        <v>0</v>
      </c>
    </row>
    <row r="139" spans="1:49" s="23" customFormat="1" ht="16.8" x14ac:dyDescent="0.55000000000000004">
      <c r="A139" s="386">
        <v>299</v>
      </c>
      <c r="B139" s="387" t="s">
        <v>136</v>
      </c>
      <c r="C139" s="388">
        <f>SUM(C140:C147)</f>
        <v>35435410</v>
      </c>
      <c r="D139" s="388">
        <f>SUM(D140:D147)</f>
        <v>0</v>
      </c>
      <c r="E139" s="397">
        <f>SUM(E140:E147)</f>
        <v>0</v>
      </c>
      <c r="F139" s="397"/>
      <c r="G139" s="397"/>
      <c r="H139" s="397">
        <f>SUM(H140:H147)</f>
        <v>0</v>
      </c>
      <c r="I139" s="395">
        <f t="shared" si="118"/>
        <v>35435410</v>
      </c>
      <c r="J139" s="390">
        <f>SUM(J140:J147)</f>
        <v>0</v>
      </c>
      <c r="K139" s="391">
        <f t="shared" ref="K139:W139" si="199">SUM(K140:K147)</f>
        <v>0</v>
      </c>
      <c r="L139" s="392">
        <f t="shared" si="199"/>
        <v>900000</v>
      </c>
      <c r="M139" s="393">
        <f t="shared" si="199"/>
        <v>0</v>
      </c>
      <c r="N139" s="392">
        <f t="shared" si="199"/>
        <v>1180000</v>
      </c>
      <c r="O139" s="393">
        <f t="shared" si="199"/>
        <v>0</v>
      </c>
      <c r="P139" s="392">
        <f t="shared" si="199"/>
        <v>0</v>
      </c>
      <c r="Q139" s="393">
        <f t="shared" si="199"/>
        <v>0</v>
      </c>
      <c r="R139" s="392">
        <f t="shared" si="199"/>
        <v>0</v>
      </c>
      <c r="S139" s="393">
        <f t="shared" si="199"/>
        <v>0</v>
      </c>
      <c r="T139" s="392">
        <f>SUM(T140:T147)</f>
        <v>0</v>
      </c>
      <c r="U139" s="393">
        <f>SUM(U140:U147)</f>
        <v>0</v>
      </c>
      <c r="V139" s="392">
        <f t="shared" si="199"/>
        <v>0</v>
      </c>
      <c r="W139" s="393">
        <f t="shared" si="199"/>
        <v>0</v>
      </c>
      <c r="X139" s="392">
        <f t="shared" ref="X139:AA139" si="200">SUM(X140:X147)</f>
        <v>0</v>
      </c>
      <c r="Y139" s="393">
        <f t="shared" si="200"/>
        <v>0</v>
      </c>
      <c r="Z139" s="392">
        <f t="shared" si="200"/>
        <v>0</v>
      </c>
      <c r="AA139" s="393">
        <f t="shared" si="200"/>
        <v>0</v>
      </c>
      <c r="AB139" s="394">
        <f t="shared" ref="AB139:AI139" si="201">SUM(AB140:AB147)</f>
        <v>2080000</v>
      </c>
      <c r="AC139" s="388">
        <f t="shared" si="201"/>
        <v>0</v>
      </c>
      <c r="AD139" s="395">
        <f t="shared" si="201"/>
        <v>37515410</v>
      </c>
      <c r="AE139" s="460">
        <f t="shared" si="201"/>
        <v>3784555.61</v>
      </c>
      <c r="AF139" s="395">
        <f>SUM(AF140:AF147)</f>
        <v>4447381.4800000004</v>
      </c>
      <c r="AG139" s="395">
        <f>SUM(AG140:AG147)</f>
        <v>-10394700</v>
      </c>
      <c r="AH139" s="395">
        <f t="shared" ref="AH139:AH147" si="202">+AI139+AG139</f>
        <v>18888772.909999996</v>
      </c>
      <c r="AI139" s="395">
        <f t="shared" si="201"/>
        <v>29283472.909999996</v>
      </c>
      <c r="AJ139" s="398">
        <f t="shared" ref="AJ139" si="203">(AD139-AI139)/AD139</f>
        <v>0.21942815205804772</v>
      </c>
      <c r="AK139" s="395">
        <f>SUM(AK140:AK147)</f>
        <v>18888772.91</v>
      </c>
      <c r="AL139" s="536">
        <f t="shared" ref="AL139" si="204">AE139/AD139</f>
        <v>0.10088002796717402</v>
      </c>
      <c r="AN139" s="218">
        <f>AD139+'[1]PPTO AL 31 DE JULIO  2016'!Z139</f>
        <v>58233410</v>
      </c>
      <c r="AO139" s="218">
        <f>AE139+'[1]PPTO AL 31 DE JULIO  2016'!AA139</f>
        <v>4408625.6099999994</v>
      </c>
      <c r="AP139" s="218">
        <f>AF139+'[1]PPTO AL 31 DE JULIO  2016'!AB139</f>
        <v>12801241.48</v>
      </c>
      <c r="AQ139" s="225">
        <f>AI139+'[1]PPTO AL 31 DE JULIO  2016'!AC139</f>
        <v>41023542.909999996</v>
      </c>
      <c r="AR139" s="227">
        <f t="shared" si="162"/>
        <v>7.570612145158595E-2</v>
      </c>
      <c r="AS139" s="227">
        <f t="shared" si="163"/>
        <v>0.29553253175453748</v>
      </c>
      <c r="AT139" s="526"/>
      <c r="AU139" s="485">
        <v>6668097.0099999998</v>
      </c>
      <c r="AV139" s="491">
        <f t="shared" si="111"/>
        <v>22615375.899999999</v>
      </c>
      <c r="AW139" s="488">
        <f t="shared" si="117"/>
        <v>22615375.899999999</v>
      </c>
    </row>
    <row r="140" spans="1:49" s="4" customFormat="1" ht="15.6" x14ac:dyDescent="0.55000000000000004">
      <c r="A140" s="569" t="s">
        <v>543</v>
      </c>
      <c r="B140" s="461" t="s">
        <v>137</v>
      </c>
      <c r="C140" s="571">
        <v>300000</v>
      </c>
      <c r="D140" s="462">
        <v>0</v>
      </c>
      <c r="E140" s="5"/>
      <c r="F140" s="5"/>
      <c r="G140" s="5"/>
      <c r="H140" s="5"/>
      <c r="I140" s="38">
        <f t="shared" si="118"/>
        <v>300000</v>
      </c>
      <c r="J140" s="551">
        <v>0</v>
      </c>
      <c r="K140" s="19">
        <v>0</v>
      </c>
      <c r="L140" s="14">
        <v>100000</v>
      </c>
      <c r="M140" s="15">
        <v>0</v>
      </c>
      <c r="N140" s="18">
        <v>0</v>
      </c>
      <c r="O140" s="19"/>
      <c r="P140" s="14">
        <v>0</v>
      </c>
      <c r="Q140" s="15">
        <v>0</v>
      </c>
      <c r="R140" s="18">
        <v>0</v>
      </c>
      <c r="S140" s="19"/>
      <c r="T140" s="14">
        <v>0</v>
      </c>
      <c r="U140" s="15"/>
      <c r="V140" s="18">
        <v>0</v>
      </c>
      <c r="W140" s="19">
        <v>0</v>
      </c>
      <c r="X140" s="14">
        <v>0</v>
      </c>
      <c r="Y140" s="15">
        <v>0</v>
      </c>
      <c r="Z140" s="18">
        <v>0</v>
      </c>
      <c r="AA140" s="19">
        <v>0</v>
      </c>
      <c r="AB140" s="702">
        <f t="shared" ref="AB140:AB147" si="205">J140+L140+N140+P140+R140+T140+V140+X140+Z140</f>
        <v>100000</v>
      </c>
      <c r="AC140" s="486">
        <f t="shared" ref="AC140:AC147" si="206">K140+M140+O140+Q140+S140+U140+W140+Y140+AA140</f>
        <v>0</v>
      </c>
      <c r="AD140" s="570">
        <f t="shared" ref="AD140:AD147" si="207">C140+AB140-AC140</f>
        <v>400000</v>
      </c>
      <c r="AE140" s="465">
        <f>IFERROR(+VLOOKUP(A140,'Base de Datos'!$A$1:$G$105,7,0),0)</f>
        <v>0</v>
      </c>
      <c r="AF140" s="40">
        <f>IFERROR(+VLOOKUP(A140,'Base de Datos'!$A$1:$G$105,6,0),0)</f>
        <v>395404.07</v>
      </c>
      <c r="AG140" s="40">
        <f>IFERROR(+VLOOKUP(A140,'Base de Datos'!$A$1:$H$105,8,0),0)</f>
        <v>0</v>
      </c>
      <c r="AH140" s="40">
        <f t="shared" si="202"/>
        <v>4595.929999999993</v>
      </c>
      <c r="AI140" s="168">
        <f t="shared" si="171"/>
        <v>4595.929999999993</v>
      </c>
      <c r="AJ140" s="159">
        <f t="shared" ref="AJ140:AJ147" si="208">IFERROR(((AD140-AI140)/AD140),0)</f>
        <v>0.98851017500000005</v>
      </c>
      <c r="AK140" s="40">
        <f>IFERROR(+VLOOKUP(A140,'Base de Datos'!$A$1:$M$105,10,0),0)</f>
        <v>4595.93</v>
      </c>
      <c r="AL140" s="536">
        <f t="shared" ref="AL140:AL147" si="209">IFERROR(+(AE140/AD140),0)</f>
        <v>0</v>
      </c>
      <c r="AN140" s="218">
        <f>AD140+'[1]PPTO AL 31 DE JULIO  2016'!Z140</f>
        <v>3600000</v>
      </c>
      <c r="AO140" s="218">
        <f>AE140+'[1]PPTO AL 31 DE JULIO  2016'!AA140</f>
        <v>0</v>
      </c>
      <c r="AP140" s="218">
        <f>AF140+'[1]PPTO AL 31 DE JULIO  2016'!AB140</f>
        <v>395404.07</v>
      </c>
      <c r="AQ140" s="225">
        <f>AI140+'[1]PPTO AL 31 DE JULIO  2016'!AC140</f>
        <v>3204595.93</v>
      </c>
      <c r="AR140" s="227">
        <f t="shared" si="162"/>
        <v>0</v>
      </c>
      <c r="AS140" s="227">
        <f t="shared" si="163"/>
        <v>0.10983446388888889</v>
      </c>
      <c r="AT140" s="526"/>
      <c r="AU140" s="485">
        <v>700000</v>
      </c>
      <c r="AV140" s="488">
        <f t="shared" ref="AV140:AV203" si="210">+AI140-AU140</f>
        <v>-695404.07000000007</v>
      </c>
      <c r="AW140" s="488">
        <f t="shared" ref="AW140:AW203" si="211">+AV140</f>
        <v>-695404.07000000007</v>
      </c>
    </row>
    <row r="141" spans="1:49" s="4" customFormat="1" ht="15.6" hidden="1" x14ac:dyDescent="0.55000000000000004">
      <c r="A141" s="569" t="s">
        <v>609</v>
      </c>
      <c r="B141" s="461" t="s">
        <v>138</v>
      </c>
      <c r="C141" s="571"/>
      <c r="D141" s="462">
        <v>0</v>
      </c>
      <c r="E141" s="5"/>
      <c r="F141" s="5"/>
      <c r="G141" s="5"/>
      <c r="H141" s="5"/>
      <c r="I141" s="38">
        <f t="shared" si="118"/>
        <v>0</v>
      </c>
      <c r="J141" s="551">
        <v>0</v>
      </c>
      <c r="K141" s="19">
        <v>0</v>
      </c>
      <c r="L141" s="14"/>
      <c r="M141" s="15">
        <v>0</v>
      </c>
      <c r="N141" s="18">
        <v>0</v>
      </c>
      <c r="O141" s="19">
        <v>0</v>
      </c>
      <c r="P141" s="14">
        <v>0</v>
      </c>
      <c r="Q141" s="15">
        <v>0</v>
      </c>
      <c r="R141" s="18">
        <v>0</v>
      </c>
      <c r="S141" s="19"/>
      <c r="T141" s="14">
        <v>0</v>
      </c>
      <c r="U141" s="15"/>
      <c r="V141" s="18">
        <v>0</v>
      </c>
      <c r="W141" s="19">
        <v>0</v>
      </c>
      <c r="X141" s="14">
        <v>0</v>
      </c>
      <c r="Y141" s="15">
        <v>0</v>
      </c>
      <c r="Z141" s="18">
        <v>0</v>
      </c>
      <c r="AA141" s="19">
        <v>0</v>
      </c>
      <c r="AB141" s="702">
        <f t="shared" si="205"/>
        <v>0</v>
      </c>
      <c r="AC141" s="486">
        <f t="shared" si="206"/>
        <v>0</v>
      </c>
      <c r="AD141" s="570">
        <f t="shared" si="207"/>
        <v>0</v>
      </c>
      <c r="AE141" s="465">
        <f>IFERROR(+VLOOKUP(A141,'Base de Datos'!$A$1:$G$105,7,0),0)</f>
        <v>0</v>
      </c>
      <c r="AF141" s="40">
        <f>IFERROR(+VLOOKUP(A141,'Base de Datos'!$A$1:$G$105,6,0),0)</f>
        <v>0</v>
      </c>
      <c r="AG141" s="40">
        <f>IFERROR(+VLOOKUP(A141,'Base de Datos'!$A$1:$H$105,8,0),0)</f>
        <v>0</v>
      </c>
      <c r="AH141" s="40">
        <f t="shared" si="202"/>
        <v>0</v>
      </c>
      <c r="AI141" s="168">
        <f t="shared" si="171"/>
        <v>0</v>
      </c>
      <c r="AJ141" s="159">
        <f t="shared" si="208"/>
        <v>0</v>
      </c>
      <c r="AK141" s="40">
        <f>IFERROR(+VLOOKUP(A141,'Base de Datos'!$A$1:$M$105,10,0),0)</f>
        <v>0</v>
      </c>
      <c r="AL141" s="536">
        <f t="shared" si="209"/>
        <v>0</v>
      </c>
      <c r="AN141" s="218">
        <f>AD141+'[1]PPTO AL 31 DE JULIO  2016'!Z141</f>
        <v>4700000</v>
      </c>
      <c r="AO141" s="218">
        <f>AE141+'[1]PPTO AL 31 DE JULIO  2016'!AA141</f>
        <v>0</v>
      </c>
      <c r="AP141" s="218">
        <f>AF141+'[1]PPTO AL 31 DE JULIO  2016'!AB141</f>
        <v>0</v>
      </c>
      <c r="AQ141" s="225">
        <f>AI141+'[1]PPTO AL 31 DE JULIO  2016'!AC141</f>
        <v>4700000</v>
      </c>
      <c r="AR141" s="227">
        <f t="shared" si="162"/>
        <v>0</v>
      </c>
      <c r="AS141" s="227">
        <f t="shared" si="163"/>
        <v>0</v>
      </c>
      <c r="AT141" s="526"/>
      <c r="AU141" s="485"/>
      <c r="AV141" s="488">
        <f t="shared" si="210"/>
        <v>0</v>
      </c>
      <c r="AW141" s="488">
        <f t="shared" si="211"/>
        <v>0</v>
      </c>
    </row>
    <row r="142" spans="1:49" s="4" customFormat="1" ht="15.6" x14ac:dyDescent="0.55000000000000004">
      <c r="A142" s="569" t="s">
        <v>544</v>
      </c>
      <c r="B142" s="461" t="s">
        <v>139</v>
      </c>
      <c r="C142" s="571">
        <v>25250000</v>
      </c>
      <c r="D142" s="462">
        <v>0</v>
      </c>
      <c r="E142" s="5"/>
      <c r="F142" s="5"/>
      <c r="G142" s="5"/>
      <c r="H142" s="5"/>
      <c r="I142" s="38">
        <f t="shared" si="118"/>
        <v>25250000</v>
      </c>
      <c r="J142" s="551">
        <v>0</v>
      </c>
      <c r="K142" s="19">
        <v>0</v>
      </c>
      <c r="L142" s="14">
        <v>0</v>
      </c>
      <c r="M142" s="15">
        <v>0</v>
      </c>
      <c r="N142" s="18">
        <v>0</v>
      </c>
      <c r="O142" s="19"/>
      <c r="P142" s="14">
        <v>0</v>
      </c>
      <c r="Q142" s="15">
        <v>0</v>
      </c>
      <c r="R142" s="18">
        <v>0</v>
      </c>
      <c r="S142" s="19"/>
      <c r="T142" s="14">
        <v>0</v>
      </c>
      <c r="U142" s="15"/>
      <c r="V142" s="18">
        <v>0</v>
      </c>
      <c r="W142" s="19">
        <v>0</v>
      </c>
      <c r="X142" s="14"/>
      <c r="Y142" s="15"/>
      <c r="Z142" s="18"/>
      <c r="AA142" s="19">
        <v>0</v>
      </c>
      <c r="AB142" s="702">
        <f t="shared" si="205"/>
        <v>0</v>
      </c>
      <c r="AC142" s="486">
        <f t="shared" si="206"/>
        <v>0</v>
      </c>
      <c r="AD142" s="570">
        <f t="shared" si="207"/>
        <v>25250000</v>
      </c>
      <c r="AE142" s="465">
        <f>IFERROR(+VLOOKUP(A142,'Base de Datos'!$A$1:$G$105,7,0),0)</f>
        <v>0</v>
      </c>
      <c r="AF142" s="40">
        <f>IFERROR(+VLOOKUP(A142,'Base de Datos'!$A$1:$G$105,6,0),0)</f>
        <v>479930.96</v>
      </c>
      <c r="AG142" s="40">
        <f>IFERROR(+VLOOKUP(A142,'Base de Datos'!$A$1:$H$105,8,0),0)</f>
        <v>-10394700</v>
      </c>
      <c r="AH142" s="40">
        <f t="shared" si="202"/>
        <v>14375369.039999999</v>
      </c>
      <c r="AI142" s="168">
        <f t="shared" si="171"/>
        <v>24770069.039999999</v>
      </c>
      <c r="AJ142" s="159">
        <f t="shared" si="208"/>
        <v>1.9007166732673303E-2</v>
      </c>
      <c r="AK142" s="40">
        <f>IFERROR(+VLOOKUP(A142,'Base de Datos'!$A$1:$M$105,10,0),0)</f>
        <v>14375369.039999999</v>
      </c>
      <c r="AL142" s="536">
        <f t="shared" si="209"/>
        <v>0</v>
      </c>
      <c r="AN142" s="218">
        <f>AD142+'[1]PPTO AL 31 DE JULIO  2016'!Z142</f>
        <v>33868000</v>
      </c>
      <c r="AO142" s="218">
        <f>AE142+'[1]PPTO AL 31 DE JULIO  2016'!AA142</f>
        <v>411100</v>
      </c>
      <c r="AP142" s="218">
        <f>AF142+'[1]PPTO AL 31 DE JULIO  2016'!AB142</f>
        <v>7494330.96</v>
      </c>
      <c r="AQ142" s="225">
        <f>AI142+'[1]PPTO AL 31 DE JULIO  2016'!AC142</f>
        <v>25962569.039999999</v>
      </c>
      <c r="AR142" s="227">
        <f t="shared" si="162"/>
        <v>1.213830164166765E-2</v>
      </c>
      <c r="AS142" s="227">
        <f t="shared" si="163"/>
        <v>0.2334188898074879</v>
      </c>
      <c r="AT142" s="526"/>
      <c r="AU142" s="485">
        <v>2000000</v>
      </c>
      <c r="AV142" s="488">
        <f t="shared" si="210"/>
        <v>22770069.039999999</v>
      </c>
      <c r="AW142" s="488">
        <f t="shared" si="211"/>
        <v>22770069.039999999</v>
      </c>
    </row>
    <row r="143" spans="1:49" s="4" customFormat="1" ht="15.6" x14ac:dyDescent="0.55000000000000004">
      <c r="A143" s="569" t="s">
        <v>545</v>
      </c>
      <c r="B143" s="461" t="s">
        <v>140</v>
      </c>
      <c r="C143" s="571"/>
      <c r="D143" s="462">
        <v>0</v>
      </c>
      <c r="E143" s="5"/>
      <c r="F143" s="5"/>
      <c r="G143" s="5"/>
      <c r="H143" s="5"/>
      <c r="I143" s="38">
        <f t="shared" si="118"/>
        <v>0</v>
      </c>
      <c r="J143" s="551">
        <v>0</v>
      </c>
      <c r="K143" s="19">
        <v>0</v>
      </c>
      <c r="L143" s="14">
        <v>800000</v>
      </c>
      <c r="M143" s="15">
        <v>0</v>
      </c>
      <c r="N143" s="18">
        <v>0</v>
      </c>
      <c r="O143" s="19">
        <v>0</v>
      </c>
      <c r="P143" s="14">
        <v>0</v>
      </c>
      <c r="Q143" s="15">
        <v>0</v>
      </c>
      <c r="R143" s="18">
        <v>0</v>
      </c>
      <c r="S143" s="19"/>
      <c r="T143" s="14">
        <v>0</v>
      </c>
      <c r="U143" s="15"/>
      <c r="V143" s="18">
        <v>0</v>
      </c>
      <c r="W143" s="19">
        <v>0</v>
      </c>
      <c r="X143" s="14"/>
      <c r="Y143" s="15"/>
      <c r="Z143" s="18"/>
      <c r="AA143" s="19">
        <v>0</v>
      </c>
      <c r="AB143" s="702">
        <f t="shared" si="205"/>
        <v>800000</v>
      </c>
      <c r="AC143" s="486">
        <f t="shared" si="206"/>
        <v>0</v>
      </c>
      <c r="AD143" s="570">
        <f t="shared" si="207"/>
        <v>800000</v>
      </c>
      <c r="AE143" s="465">
        <f>IFERROR(+VLOOKUP(A143,'Base de Datos'!$A$1:$G$105,7,0),0)</f>
        <v>0</v>
      </c>
      <c r="AF143" s="40">
        <f>IFERROR(+VLOOKUP(A143,'Base de Datos'!$A$1:$G$105,6,0),0)</f>
        <v>794729</v>
      </c>
      <c r="AG143" s="40">
        <f>IFERROR(+VLOOKUP(A143,'Base de Datos'!$A$1:$H$105,8,0),0)</f>
        <v>0</v>
      </c>
      <c r="AH143" s="40">
        <f t="shared" si="202"/>
        <v>5271</v>
      </c>
      <c r="AI143" s="168">
        <f t="shared" si="171"/>
        <v>5271</v>
      </c>
      <c r="AJ143" s="159">
        <f t="shared" si="208"/>
        <v>0.99341124999999997</v>
      </c>
      <c r="AK143" s="40">
        <f>IFERROR(+VLOOKUP(A143,'Base de Datos'!$A$1:$M$105,10,0),0)</f>
        <v>5271</v>
      </c>
      <c r="AL143" s="536">
        <f t="shared" si="209"/>
        <v>0</v>
      </c>
      <c r="AN143" s="218">
        <f>AD143+'[1]PPTO AL 31 DE JULIO  2016'!Z143</f>
        <v>2900000</v>
      </c>
      <c r="AO143" s="218">
        <f>AE143+'[1]PPTO AL 31 DE JULIO  2016'!AA143</f>
        <v>0</v>
      </c>
      <c r="AP143" s="218">
        <f>AF143+'[1]PPTO AL 31 DE JULIO  2016'!AB143</f>
        <v>794729</v>
      </c>
      <c r="AQ143" s="225">
        <f>AI143+'[1]PPTO AL 31 DE JULIO  2016'!AC143</f>
        <v>2105271</v>
      </c>
      <c r="AR143" s="227">
        <f t="shared" si="162"/>
        <v>0</v>
      </c>
      <c r="AS143" s="227">
        <f t="shared" si="163"/>
        <v>0.2740444827586207</v>
      </c>
      <c r="AT143" s="526"/>
      <c r="AU143" s="485"/>
      <c r="AV143" s="488">
        <f t="shared" si="210"/>
        <v>5271</v>
      </c>
      <c r="AW143" s="488">
        <f t="shared" si="211"/>
        <v>5271</v>
      </c>
    </row>
    <row r="144" spans="1:49" s="4" customFormat="1" ht="15.6" x14ac:dyDescent="0.55000000000000004">
      <c r="A144" s="569" t="s">
        <v>546</v>
      </c>
      <c r="B144" s="461" t="s">
        <v>141</v>
      </c>
      <c r="C144" s="571">
        <v>4460000</v>
      </c>
      <c r="D144" s="462">
        <v>0</v>
      </c>
      <c r="E144" s="5"/>
      <c r="F144" s="5"/>
      <c r="G144" s="5"/>
      <c r="H144" s="5"/>
      <c r="I144" s="38">
        <f t="shared" ref="I144:I208" si="212">SUM(C144:D144)</f>
        <v>4460000</v>
      </c>
      <c r="J144" s="551">
        <v>0</v>
      </c>
      <c r="K144" s="19"/>
      <c r="L144" s="14">
        <v>0</v>
      </c>
      <c r="M144" s="15">
        <v>0</v>
      </c>
      <c r="N144" s="18">
        <v>0</v>
      </c>
      <c r="O144" s="19">
        <v>0</v>
      </c>
      <c r="P144" s="14">
        <v>0</v>
      </c>
      <c r="Q144" s="15">
        <v>0</v>
      </c>
      <c r="R144" s="18"/>
      <c r="S144" s="19"/>
      <c r="T144" s="14">
        <v>0</v>
      </c>
      <c r="U144" s="15"/>
      <c r="V144" s="18">
        <v>0</v>
      </c>
      <c r="W144" s="19">
        <v>0</v>
      </c>
      <c r="X144" s="14"/>
      <c r="Y144" s="15"/>
      <c r="Z144" s="18"/>
      <c r="AA144" s="19">
        <v>0</v>
      </c>
      <c r="AB144" s="702">
        <f t="shared" si="205"/>
        <v>0</v>
      </c>
      <c r="AC144" s="486">
        <f t="shared" si="206"/>
        <v>0</v>
      </c>
      <c r="AD144" s="570">
        <f t="shared" si="207"/>
        <v>4460000</v>
      </c>
      <c r="AE144" s="465">
        <f>IFERROR(+VLOOKUP(A144,'Base de Datos'!$A$1:$G$105,7,0),0)</f>
        <v>3716755.61</v>
      </c>
      <c r="AF144" s="40">
        <f>IFERROR(+VLOOKUP(A144,'Base de Datos'!$A$1:$G$105,6,0),0)</f>
        <v>743244.39</v>
      </c>
      <c r="AG144" s="40">
        <f>IFERROR(+VLOOKUP(A144,'Base de Datos'!$A$1:$H$105,8,0),0)</f>
        <v>0</v>
      </c>
      <c r="AH144" s="40">
        <f t="shared" si="202"/>
        <v>0</v>
      </c>
      <c r="AI144" s="168">
        <f t="shared" si="171"/>
        <v>0</v>
      </c>
      <c r="AJ144" s="159">
        <f t="shared" si="208"/>
        <v>1</v>
      </c>
      <c r="AK144" s="40">
        <f>IFERROR(+VLOOKUP(A144,'Base de Datos'!$A$1:$M$105,10,0),0)</f>
        <v>0</v>
      </c>
      <c r="AL144" s="536">
        <f t="shared" si="209"/>
        <v>0.83335327578475338</v>
      </c>
      <c r="AN144" s="218">
        <f>AD144+'[1]PPTO AL 31 DE JULIO  2016'!Z144</f>
        <v>5460000</v>
      </c>
      <c r="AO144" s="218">
        <f>AE144+'[1]PPTO AL 31 DE JULIO  2016'!AA144</f>
        <v>3910755.61</v>
      </c>
      <c r="AP144" s="218">
        <f>AF144+'[1]PPTO AL 31 DE JULIO  2016'!AB144</f>
        <v>1149069.3900000001</v>
      </c>
      <c r="AQ144" s="225">
        <f>AI144+'[1]PPTO AL 31 DE JULIO  2016'!AC144</f>
        <v>400175</v>
      </c>
      <c r="AR144" s="227">
        <f t="shared" si="162"/>
        <v>0.71625560622710616</v>
      </c>
      <c r="AS144" s="227">
        <f t="shared" si="163"/>
        <v>0.92670787545787547</v>
      </c>
      <c r="AT144" s="526"/>
      <c r="AU144" s="485">
        <v>1668097.01</v>
      </c>
      <c r="AV144" s="488">
        <f t="shared" si="210"/>
        <v>-1668097.01</v>
      </c>
      <c r="AW144" s="488">
        <f t="shared" si="211"/>
        <v>-1668097.01</v>
      </c>
    </row>
    <row r="145" spans="1:49" s="4" customFormat="1" ht="15.6" hidden="1" x14ac:dyDescent="0.55000000000000004">
      <c r="A145" s="569" t="s">
        <v>547</v>
      </c>
      <c r="B145" s="461" t="s">
        <v>142</v>
      </c>
      <c r="C145" s="571"/>
      <c r="D145" s="462">
        <v>0</v>
      </c>
      <c r="E145" s="5"/>
      <c r="F145" s="5"/>
      <c r="G145" s="5"/>
      <c r="H145" s="5"/>
      <c r="I145" s="38">
        <f t="shared" si="212"/>
        <v>0</v>
      </c>
      <c r="J145" s="551">
        <v>0</v>
      </c>
      <c r="K145" s="19">
        <v>0</v>
      </c>
      <c r="L145" s="14">
        <v>0</v>
      </c>
      <c r="M145" s="15">
        <v>0</v>
      </c>
      <c r="N145" s="18">
        <v>0</v>
      </c>
      <c r="O145" s="19">
        <v>0</v>
      </c>
      <c r="P145" s="14">
        <v>0</v>
      </c>
      <c r="Q145" s="15">
        <v>0</v>
      </c>
      <c r="R145" s="18">
        <v>0</v>
      </c>
      <c r="S145" s="19"/>
      <c r="T145" s="14">
        <v>0</v>
      </c>
      <c r="U145" s="15"/>
      <c r="V145" s="18">
        <v>0</v>
      </c>
      <c r="W145" s="19"/>
      <c r="X145" s="14"/>
      <c r="Y145" s="15"/>
      <c r="Z145" s="18"/>
      <c r="AA145" s="19"/>
      <c r="AB145" s="702">
        <f t="shared" si="205"/>
        <v>0</v>
      </c>
      <c r="AC145" s="486">
        <f t="shared" si="206"/>
        <v>0</v>
      </c>
      <c r="AD145" s="570">
        <f t="shared" si="207"/>
        <v>0</v>
      </c>
      <c r="AE145" s="465">
        <f>IFERROR(+VLOOKUP(A145,'Base de Datos'!$A$1:$G$105,7,0),0)</f>
        <v>0</v>
      </c>
      <c r="AF145" s="40">
        <f>IFERROR(+VLOOKUP(A145,'Base de Datos'!$A$1:$G$105,6,0),0)</f>
        <v>0</v>
      </c>
      <c r="AG145" s="40">
        <f>IFERROR(+VLOOKUP(A145,'Base de Datos'!$A$1:$H$105,8,0),0)</f>
        <v>0</v>
      </c>
      <c r="AH145" s="40">
        <f t="shared" si="202"/>
        <v>0</v>
      </c>
      <c r="AI145" s="168">
        <f t="shared" si="171"/>
        <v>0</v>
      </c>
      <c r="AJ145" s="159">
        <f t="shared" si="208"/>
        <v>0</v>
      </c>
      <c r="AK145" s="40">
        <f>IFERROR(+VLOOKUP(A145,'Base de Datos'!$A$1:$M$105,10,0),0)</f>
        <v>0</v>
      </c>
      <c r="AL145" s="536">
        <f t="shared" si="209"/>
        <v>0</v>
      </c>
      <c r="AN145" s="218">
        <f>AD145+'[1]PPTO AL 31 DE JULIO  2016'!Z145</f>
        <v>0</v>
      </c>
      <c r="AO145" s="218">
        <f>AE145+'[1]PPTO AL 31 DE JULIO  2016'!AA145</f>
        <v>0</v>
      </c>
      <c r="AP145" s="218">
        <f>AF145+'[1]PPTO AL 31 DE JULIO  2016'!AB145</f>
        <v>0</v>
      </c>
      <c r="AQ145" s="225">
        <f>AI145+'[1]PPTO AL 31 DE JULIO  2016'!AC145</f>
        <v>0</v>
      </c>
      <c r="AR145" s="227" t="e">
        <f t="shared" si="162"/>
        <v>#DIV/0!</v>
      </c>
      <c r="AS145" s="227" t="e">
        <f t="shared" si="163"/>
        <v>#DIV/0!</v>
      </c>
      <c r="AT145" s="526"/>
      <c r="AU145" s="485"/>
      <c r="AV145" s="488">
        <f t="shared" si="210"/>
        <v>0</v>
      </c>
      <c r="AW145" s="488">
        <f t="shared" si="211"/>
        <v>0</v>
      </c>
    </row>
    <row r="146" spans="1:49" s="4" customFormat="1" ht="15.6" hidden="1" x14ac:dyDescent="0.55000000000000004">
      <c r="A146" s="569" t="s">
        <v>548</v>
      </c>
      <c r="B146" s="461" t="s">
        <v>143</v>
      </c>
      <c r="C146" s="571"/>
      <c r="D146" s="462">
        <v>0</v>
      </c>
      <c r="E146" s="5"/>
      <c r="F146" s="5"/>
      <c r="G146" s="5"/>
      <c r="H146" s="5"/>
      <c r="I146" s="38">
        <f t="shared" si="212"/>
        <v>0</v>
      </c>
      <c r="J146" s="551">
        <v>0</v>
      </c>
      <c r="K146" s="19">
        <v>0</v>
      </c>
      <c r="L146" s="14">
        <v>0</v>
      </c>
      <c r="M146" s="15">
        <v>0</v>
      </c>
      <c r="N146" s="18">
        <v>0</v>
      </c>
      <c r="O146" s="19">
        <v>0</v>
      </c>
      <c r="P146" s="14">
        <v>0</v>
      </c>
      <c r="Q146" s="15">
        <v>0</v>
      </c>
      <c r="R146" s="18">
        <v>0</v>
      </c>
      <c r="S146" s="19"/>
      <c r="T146" s="14">
        <v>0</v>
      </c>
      <c r="U146" s="15"/>
      <c r="V146" s="18">
        <v>0</v>
      </c>
      <c r="W146" s="19">
        <v>0</v>
      </c>
      <c r="X146" s="14"/>
      <c r="Y146" s="15"/>
      <c r="Z146" s="18"/>
      <c r="AA146" s="19">
        <v>0</v>
      </c>
      <c r="AB146" s="702">
        <f t="shared" si="205"/>
        <v>0</v>
      </c>
      <c r="AC146" s="486">
        <f t="shared" si="206"/>
        <v>0</v>
      </c>
      <c r="AD146" s="570">
        <f t="shared" si="207"/>
        <v>0</v>
      </c>
      <c r="AE146" s="465">
        <f>IFERROR(+VLOOKUP(A146,'Base de Datos'!$A$1:$G$105,7,0),0)</f>
        <v>0</v>
      </c>
      <c r="AF146" s="40">
        <f>IFERROR(+VLOOKUP(A146,'Base de Datos'!$A$1:$G$105,6,0),0)</f>
        <v>0</v>
      </c>
      <c r="AG146" s="40">
        <f>IFERROR(+VLOOKUP(A146,'Base de Datos'!$A$1:$H$105,8,0),0)</f>
        <v>0</v>
      </c>
      <c r="AH146" s="40">
        <f t="shared" si="202"/>
        <v>0</v>
      </c>
      <c r="AI146" s="168">
        <f t="shared" si="171"/>
        <v>0</v>
      </c>
      <c r="AJ146" s="159">
        <f t="shared" si="208"/>
        <v>0</v>
      </c>
      <c r="AK146" s="40">
        <f>IFERROR(+VLOOKUP(A146,'Base de Datos'!$A$1:$M$105,10,0),0)</f>
        <v>0</v>
      </c>
      <c r="AL146" s="536">
        <f t="shared" si="209"/>
        <v>0</v>
      </c>
      <c r="AN146" s="218">
        <f>AD146+'[1]PPTO AL 31 DE JULIO  2016'!Z146</f>
        <v>1000000</v>
      </c>
      <c r="AO146" s="218">
        <f>AE146+'[1]PPTO AL 31 DE JULIO  2016'!AA146</f>
        <v>0</v>
      </c>
      <c r="AP146" s="218">
        <f>AF146+'[1]PPTO AL 31 DE JULIO  2016'!AB146</f>
        <v>933635</v>
      </c>
      <c r="AQ146" s="225">
        <f>AI146+'[1]PPTO AL 31 DE JULIO  2016'!AC146</f>
        <v>66365</v>
      </c>
      <c r="AR146" s="227">
        <f t="shared" si="162"/>
        <v>0</v>
      </c>
      <c r="AS146" s="227">
        <f t="shared" si="163"/>
        <v>0.93363499999999999</v>
      </c>
      <c r="AT146" s="526"/>
      <c r="AU146" s="485">
        <v>1300000</v>
      </c>
      <c r="AV146" s="488">
        <f t="shared" si="210"/>
        <v>-1300000</v>
      </c>
      <c r="AW146" s="488">
        <f t="shared" si="211"/>
        <v>-1300000</v>
      </c>
    </row>
    <row r="147" spans="1:49" s="4" customFormat="1" ht="15.6" x14ac:dyDescent="0.55000000000000004">
      <c r="A147" s="569" t="s">
        <v>549</v>
      </c>
      <c r="B147" s="461" t="s">
        <v>144</v>
      </c>
      <c r="C147" s="571">
        <v>5425410</v>
      </c>
      <c r="D147" s="462">
        <v>0</v>
      </c>
      <c r="E147" s="5"/>
      <c r="F147" s="5"/>
      <c r="G147" s="5"/>
      <c r="H147" s="5"/>
      <c r="I147" s="38">
        <f t="shared" si="212"/>
        <v>5425410</v>
      </c>
      <c r="J147" s="551">
        <v>0</v>
      </c>
      <c r="K147" s="19">
        <v>0</v>
      </c>
      <c r="L147" s="14">
        <v>0</v>
      </c>
      <c r="M147" s="15">
        <v>0</v>
      </c>
      <c r="N147" s="18">
        <v>1180000</v>
      </c>
      <c r="O147" s="19">
        <v>0</v>
      </c>
      <c r="P147" s="14">
        <v>0</v>
      </c>
      <c r="Q147" s="15">
        <v>0</v>
      </c>
      <c r="R147" s="18">
        <v>0</v>
      </c>
      <c r="S147" s="19"/>
      <c r="T147" s="14"/>
      <c r="U147" s="15">
        <v>0</v>
      </c>
      <c r="V147" s="18">
        <v>0</v>
      </c>
      <c r="W147" s="19">
        <v>0</v>
      </c>
      <c r="X147" s="14"/>
      <c r="Y147" s="15"/>
      <c r="Z147" s="18"/>
      <c r="AA147" s="19">
        <v>0</v>
      </c>
      <c r="AB147" s="702">
        <f t="shared" si="205"/>
        <v>1180000</v>
      </c>
      <c r="AC147" s="486">
        <f t="shared" si="206"/>
        <v>0</v>
      </c>
      <c r="AD147" s="570">
        <f t="shared" si="207"/>
        <v>6605410</v>
      </c>
      <c r="AE147" s="465">
        <f>IFERROR(+VLOOKUP(A147,'Base de Datos'!$A$1:$G$105,7,0),0)</f>
        <v>67800</v>
      </c>
      <c r="AF147" s="40">
        <f>IFERROR(+VLOOKUP(A147,'Base de Datos'!$A$1:$G$105,6,0),0)</f>
        <v>2034073.06</v>
      </c>
      <c r="AG147" s="40">
        <f>IFERROR(+VLOOKUP(A147,'Base de Datos'!$A$1:$H$105,8,0),0)</f>
        <v>0</v>
      </c>
      <c r="AH147" s="40">
        <f t="shared" si="202"/>
        <v>4503536.9399999995</v>
      </c>
      <c r="AI147" s="168">
        <f t="shared" si="171"/>
        <v>4503536.9399999995</v>
      </c>
      <c r="AJ147" s="159">
        <f t="shared" si="208"/>
        <v>0.31820478365461047</v>
      </c>
      <c r="AK147" s="40">
        <f>IFERROR(+VLOOKUP(A147,'Base de Datos'!$A$1:$M$105,10,0),0)</f>
        <v>4503536.9400000004</v>
      </c>
      <c r="AL147" s="536">
        <f t="shared" si="209"/>
        <v>1.0264313645935681E-2</v>
      </c>
      <c r="AN147" s="218">
        <f>AD147+'[1]PPTO AL 31 DE JULIO  2016'!Z147</f>
        <v>6705410</v>
      </c>
      <c r="AO147" s="218">
        <f>AE147+'[1]PPTO AL 31 DE JULIO  2016'!AA147</f>
        <v>86770</v>
      </c>
      <c r="AP147" s="218">
        <f>AF147+'[1]PPTO AL 31 DE JULIO  2016'!AB147</f>
        <v>2034073.06</v>
      </c>
      <c r="AQ147" s="225">
        <f>AI147+'[1]PPTO AL 31 DE JULIO  2016'!AC147</f>
        <v>4584566.9399999995</v>
      </c>
      <c r="AR147" s="227">
        <f t="shared" si="162"/>
        <v>1.2940297461303634E-2</v>
      </c>
      <c r="AS147" s="227">
        <f t="shared" si="163"/>
        <v>0.31628834925828547</v>
      </c>
      <c r="AT147" s="526"/>
      <c r="AU147" s="485">
        <v>1000000</v>
      </c>
      <c r="AV147" s="488">
        <f t="shared" si="210"/>
        <v>3503536.9399999995</v>
      </c>
      <c r="AW147" s="488">
        <f t="shared" si="211"/>
        <v>3503536.9399999995</v>
      </c>
    </row>
    <row r="148" spans="1:49" s="31" customFormat="1" ht="16.8" hidden="1" x14ac:dyDescent="0.55000000000000004">
      <c r="A148" s="256">
        <v>3</v>
      </c>
      <c r="B148" s="180" t="s">
        <v>145</v>
      </c>
      <c r="C148" s="458">
        <f>+C149+C154+C163+C166</f>
        <v>0</v>
      </c>
      <c r="D148" s="459">
        <f>+D149+D154+D163+D166</f>
        <v>0</v>
      </c>
      <c r="E148" s="181">
        <f>+E149+E154+E163+E166</f>
        <v>0</v>
      </c>
      <c r="F148" s="181"/>
      <c r="G148" s="181"/>
      <c r="H148" s="181">
        <f>+H149+H154+H163+H166</f>
        <v>0</v>
      </c>
      <c r="I148" s="175">
        <f t="shared" si="212"/>
        <v>0</v>
      </c>
      <c r="J148" s="182">
        <f>+J149+J154+J163+J166</f>
        <v>0</v>
      </c>
      <c r="K148" s="182">
        <f t="shared" ref="K148:W148" si="213">+K149+K154+K163+K166</f>
        <v>0</v>
      </c>
      <c r="L148" s="177">
        <f t="shared" si="213"/>
        <v>0</v>
      </c>
      <c r="M148" s="176">
        <f t="shared" si="213"/>
        <v>0</v>
      </c>
      <c r="N148" s="177">
        <f t="shared" si="213"/>
        <v>0</v>
      </c>
      <c r="O148" s="176">
        <f t="shared" si="213"/>
        <v>0</v>
      </c>
      <c r="P148" s="177">
        <f t="shared" si="213"/>
        <v>0</v>
      </c>
      <c r="Q148" s="176">
        <f t="shared" si="213"/>
        <v>0</v>
      </c>
      <c r="R148" s="177">
        <f t="shared" si="213"/>
        <v>0</v>
      </c>
      <c r="S148" s="176">
        <f t="shared" si="213"/>
        <v>0</v>
      </c>
      <c r="T148" s="177">
        <f>+T149+T154+T163+T166</f>
        <v>0</v>
      </c>
      <c r="U148" s="176">
        <f>+U149+U154+U163+U166</f>
        <v>0</v>
      </c>
      <c r="V148" s="177">
        <f t="shared" si="213"/>
        <v>0</v>
      </c>
      <c r="W148" s="176">
        <f t="shared" si="213"/>
        <v>0</v>
      </c>
      <c r="X148" s="177">
        <f t="shared" ref="X148:AA148" si="214">+X149+X154+X163+X166</f>
        <v>0</v>
      </c>
      <c r="Y148" s="176">
        <f t="shared" si="214"/>
        <v>0</v>
      </c>
      <c r="Z148" s="177">
        <f t="shared" si="214"/>
        <v>0</v>
      </c>
      <c r="AA148" s="176">
        <f t="shared" si="214"/>
        <v>0</v>
      </c>
      <c r="AB148" s="178">
        <f t="shared" ref="AB148:AB193" si="215">J148+L148+N148+P148+R148+V148+T148</f>
        <v>0</v>
      </c>
      <c r="AC148" s="459">
        <f t="shared" ref="AC148:AI148" si="216">+AC149+AC154+AC163+AC166</f>
        <v>0</v>
      </c>
      <c r="AD148" s="175">
        <f t="shared" si="216"/>
        <v>0</v>
      </c>
      <c r="AE148" s="458">
        <f t="shared" si="216"/>
        <v>0</v>
      </c>
      <c r="AF148" s="175">
        <f t="shared" si="216"/>
        <v>0</v>
      </c>
      <c r="AG148" s="175">
        <f t="shared" ref="AG148" si="217">+AG149+AG154+AG163+AG166</f>
        <v>0</v>
      </c>
      <c r="AH148" s="175"/>
      <c r="AI148" s="175">
        <f t="shared" si="216"/>
        <v>0</v>
      </c>
      <c r="AJ148" s="355" t="s">
        <v>0</v>
      </c>
      <c r="AK148" s="175">
        <f t="shared" ref="AK148" si="218">+AK149+AK154+AK163+AK166</f>
        <v>0</v>
      </c>
      <c r="AL148" s="536" t="s">
        <v>0</v>
      </c>
      <c r="AN148" s="175">
        <f>AD148+'[1]PPTO AL 31 DE JULIO  2016'!Z148</f>
        <v>0</v>
      </c>
      <c r="AO148" s="175">
        <f>AE148+'[1]PPTO AL 31 DE JULIO  2016'!AA148</f>
        <v>0</v>
      </c>
      <c r="AP148" s="175">
        <f>AF148+'[1]PPTO AL 31 DE JULIO  2016'!AB148</f>
        <v>0</v>
      </c>
      <c r="AQ148" s="226">
        <f>AI148+'[1]PPTO AL 31 DE JULIO  2016'!AC148</f>
        <v>0</v>
      </c>
      <c r="AR148" s="227" t="e">
        <f t="shared" si="162"/>
        <v>#DIV/0!</v>
      </c>
      <c r="AS148" s="227" t="e">
        <f t="shared" si="163"/>
        <v>#DIV/0!</v>
      </c>
      <c r="AT148" s="526"/>
      <c r="AU148" s="485"/>
      <c r="AV148" s="491">
        <f t="shared" si="210"/>
        <v>0</v>
      </c>
      <c r="AW148" s="488">
        <f t="shared" si="211"/>
        <v>0</v>
      </c>
    </row>
    <row r="149" spans="1:49" s="23" customFormat="1" ht="16.8" hidden="1" x14ac:dyDescent="0.55000000000000004">
      <c r="A149" s="386">
        <v>301</v>
      </c>
      <c r="B149" s="387" t="s">
        <v>146</v>
      </c>
      <c r="C149" s="388">
        <f>SUM(C150:C153)</f>
        <v>0</v>
      </c>
      <c r="D149" s="388">
        <f>SUM(D150:D153)</f>
        <v>0</v>
      </c>
      <c r="E149" s="397">
        <f>SUM(E150:E153)</f>
        <v>0</v>
      </c>
      <c r="F149" s="397"/>
      <c r="G149" s="397"/>
      <c r="H149" s="397">
        <f>SUM(H150:H153)</f>
        <v>0</v>
      </c>
      <c r="I149" s="395">
        <f t="shared" si="212"/>
        <v>0</v>
      </c>
      <c r="J149" s="390">
        <f>SUM(J150:J153)</f>
        <v>0</v>
      </c>
      <c r="K149" s="391">
        <f t="shared" ref="K149:W149" si="219">SUM(K150:K153)</f>
        <v>0</v>
      </c>
      <c r="L149" s="392">
        <f t="shared" si="219"/>
        <v>0</v>
      </c>
      <c r="M149" s="393">
        <f t="shared" si="219"/>
        <v>0</v>
      </c>
      <c r="N149" s="392">
        <f t="shared" si="219"/>
        <v>0</v>
      </c>
      <c r="O149" s="393">
        <f t="shared" si="219"/>
        <v>0</v>
      </c>
      <c r="P149" s="392">
        <f t="shared" si="219"/>
        <v>0</v>
      </c>
      <c r="Q149" s="393">
        <f t="shared" si="219"/>
        <v>0</v>
      </c>
      <c r="R149" s="392">
        <f t="shared" si="219"/>
        <v>0</v>
      </c>
      <c r="S149" s="393">
        <f t="shared" si="219"/>
        <v>0</v>
      </c>
      <c r="T149" s="392">
        <f>SUM(T150:T153)</f>
        <v>0</v>
      </c>
      <c r="U149" s="393">
        <f>SUM(U150:U153)</f>
        <v>0</v>
      </c>
      <c r="V149" s="392">
        <f t="shared" si="219"/>
        <v>0</v>
      </c>
      <c r="W149" s="393">
        <f t="shared" si="219"/>
        <v>0</v>
      </c>
      <c r="X149" s="392">
        <f t="shared" ref="X149:AA149" si="220">SUM(X150:X153)</f>
        <v>0</v>
      </c>
      <c r="Y149" s="393">
        <f t="shared" si="220"/>
        <v>0</v>
      </c>
      <c r="Z149" s="392">
        <f t="shared" si="220"/>
        <v>0</v>
      </c>
      <c r="AA149" s="393">
        <f t="shared" si="220"/>
        <v>0</v>
      </c>
      <c r="AB149" s="394">
        <f t="shared" si="215"/>
        <v>0</v>
      </c>
      <c r="AC149" s="388">
        <f>SUM(AC150:AC153)</f>
        <v>0</v>
      </c>
      <c r="AD149" s="395">
        <f t="shared" ref="AD149:AD171" si="221">SUM(J149:K149)</f>
        <v>0</v>
      </c>
      <c r="AE149" s="460">
        <f>SUM(AE150:AE153)</f>
        <v>0</v>
      </c>
      <c r="AF149" s="395">
        <f>SUM(AF150:AF153)</f>
        <v>0</v>
      </c>
      <c r="AG149" s="395">
        <f>SUM(AG150:AG153)</f>
        <v>0</v>
      </c>
      <c r="AH149" s="395"/>
      <c r="AI149" s="395">
        <f>SUM(AI150:AI153)</f>
        <v>0</v>
      </c>
      <c r="AJ149" s="398" t="e">
        <f t="shared" ref="AJ149:AJ171" si="222">AI149/AD149</f>
        <v>#DIV/0!</v>
      </c>
      <c r="AK149" s="395">
        <f>SUM(AK150:AK153)</f>
        <v>0</v>
      </c>
      <c r="AL149" s="536" t="e">
        <f t="shared" ref="AL149:AL171" si="223">AK149/AF149</f>
        <v>#DIV/0!</v>
      </c>
      <c r="AN149" s="218">
        <f>AD149+'[1]PPTO AL 31 DE JULIO  2016'!Z149</f>
        <v>0</v>
      </c>
      <c r="AO149" s="218">
        <f>AE149+'[1]PPTO AL 31 DE JULIO  2016'!AA149</f>
        <v>0</v>
      </c>
      <c r="AP149" s="218">
        <f>AF149+'[1]PPTO AL 31 DE JULIO  2016'!AB149</f>
        <v>0</v>
      </c>
      <c r="AQ149" s="225">
        <f>AI149+'[1]PPTO AL 31 DE JULIO  2016'!AC149</f>
        <v>0</v>
      </c>
      <c r="AR149" s="227" t="e">
        <f t="shared" si="162"/>
        <v>#DIV/0!</v>
      </c>
      <c r="AS149" s="227" t="e">
        <f t="shared" si="163"/>
        <v>#DIV/0!</v>
      </c>
      <c r="AT149" s="526"/>
      <c r="AU149" s="492"/>
      <c r="AV149" s="491">
        <f t="shared" si="210"/>
        <v>0</v>
      </c>
      <c r="AW149" s="488">
        <f t="shared" si="211"/>
        <v>0</v>
      </c>
    </row>
    <row r="150" spans="1:49" s="4" customFormat="1" ht="15.6" hidden="1" x14ac:dyDescent="0.55000000000000004">
      <c r="A150" s="569">
        <v>30101</v>
      </c>
      <c r="B150" s="461" t="s">
        <v>147</v>
      </c>
      <c r="C150" s="571">
        <v>0</v>
      </c>
      <c r="D150" s="462">
        <v>0</v>
      </c>
      <c r="E150" s="5"/>
      <c r="F150" s="5"/>
      <c r="G150" s="5"/>
      <c r="H150" s="5"/>
      <c r="I150" s="38">
        <f t="shared" si="212"/>
        <v>0</v>
      </c>
      <c r="J150" s="551">
        <v>0</v>
      </c>
      <c r="K150" s="19">
        <v>0</v>
      </c>
      <c r="L150" s="14">
        <v>0</v>
      </c>
      <c r="M150" s="15">
        <v>0</v>
      </c>
      <c r="N150" s="18">
        <v>0</v>
      </c>
      <c r="O150" s="19">
        <v>0</v>
      </c>
      <c r="P150" s="14">
        <v>0</v>
      </c>
      <c r="Q150" s="15">
        <v>0</v>
      </c>
      <c r="R150" s="18">
        <v>0</v>
      </c>
      <c r="S150" s="19">
        <v>0</v>
      </c>
      <c r="T150" s="14">
        <v>0</v>
      </c>
      <c r="U150" s="15">
        <v>0</v>
      </c>
      <c r="V150" s="18">
        <v>0</v>
      </c>
      <c r="W150" s="19">
        <v>0</v>
      </c>
      <c r="X150" s="14">
        <v>0</v>
      </c>
      <c r="Y150" s="15">
        <v>0</v>
      </c>
      <c r="Z150" s="18">
        <v>0</v>
      </c>
      <c r="AA150" s="19">
        <v>0</v>
      </c>
      <c r="AB150" s="35">
        <f t="shared" si="215"/>
        <v>0</v>
      </c>
      <c r="AC150" s="486">
        <v>0</v>
      </c>
      <c r="AD150" s="570">
        <f t="shared" si="221"/>
        <v>0</v>
      </c>
      <c r="AE150" s="465">
        <v>0</v>
      </c>
      <c r="AF150" s="40">
        <v>0</v>
      </c>
      <c r="AG150" s="40">
        <v>0</v>
      </c>
      <c r="AH150" s="40"/>
      <c r="AI150" s="168">
        <v>0</v>
      </c>
      <c r="AJ150" s="159" t="e">
        <f t="shared" si="222"/>
        <v>#DIV/0!</v>
      </c>
      <c r="AK150" s="40">
        <v>0</v>
      </c>
      <c r="AL150" s="536" t="e">
        <f t="shared" si="223"/>
        <v>#DIV/0!</v>
      </c>
      <c r="AN150" s="218">
        <f>AD150+'[1]PPTO AL 31 DE JULIO  2016'!Z150</f>
        <v>0</v>
      </c>
      <c r="AO150" s="218">
        <f>AE150+'[1]PPTO AL 31 DE JULIO  2016'!AA150</f>
        <v>0</v>
      </c>
      <c r="AP150" s="218">
        <f>AF150+'[1]PPTO AL 31 DE JULIO  2016'!AB150</f>
        <v>0</v>
      </c>
      <c r="AQ150" s="225">
        <f>AI150+'[1]PPTO AL 31 DE JULIO  2016'!AC150</f>
        <v>0</v>
      </c>
      <c r="AR150" s="227" t="e">
        <f t="shared" si="162"/>
        <v>#DIV/0!</v>
      </c>
      <c r="AS150" s="227" t="e">
        <f t="shared" si="163"/>
        <v>#DIV/0!</v>
      </c>
      <c r="AT150" s="526"/>
      <c r="AU150" s="485"/>
      <c r="AV150" s="488">
        <f t="shared" si="210"/>
        <v>0</v>
      </c>
      <c r="AW150" s="488">
        <f t="shared" si="211"/>
        <v>0</v>
      </c>
    </row>
    <row r="151" spans="1:49" s="4" customFormat="1" ht="15.6" hidden="1" x14ac:dyDescent="0.55000000000000004">
      <c r="A151" s="569">
        <v>30102</v>
      </c>
      <c r="B151" s="461" t="s">
        <v>148</v>
      </c>
      <c r="C151" s="571">
        <v>0</v>
      </c>
      <c r="D151" s="462">
        <v>0</v>
      </c>
      <c r="E151" s="5"/>
      <c r="F151" s="5"/>
      <c r="G151" s="5"/>
      <c r="H151" s="5"/>
      <c r="I151" s="38">
        <f t="shared" si="212"/>
        <v>0</v>
      </c>
      <c r="J151" s="551">
        <v>0</v>
      </c>
      <c r="K151" s="19">
        <v>0</v>
      </c>
      <c r="L151" s="14">
        <v>0</v>
      </c>
      <c r="M151" s="15">
        <v>0</v>
      </c>
      <c r="N151" s="18">
        <v>0</v>
      </c>
      <c r="O151" s="19">
        <v>0</v>
      </c>
      <c r="P151" s="14">
        <v>0</v>
      </c>
      <c r="Q151" s="15">
        <v>0</v>
      </c>
      <c r="R151" s="18">
        <v>0</v>
      </c>
      <c r="S151" s="19">
        <v>0</v>
      </c>
      <c r="T151" s="14">
        <v>0</v>
      </c>
      <c r="U151" s="15">
        <v>0</v>
      </c>
      <c r="V151" s="18">
        <v>0</v>
      </c>
      <c r="W151" s="19">
        <v>0</v>
      </c>
      <c r="X151" s="14">
        <v>0</v>
      </c>
      <c r="Y151" s="15">
        <v>0</v>
      </c>
      <c r="Z151" s="18">
        <v>0</v>
      </c>
      <c r="AA151" s="19">
        <v>0</v>
      </c>
      <c r="AB151" s="35">
        <f t="shared" si="215"/>
        <v>0</v>
      </c>
      <c r="AC151" s="486">
        <v>0</v>
      </c>
      <c r="AD151" s="570">
        <f t="shared" si="221"/>
        <v>0</v>
      </c>
      <c r="AE151" s="465">
        <v>0</v>
      </c>
      <c r="AF151" s="40">
        <v>0</v>
      </c>
      <c r="AG151" s="40">
        <v>0</v>
      </c>
      <c r="AH151" s="40"/>
      <c r="AI151" s="168">
        <v>0</v>
      </c>
      <c r="AJ151" s="159" t="e">
        <f t="shared" si="222"/>
        <v>#DIV/0!</v>
      </c>
      <c r="AK151" s="40">
        <v>0</v>
      </c>
      <c r="AL151" s="536" t="e">
        <f t="shared" si="223"/>
        <v>#DIV/0!</v>
      </c>
      <c r="AN151" s="218">
        <f>AD151+'[1]PPTO AL 31 DE JULIO  2016'!Z151</f>
        <v>0</v>
      </c>
      <c r="AO151" s="218">
        <f>AE151+'[1]PPTO AL 31 DE JULIO  2016'!AA151</f>
        <v>0</v>
      </c>
      <c r="AP151" s="218">
        <f>AF151+'[1]PPTO AL 31 DE JULIO  2016'!AB151</f>
        <v>0</v>
      </c>
      <c r="AQ151" s="225">
        <f>AI151+'[1]PPTO AL 31 DE JULIO  2016'!AC151</f>
        <v>0</v>
      </c>
      <c r="AR151" s="227" t="e">
        <f t="shared" si="162"/>
        <v>#DIV/0!</v>
      </c>
      <c r="AS151" s="227" t="e">
        <f t="shared" si="163"/>
        <v>#DIV/0!</v>
      </c>
      <c r="AT151" s="526"/>
      <c r="AU151" s="485"/>
      <c r="AV151" s="488">
        <f t="shared" si="210"/>
        <v>0</v>
      </c>
      <c r="AW151" s="488">
        <f t="shared" si="211"/>
        <v>0</v>
      </c>
    </row>
    <row r="152" spans="1:49" s="4" customFormat="1" ht="15.6" hidden="1" x14ac:dyDescent="0.55000000000000004">
      <c r="A152" s="569">
        <v>30103</v>
      </c>
      <c r="B152" s="461" t="s">
        <v>149</v>
      </c>
      <c r="C152" s="571">
        <v>0</v>
      </c>
      <c r="D152" s="462">
        <v>0</v>
      </c>
      <c r="E152" s="5"/>
      <c r="F152" s="5"/>
      <c r="G152" s="5"/>
      <c r="H152" s="5"/>
      <c r="I152" s="38">
        <f t="shared" si="212"/>
        <v>0</v>
      </c>
      <c r="J152" s="551">
        <v>0</v>
      </c>
      <c r="K152" s="19">
        <v>0</v>
      </c>
      <c r="L152" s="14">
        <v>0</v>
      </c>
      <c r="M152" s="15">
        <v>0</v>
      </c>
      <c r="N152" s="18">
        <v>0</v>
      </c>
      <c r="O152" s="19">
        <v>0</v>
      </c>
      <c r="P152" s="14">
        <v>0</v>
      </c>
      <c r="Q152" s="15">
        <v>0</v>
      </c>
      <c r="R152" s="18">
        <v>0</v>
      </c>
      <c r="S152" s="19">
        <v>0</v>
      </c>
      <c r="T152" s="14">
        <v>0</v>
      </c>
      <c r="U152" s="15">
        <v>0</v>
      </c>
      <c r="V152" s="18">
        <v>0</v>
      </c>
      <c r="W152" s="19">
        <v>0</v>
      </c>
      <c r="X152" s="14">
        <v>0</v>
      </c>
      <c r="Y152" s="15">
        <v>0</v>
      </c>
      <c r="Z152" s="18">
        <v>0</v>
      </c>
      <c r="AA152" s="19">
        <v>0</v>
      </c>
      <c r="AB152" s="35">
        <f t="shared" si="215"/>
        <v>0</v>
      </c>
      <c r="AC152" s="486">
        <v>0</v>
      </c>
      <c r="AD152" s="570">
        <f t="shared" si="221"/>
        <v>0</v>
      </c>
      <c r="AE152" s="465">
        <v>0</v>
      </c>
      <c r="AF152" s="40">
        <v>0</v>
      </c>
      <c r="AG152" s="40">
        <v>0</v>
      </c>
      <c r="AH152" s="40"/>
      <c r="AI152" s="168">
        <v>0</v>
      </c>
      <c r="AJ152" s="159" t="e">
        <f t="shared" si="222"/>
        <v>#DIV/0!</v>
      </c>
      <c r="AK152" s="40">
        <v>0</v>
      </c>
      <c r="AL152" s="536" t="e">
        <f t="shared" si="223"/>
        <v>#DIV/0!</v>
      </c>
      <c r="AN152" s="218">
        <f>AD152+'[1]PPTO AL 31 DE JULIO  2016'!Z152</f>
        <v>0</v>
      </c>
      <c r="AO152" s="218">
        <f>AE152+'[1]PPTO AL 31 DE JULIO  2016'!AA152</f>
        <v>0</v>
      </c>
      <c r="AP152" s="218">
        <f>AF152+'[1]PPTO AL 31 DE JULIO  2016'!AB152</f>
        <v>0</v>
      </c>
      <c r="AQ152" s="225">
        <f>AI152+'[1]PPTO AL 31 DE JULIO  2016'!AC152</f>
        <v>0</v>
      </c>
      <c r="AR152" s="227" t="e">
        <f t="shared" si="162"/>
        <v>#DIV/0!</v>
      </c>
      <c r="AS152" s="227" t="e">
        <f t="shared" si="163"/>
        <v>#DIV/0!</v>
      </c>
      <c r="AT152" s="526"/>
      <c r="AU152" s="485"/>
      <c r="AV152" s="488">
        <f t="shared" si="210"/>
        <v>0</v>
      </c>
      <c r="AW152" s="488">
        <f t="shared" si="211"/>
        <v>0</v>
      </c>
    </row>
    <row r="153" spans="1:49" s="4" customFormat="1" ht="15.6" hidden="1" x14ac:dyDescent="0.55000000000000004">
      <c r="A153" s="569">
        <v>30104</v>
      </c>
      <c r="B153" s="461" t="s">
        <v>150</v>
      </c>
      <c r="C153" s="571">
        <v>0</v>
      </c>
      <c r="D153" s="462">
        <v>0</v>
      </c>
      <c r="E153" s="5"/>
      <c r="F153" s="5"/>
      <c r="G153" s="5"/>
      <c r="H153" s="5"/>
      <c r="I153" s="38">
        <f t="shared" si="212"/>
        <v>0</v>
      </c>
      <c r="J153" s="551">
        <v>0</v>
      </c>
      <c r="K153" s="19">
        <v>0</v>
      </c>
      <c r="L153" s="14">
        <v>0</v>
      </c>
      <c r="M153" s="15">
        <v>0</v>
      </c>
      <c r="N153" s="18">
        <v>0</v>
      </c>
      <c r="O153" s="19">
        <v>0</v>
      </c>
      <c r="P153" s="14">
        <v>0</v>
      </c>
      <c r="Q153" s="15">
        <v>0</v>
      </c>
      <c r="R153" s="18">
        <v>0</v>
      </c>
      <c r="S153" s="19">
        <v>0</v>
      </c>
      <c r="T153" s="14">
        <v>0</v>
      </c>
      <c r="U153" s="15">
        <v>0</v>
      </c>
      <c r="V153" s="18">
        <v>0</v>
      </c>
      <c r="W153" s="19">
        <v>0</v>
      </c>
      <c r="X153" s="14">
        <v>0</v>
      </c>
      <c r="Y153" s="15">
        <v>0</v>
      </c>
      <c r="Z153" s="18">
        <v>0</v>
      </c>
      <c r="AA153" s="19">
        <v>0</v>
      </c>
      <c r="AB153" s="35">
        <f t="shared" si="215"/>
        <v>0</v>
      </c>
      <c r="AC153" s="486">
        <v>0</v>
      </c>
      <c r="AD153" s="570">
        <f t="shared" si="221"/>
        <v>0</v>
      </c>
      <c r="AE153" s="465">
        <v>0</v>
      </c>
      <c r="AF153" s="40">
        <v>0</v>
      </c>
      <c r="AG153" s="40">
        <v>0</v>
      </c>
      <c r="AH153" s="40"/>
      <c r="AI153" s="168">
        <v>0</v>
      </c>
      <c r="AJ153" s="159" t="e">
        <f t="shared" si="222"/>
        <v>#DIV/0!</v>
      </c>
      <c r="AK153" s="40">
        <v>0</v>
      </c>
      <c r="AL153" s="536" t="e">
        <f t="shared" si="223"/>
        <v>#DIV/0!</v>
      </c>
      <c r="AN153" s="218">
        <f>AD153+'[1]PPTO AL 31 DE JULIO  2016'!Z153</f>
        <v>0</v>
      </c>
      <c r="AO153" s="218">
        <f>AE153+'[1]PPTO AL 31 DE JULIO  2016'!AA153</f>
        <v>0</v>
      </c>
      <c r="AP153" s="218">
        <f>AF153+'[1]PPTO AL 31 DE JULIO  2016'!AB153</f>
        <v>0</v>
      </c>
      <c r="AQ153" s="225">
        <f>AI153+'[1]PPTO AL 31 DE JULIO  2016'!AC153</f>
        <v>0</v>
      </c>
      <c r="AR153" s="227" t="e">
        <f t="shared" si="162"/>
        <v>#DIV/0!</v>
      </c>
      <c r="AS153" s="227" t="e">
        <f t="shared" si="163"/>
        <v>#DIV/0!</v>
      </c>
      <c r="AT153" s="526"/>
      <c r="AU153" s="485"/>
      <c r="AV153" s="488">
        <f t="shared" si="210"/>
        <v>0</v>
      </c>
      <c r="AW153" s="488">
        <f t="shared" si="211"/>
        <v>0</v>
      </c>
    </row>
    <row r="154" spans="1:49" ht="16.8" hidden="1" x14ac:dyDescent="0.55000000000000004">
      <c r="A154" s="256">
        <v>302</v>
      </c>
      <c r="B154" s="180" t="s">
        <v>151</v>
      </c>
      <c r="C154" s="183">
        <f>SUM(C155:C162)</f>
        <v>0</v>
      </c>
      <c r="D154" s="183">
        <f>SUM(D155:D162)</f>
        <v>0</v>
      </c>
      <c r="E154" s="181">
        <f>SUM(E155:E162)</f>
        <v>0</v>
      </c>
      <c r="F154" s="181"/>
      <c r="G154" s="181"/>
      <c r="H154" s="181">
        <f>SUM(H155:H162)</f>
        <v>0</v>
      </c>
      <c r="I154" s="184">
        <f t="shared" si="212"/>
        <v>0</v>
      </c>
      <c r="J154" s="185">
        <f>SUM(J155:J162)</f>
        <v>0</v>
      </c>
      <c r="K154" s="186">
        <f t="shared" ref="K154:W154" si="224">SUM(K155:K162)</f>
        <v>0</v>
      </c>
      <c r="L154" s="187">
        <f t="shared" si="224"/>
        <v>0</v>
      </c>
      <c r="M154" s="188">
        <f t="shared" si="224"/>
        <v>0</v>
      </c>
      <c r="N154" s="187">
        <f t="shared" si="224"/>
        <v>0</v>
      </c>
      <c r="O154" s="188">
        <f t="shared" si="224"/>
        <v>0</v>
      </c>
      <c r="P154" s="187">
        <f t="shared" si="224"/>
        <v>0</v>
      </c>
      <c r="Q154" s="188">
        <f t="shared" si="224"/>
        <v>0</v>
      </c>
      <c r="R154" s="187">
        <f t="shared" si="224"/>
        <v>0</v>
      </c>
      <c r="S154" s="188">
        <f t="shared" si="224"/>
        <v>0</v>
      </c>
      <c r="T154" s="187">
        <f>SUM(T155:T162)</f>
        <v>0</v>
      </c>
      <c r="U154" s="188">
        <f>SUM(U155:U162)</f>
        <v>0</v>
      </c>
      <c r="V154" s="187">
        <f t="shared" si="224"/>
        <v>0</v>
      </c>
      <c r="W154" s="188">
        <f t="shared" si="224"/>
        <v>0</v>
      </c>
      <c r="X154" s="187">
        <f t="shared" ref="X154:AA154" si="225">SUM(X155:X162)</f>
        <v>0</v>
      </c>
      <c r="Y154" s="188">
        <f t="shared" si="225"/>
        <v>0</v>
      </c>
      <c r="Z154" s="187">
        <f t="shared" si="225"/>
        <v>0</v>
      </c>
      <c r="AA154" s="188">
        <f t="shared" si="225"/>
        <v>0</v>
      </c>
      <c r="AB154" s="35">
        <f t="shared" si="215"/>
        <v>0</v>
      </c>
      <c r="AC154" s="486">
        <f>SUM(AC155:AC162)</f>
        <v>0</v>
      </c>
      <c r="AD154" s="184">
        <f t="shared" si="221"/>
        <v>0</v>
      </c>
      <c r="AE154" s="476">
        <f>SUM(AE155:AE162)</f>
        <v>0</v>
      </c>
      <c r="AF154" s="190">
        <f>SUM(AF155:AF162)</f>
        <v>0</v>
      </c>
      <c r="AG154" s="190">
        <f>SUM(AG155:AG162)</f>
        <v>0</v>
      </c>
      <c r="AH154" s="190"/>
      <c r="AI154" s="190">
        <f>SUM(AI155:AI162)</f>
        <v>0</v>
      </c>
      <c r="AJ154" s="355" t="e">
        <f t="shared" si="222"/>
        <v>#DIV/0!</v>
      </c>
      <c r="AK154" s="190">
        <f>SUM(AK155:AK162)</f>
        <v>0</v>
      </c>
      <c r="AL154" s="536" t="e">
        <f t="shared" si="223"/>
        <v>#DIV/0!</v>
      </c>
      <c r="AN154" s="218">
        <f>AD154+'[1]PPTO AL 31 DE JULIO  2016'!Z154</f>
        <v>0</v>
      </c>
      <c r="AO154" s="218">
        <f>AE154+'[1]PPTO AL 31 DE JULIO  2016'!AA154</f>
        <v>0</v>
      </c>
      <c r="AP154" s="218">
        <f>AF154+'[1]PPTO AL 31 DE JULIO  2016'!AB154</f>
        <v>0</v>
      </c>
      <c r="AQ154" s="225">
        <f>AI154+'[1]PPTO AL 31 DE JULIO  2016'!AC154</f>
        <v>0</v>
      </c>
      <c r="AR154" s="227" t="e">
        <f t="shared" si="162"/>
        <v>#DIV/0!</v>
      </c>
      <c r="AS154" s="227" t="e">
        <f t="shared" si="163"/>
        <v>#DIV/0!</v>
      </c>
      <c r="AT154" s="526"/>
      <c r="AU154" s="493"/>
      <c r="AV154" s="491">
        <f t="shared" si="210"/>
        <v>0</v>
      </c>
      <c r="AW154" s="488">
        <f t="shared" si="211"/>
        <v>0</v>
      </c>
    </row>
    <row r="155" spans="1:49" s="4" customFormat="1" ht="15.6" hidden="1" x14ac:dyDescent="0.55000000000000004">
      <c r="A155" s="569">
        <v>30201</v>
      </c>
      <c r="B155" s="461" t="s">
        <v>152</v>
      </c>
      <c r="C155" s="571">
        <v>0</v>
      </c>
      <c r="D155" s="462">
        <v>0</v>
      </c>
      <c r="E155" s="5"/>
      <c r="F155" s="5"/>
      <c r="G155" s="5"/>
      <c r="H155" s="5"/>
      <c r="I155" s="38">
        <f t="shared" si="212"/>
        <v>0</v>
      </c>
      <c r="J155" s="551">
        <v>0</v>
      </c>
      <c r="K155" s="19">
        <v>0</v>
      </c>
      <c r="L155" s="14">
        <v>0</v>
      </c>
      <c r="M155" s="15">
        <v>0</v>
      </c>
      <c r="N155" s="18">
        <v>0</v>
      </c>
      <c r="O155" s="19">
        <v>0</v>
      </c>
      <c r="P155" s="14">
        <v>0</v>
      </c>
      <c r="Q155" s="15">
        <v>0</v>
      </c>
      <c r="R155" s="18">
        <v>0</v>
      </c>
      <c r="S155" s="19">
        <v>0</v>
      </c>
      <c r="T155" s="14">
        <v>0</v>
      </c>
      <c r="U155" s="15">
        <v>0</v>
      </c>
      <c r="V155" s="18">
        <v>0</v>
      </c>
      <c r="W155" s="19">
        <v>0</v>
      </c>
      <c r="X155" s="14">
        <v>0</v>
      </c>
      <c r="Y155" s="15">
        <v>0</v>
      </c>
      <c r="Z155" s="18">
        <v>0</v>
      </c>
      <c r="AA155" s="19">
        <v>0</v>
      </c>
      <c r="AB155" s="35">
        <f t="shared" si="215"/>
        <v>0</v>
      </c>
      <c r="AC155" s="486">
        <v>0</v>
      </c>
      <c r="AD155" s="570">
        <f t="shared" si="221"/>
        <v>0</v>
      </c>
      <c r="AE155" s="465">
        <v>0</v>
      </c>
      <c r="AF155" s="40">
        <v>0</v>
      </c>
      <c r="AG155" s="40">
        <v>0</v>
      </c>
      <c r="AH155" s="40"/>
      <c r="AI155" s="168">
        <v>0</v>
      </c>
      <c r="AJ155" s="159" t="e">
        <f t="shared" si="222"/>
        <v>#DIV/0!</v>
      </c>
      <c r="AK155" s="40">
        <v>0</v>
      </c>
      <c r="AL155" s="536" t="e">
        <f t="shared" si="223"/>
        <v>#DIV/0!</v>
      </c>
      <c r="AN155" s="218">
        <f>AD155+'[1]PPTO AL 31 DE JULIO  2016'!Z155</f>
        <v>0</v>
      </c>
      <c r="AO155" s="218">
        <f>AE155+'[1]PPTO AL 31 DE JULIO  2016'!AA155</f>
        <v>0</v>
      </c>
      <c r="AP155" s="218">
        <f>AF155+'[1]PPTO AL 31 DE JULIO  2016'!AB155</f>
        <v>0</v>
      </c>
      <c r="AQ155" s="225">
        <f>AI155+'[1]PPTO AL 31 DE JULIO  2016'!AC155</f>
        <v>0</v>
      </c>
      <c r="AR155" s="227" t="e">
        <f t="shared" si="162"/>
        <v>#DIV/0!</v>
      </c>
      <c r="AS155" s="227" t="e">
        <f t="shared" si="163"/>
        <v>#DIV/0!</v>
      </c>
      <c r="AT155" s="526"/>
      <c r="AU155" s="485"/>
      <c r="AV155" s="488">
        <f t="shared" si="210"/>
        <v>0</v>
      </c>
      <c r="AW155" s="488">
        <f t="shared" si="211"/>
        <v>0</v>
      </c>
    </row>
    <row r="156" spans="1:49" s="4" customFormat="1" ht="15.6" hidden="1" x14ac:dyDescent="0.55000000000000004">
      <c r="A156" s="569">
        <v>30202</v>
      </c>
      <c r="B156" s="461" t="s">
        <v>153</v>
      </c>
      <c r="C156" s="571">
        <v>0</v>
      </c>
      <c r="D156" s="462">
        <v>0</v>
      </c>
      <c r="E156" s="5"/>
      <c r="F156" s="5"/>
      <c r="G156" s="5"/>
      <c r="H156" s="5"/>
      <c r="I156" s="38">
        <f t="shared" si="212"/>
        <v>0</v>
      </c>
      <c r="J156" s="551">
        <v>0</v>
      </c>
      <c r="K156" s="19">
        <v>0</v>
      </c>
      <c r="L156" s="14">
        <v>0</v>
      </c>
      <c r="M156" s="15">
        <v>0</v>
      </c>
      <c r="N156" s="18">
        <v>0</v>
      </c>
      <c r="O156" s="19">
        <v>0</v>
      </c>
      <c r="P156" s="14">
        <v>0</v>
      </c>
      <c r="Q156" s="15">
        <v>0</v>
      </c>
      <c r="R156" s="18">
        <v>0</v>
      </c>
      <c r="S156" s="19">
        <v>0</v>
      </c>
      <c r="T156" s="14">
        <v>0</v>
      </c>
      <c r="U156" s="15">
        <v>0</v>
      </c>
      <c r="V156" s="18">
        <v>0</v>
      </c>
      <c r="W156" s="19">
        <v>0</v>
      </c>
      <c r="X156" s="14">
        <v>0</v>
      </c>
      <c r="Y156" s="15">
        <v>0</v>
      </c>
      <c r="Z156" s="18">
        <v>0</v>
      </c>
      <c r="AA156" s="19">
        <v>0</v>
      </c>
      <c r="AB156" s="35">
        <f t="shared" si="215"/>
        <v>0</v>
      </c>
      <c r="AC156" s="486">
        <v>0</v>
      </c>
      <c r="AD156" s="570">
        <f t="shared" si="221"/>
        <v>0</v>
      </c>
      <c r="AE156" s="465">
        <v>0</v>
      </c>
      <c r="AF156" s="40">
        <v>0</v>
      </c>
      <c r="AG156" s="40">
        <v>0</v>
      </c>
      <c r="AH156" s="40"/>
      <c r="AI156" s="168">
        <v>0</v>
      </c>
      <c r="AJ156" s="159" t="e">
        <f t="shared" si="222"/>
        <v>#DIV/0!</v>
      </c>
      <c r="AK156" s="40">
        <v>0</v>
      </c>
      <c r="AL156" s="536" t="e">
        <f t="shared" si="223"/>
        <v>#DIV/0!</v>
      </c>
      <c r="AN156" s="218">
        <f>AD156+'[1]PPTO AL 31 DE JULIO  2016'!Z156</f>
        <v>0</v>
      </c>
      <c r="AO156" s="218">
        <f>AE156+'[1]PPTO AL 31 DE JULIO  2016'!AA156</f>
        <v>0</v>
      </c>
      <c r="AP156" s="218">
        <f>AF156+'[1]PPTO AL 31 DE JULIO  2016'!AB156</f>
        <v>0</v>
      </c>
      <c r="AQ156" s="225">
        <f>AI156+'[1]PPTO AL 31 DE JULIO  2016'!AC156</f>
        <v>0</v>
      </c>
      <c r="AR156" s="227" t="e">
        <f t="shared" si="162"/>
        <v>#DIV/0!</v>
      </c>
      <c r="AS156" s="227" t="e">
        <f t="shared" si="163"/>
        <v>#DIV/0!</v>
      </c>
      <c r="AT156" s="526"/>
      <c r="AU156" s="485"/>
      <c r="AV156" s="488">
        <f t="shared" si="210"/>
        <v>0</v>
      </c>
      <c r="AW156" s="488">
        <f t="shared" si="211"/>
        <v>0</v>
      </c>
    </row>
    <row r="157" spans="1:49" s="4" customFormat="1" ht="15.6" hidden="1" x14ac:dyDescent="0.55000000000000004">
      <c r="A157" s="569">
        <v>30203</v>
      </c>
      <c r="B157" s="461" t="s">
        <v>154</v>
      </c>
      <c r="C157" s="571">
        <v>0</v>
      </c>
      <c r="D157" s="462">
        <v>0</v>
      </c>
      <c r="E157" s="5"/>
      <c r="F157" s="5"/>
      <c r="G157" s="5"/>
      <c r="H157" s="5"/>
      <c r="I157" s="38">
        <f t="shared" si="212"/>
        <v>0</v>
      </c>
      <c r="J157" s="551">
        <v>0</v>
      </c>
      <c r="K157" s="19">
        <v>0</v>
      </c>
      <c r="L157" s="14">
        <v>0</v>
      </c>
      <c r="M157" s="15">
        <v>0</v>
      </c>
      <c r="N157" s="18">
        <v>0</v>
      </c>
      <c r="O157" s="19">
        <v>0</v>
      </c>
      <c r="P157" s="14">
        <v>0</v>
      </c>
      <c r="Q157" s="15">
        <v>0</v>
      </c>
      <c r="R157" s="18">
        <v>0</v>
      </c>
      <c r="S157" s="19">
        <v>0</v>
      </c>
      <c r="T157" s="14">
        <v>0</v>
      </c>
      <c r="U157" s="15">
        <v>0</v>
      </c>
      <c r="V157" s="18">
        <v>0</v>
      </c>
      <c r="W157" s="19">
        <v>0</v>
      </c>
      <c r="X157" s="14">
        <v>0</v>
      </c>
      <c r="Y157" s="15">
        <v>0</v>
      </c>
      <c r="Z157" s="18">
        <v>0</v>
      </c>
      <c r="AA157" s="19">
        <v>0</v>
      </c>
      <c r="AB157" s="35">
        <f t="shared" si="215"/>
        <v>0</v>
      </c>
      <c r="AC157" s="486">
        <v>0</v>
      </c>
      <c r="AD157" s="570">
        <f t="shared" si="221"/>
        <v>0</v>
      </c>
      <c r="AE157" s="465">
        <v>0</v>
      </c>
      <c r="AF157" s="40">
        <v>0</v>
      </c>
      <c r="AG157" s="40">
        <v>0</v>
      </c>
      <c r="AH157" s="40"/>
      <c r="AI157" s="168">
        <v>0</v>
      </c>
      <c r="AJ157" s="159" t="e">
        <f t="shared" si="222"/>
        <v>#DIV/0!</v>
      </c>
      <c r="AK157" s="40">
        <v>0</v>
      </c>
      <c r="AL157" s="536" t="e">
        <f t="shared" si="223"/>
        <v>#DIV/0!</v>
      </c>
      <c r="AN157" s="218">
        <f>AD157+'[1]PPTO AL 31 DE JULIO  2016'!Z157</f>
        <v>0</v>
      </c>
      <c r="AO157" s="218">
        <f>AE157+'[1]PPTO AL 31 DE JULIO  2016'!AA157</f>
        <v>0</v>
      </c>
      <c r="AP157" s="218">
        <f>AF157+'[1]PPTO AL 31 DE JULIO  2016'!AB157</f>
        <v>0</v>
      </c>
      <c r="AQ157" s="225">
        <f>AI157+'[1]PPTO AL 31 DE JULIO  2016'!AC157</f>
        <v>0</v>
      </c>
      <c r="AR157" s="227" t="e">
        <f t="shared" si="162"/>
        <v>#DIV/0!</v>
      </c>
      <c r="AS157" s="227" t="e">
        <f t="shared" si="163"/>
        <v>#DIV/0!</v>
      </c>
      <c r="AT157" s="526"/>
      <c r="AU157" s="485"/>
      <c r="AV157" s="488">
        <f t="shared" si="210"/>
        <v>0</v>
      </c>
      <c r="AW157" s="488">
        <f t="shared" si="211"/>
        <v>0</v>
      </c>
    </row>
    <row r="158" spans="1:49" s="4" customFormat="1" ht="15.6" hidden="1" x14ac:dyDescent="0.55000000000000004">
      <c r="A158" s="569">
        <v>30204</v>
      </c>
      <c r="B158" s="461" t="s">
        <v>155</v>
      </c>
      <c r="C158" s="571">
        <v>0</v>
      </c>
      <c r="D158" s="462">
        <v>0</v>
      </c>
      <c r="E158" s="5"/>
      <c r="F158" s="5"/>
      <c r="G158" s="5"/>
      <c r="H158" s="5"/>
      <c r="I158" s="38">
        <f t="shared" si="212"/>
        <v>0</v>
      </c>
      <c r="J158" s="551">
        <v>0</v>
      </c>
      <c r="K158" s="19">
        <v>0</v>
      </c>
      <c r="L158" s="14">
        <v>0</v>
      </c>
      <c r="M158" s="15">
        <v>0</v>
      </c>
      <c r="N158" s="18">
        <v>0</v>
      </c>
      <c r="O158" s="19">
        <v>0</v>
      </c>
      <c r="P158" s="14">
        <v>0</v>
      </c>
      <c r="Q158" s="15">
        <v>0</v>
      </c>
      <c r="R158" s="18">
        <v>0</v>
      </c>
      <c r="S158" s="19">
        <v>0</v>
      </c>
      <c r="T158" s="14">
        <v>0</v>
      </c>
      <c r="U158" s="15">
        <v>0</v>
      </c>
      <c r="V158" s="18">
        <v>0</v>
      </c>
      <c r="W158" s="19">
        <v>0</v>
      </c>
      <c r="X158" s="14">
        <v>0</v>
      </c>
      <c r="Y158" s="15">
        <v>0</v>
      </c>
      <c r="Z158" s="18">
        <v>0</v>
      </c>
      <c r="AA158" s="19">
        <v>0</v>
      </c>
      <c r="AB158" s="35">
        <f t="shared" si="215"/>
        <v>0</v>
      </c>
      <c r="AC158" s="486">
        <v>0</v>
      </c>
      <c r="AD158" s="570">
        <f t="shared" si="221"/>
        <v>0</v>
      </c>
      <c r="AE158" s="465">
        <v>0</v>
      </c>
      <c r="AF158" s="40">
        <v>0</v>
      </c>
      <c r="AG158" s="40">
        <v>0</v>
      </c>
      <c r="AH158" s="40"/>
      <c r="AI158" s="168">
        <v>0</v>
      </c>
      <c r="AJ158" s="159" t="e">
        <f t="shared" si="222"/>
        <v>#DIV/0!</v>
      </c>
      <c r="AK158" s="40">
        <v>0</v>
      </c>
      <c r="AL158" s="536" t="e">
        <f t="shared" si="223"/>
        <v>#DIV/0!</v>
      </c>
      <c r="AN158" s="218">
        <f>AD158+'[1]PPTO AL 31 DE JULIO  2016'!Z158</f>
        <v>0</v>
      </c>
      <c r="AO158" s="218">
        <f>AE158+'[1]PPTO AL 31 DE JULIO  2016'!AA158</f>
        <v>0</v>
      </c>
      <c r="AP158" s="218">
        <f>AF158+'[1]PPTO AL 31 DE JULIO  2016'!AB158</f>
        <v>0</v>
      </c>
      <c r="AQ158" s="225">
        <f>AI158+'[1]PPTO AL 31 DE JULIO  2016'!AC158</f>
        <v>0</v>
      </c>
      <c r="AR158" s="227" t="e">
        <f t="shared" si="162"/>
        <v>#DIV/0!</v>
      </c>
      <c r="AS158" s="227" t="e">
        <f t="shared" si="163"/>
        <v>#DIV/0!</v>
      </c>
      <c r="AT158" s="526"/>
      <c r="AU158" s="485"/>
      <c r="AV158" s="488">
        <f t="shared" si="210"/>
        <v>0</v>
      </c>
      <c r="AW158" s="488">
        <f t="shared" si="211"/>
        <v>0</v>
      </c>
    </row>
    <row r="159" spans="1:49" s="4" customFormat="1" ht="15.6" hidden="1" x14ac:dyDescent="0.55000000000000004">
      <c r="A159" s="569">
        <v>30205</v>
      </c>
      <c r="B159" s="461" t="s">
        <v>156</v>
      </c>
      <c r="C159" s="571">
        <v>0</v>
      </c>
      <c r="D159" s="462">
        <v>0</v>
      </c>
      <c r="E159" s="5"/>
      <c r="F159" s="5"/>
      <c r="G159" s="5"/>
      <c r="H159" s="5"/>
      <c r="I159" s="38">
        <f t="shared" si="212"/>
        <v>0</v>
      </c>
      <c r="J159" s="551">
        <v>0</v>
      </c>
      <c r="K159" s="19">
        <v>0</v>
      </c>
      <c r="L159" s="14">
        <v>0</v>
      </c>
      <c r="M159" s="15">
        <v>0</v>
      </c>
      <c r="N159" s="18">
        <v>0</v>
      </c>
      <c r="O159" s="19">
        <v>0</v>
      </c>
      <c r="P159" s="14">
        <v>0</v>
      </c>
      <c r="Q159" s="15">
        <v>0</v>
      </c>
      <c r="R159" s="18">
        <v>0</v>
      </c>
      <c r="S159" s="19">
        <v>0</v>
      </c>
      <c r="T159" s="14">
        <v>0</v>
      </c>
      <c r="U159" s="15">
        <v>0</v>
      </c>
      <c r="V159" s="18">
        <v>0</v>
      </c>
      <c r="W159" s="19">
        <v>0</v>
      </c>
      <c r="X159" s="14">
        <v>0</v>
      </c>
      <c r="Y159" s="15">
        <v>0</v>
      </c>
      <c r="Z159" s="18">
        <v>0</v>
      </c>
      <c r="AA159" s="19">
        <v>0</v>
      </c>
      <c r="AB159" s="35">
        <f t="shared" si="215"/>
        <v>0</v>
      </c>
      <c r="AC159" s="486">
        <v>0</v>
      </c>
      <c r="AD159" s="570">
        <f t="shared" si="221"/>
        <v>0</v>
      </c>
      <c r="AE159" s="465">
        <v>0</v>
      </c>
      <c r="AF159" s="40">
        <v>0</v>
      </c>
      <c r="AG159" s="40">
        <v>0</v>
      </c>
      <c r="AH159" s="40"/>
      <c r="AI159" s="168">
        <v>0</v>
      </c>
      <c r="AJ159" s="159" t="e">
        <f t="shared" si="222"/>
        <v>#DIV/0!</v>
      </c>
      <c r="AK159" s="40">
        <v>0</v>
      </c>
      <c r="AL159" s="536" t="e">
        <f t="shared" si="223"/>
        <v>#DIV/0!</v>
      </c>
      <c r="AN159" s="218">
        <f>AD159+'[1]PPTO AL 31 DE JULIO  2016'!Z159</f>
        <v>0</v>
      </c>
      <c r="AO159" s="218">
        <f>AE159+'[1]PPTO AL 31 DE JULIO  2016'!AA159</f>
        <v>0</v>
      </c>
      <c r="AP159" s="218">
        <f>AF159+'[1]PPTO AL 31 DE JULIO  2016'!AB159</f>
        <v>0</v>
      </c>
      <c r="AQ159" s="225">
        <f>AI159+'[1]PPTO AL 31 DE JULIO  2016'!AC159</f>
        <v>0</v>
      </c>
      <c r="AR159" s="227" t="e">
        <f t="shared" si="162"/>
        <v>#DIV/0!</v>
      </c>
      <c r="AS159" s="227" t="e">
        <f t="shared" si="163"/>
        <v>#DIV/0!</v>
      </c>
      <c r="AT159" s="526"/>
      <c r="AU159" s="485"/>
      <c r="AV159" s="488">
        <f t="shared" si="210"/>
        <v>0</v>
      </c>
      <c r="AW159" s="488">
        <f t="shared" si="211"/>
        <v>0</v>
      </c>
    </row>
    <row r="160" spans="1:49" s="4" customFormat="1" ht="15.6" hidden="1" x14ac:dyDescent="0.55000000000000004">
      <c r="A160" s="569">
        <v>30206</v>
      </c>
      <c r="B160" s="461" t="s">
        <v>157</v>
      </c>
      <c r="C160" s="571">
        <v>0</v>
      </c>
      <c r="D160" s="462">
        <v>0</v>
      </c>
      <c r="E160" s="5"/>
      <c r="F160" s="5"/>
      <c r="G160" s="5"/>
      <c r="H160" s="5"/>
      <c r="I160" s="38">
        <f t="shared" si="212"/>
        <v>0</v>
      </c>
      <c r="J160" s="551">
        <v>0</v>
      </c>
      <c r="K160" s="19">
        <v>0</v>
      </c>
      <c r="L160" s="14">
        <v>0</v>
      </c>
      <c r="M160" s="15">
        <v>0</v>
      </c>
      <c r="N160" s="18">
        <v>0</v>
      </c>
      <c r="O160" s="19">
        <v>0</v>
      </c>
      <c r="P160" s="14">
        <v>0</v>
      </c>
      <c r="Q160" s="15">
        <v>0</v>
      </c>
      <c r="R160" s="18">
        <v>0</v>
      </c>
      <c r="S160" s="19">
        <v>0</v>
      </c>
      <c r="T160" s="14">
        <v>0</v>
      </c>
      <c r="U160" s="15">
        <v>0</v>
      </c>
      <c r="V160" s="18">
        <v>0</v>
      </c>
      <c r="W160" s="19">
        <v>0</v>
      </c>
      <c r="X160" s="14">
        <v>0</v>
      </c>
      <c r="Y160" s="15">
        <v>0</v>
      </c>
      <c r="Z160" s="18">
        <v>0</v>
      </c>
      <c r="AA160" s="19">
        <v>0</v>
      </c>
      <c r="AB160" s="35">
        <f t="shared" si="215"/>
        <v>0</v>
      </c>
      <c r="AC160" s="486">
        <v>0</v>
      </c>
      <c r="AD160" s="570">
        <f t="shared" si="221"/>
        <v>0</v>
      </c>
      <c r="AE160" s="465">
        <v>0</v>
      </c>
      <c r="AF160" s="40">
        <v>0</v>
      </c>
      <c r="AG160" s="40">
        <v>0</v>
      </c>
      <c r="AH160" s="40"/>
      <c r="AI160" s="168">
        <v>0</v>
      </c>
      <c r="AJ160" s="159" t="e">
        <f t="shared" si="222"/>
        <v>#DIV/0!</v>
      </c>
      <c r="AK160" s="40">
        <v>0</v>
      </c>
      <c r="AL160" s="536" t="e">
        <f t="shared" si="223"/>
        <v>#DIV/0!</v>
      </c>
      <c r="AN160" s="218">
        <f>AD160+'[1]PPTO AL 31 DE JULIO  2016'!Z160</f>
        <v>0</v>
      </c>
      <c r="AO160" s="218">
        <f>AE160+'[1]PPTO AL 31 DE JULIO  2016'!AA160</f>
        <v>0</v>
      </c>
      <c r="AP160" s="218">
        <f>AF160+'[1]PPTO AL 31 DE JULIO  2016'!AB160</f>
        <v>0</v>
      </c>
      <c r="AQ160" s="225">
        <f>AI160+'[1]PPTO AL 31 DE JULIO  2016'!AC160</f>
        <v>0</v>
      </c>
      <c r="AR160" s="227" t="e">
        <f t="shared" si="162"/>
        <v>#DIV/0!</v>
      </c>
      <c r="AS160" s="227" t="e">
        <f t="shared" si="163"/>
        <v>#DIV/0!</v>
      </c>
      <c r="AT160" s="526"/>
      <c r="AU160" s="485"/>
      <c r="AV160" s="488">
        <f t="shared" si="210"/>
        <v>0</v>
      </c>
      <c r="AW160" s="488">
        <f t="shared" si="211"/>
        <v>0</v>
      </c>
    </row>
    <row r="161" spans="1:49" s="4" customFormat="1" ht="15.6" hidden="1" x14ac:dyDescent="0.55000000000000004">
      <c r="A161" s="569">
        <v>30207</v>
      </c>
      <c r="B161" s="461" t="s">
        <v>158</v>
      </c>
      <c r="C161" s="571">
        <v>0</v>
      </c>
      <c r="D161" s="462">
        <v>0</v>
      </c>
      <c r="E161" s="5"/>
      <c r="F161" s="5"/>
      <c r="G161" s="5"/>
      <c r="H161" s="5"/>
      <c r="I161" s="38">
        <f t="shared" si="212"/>
        <v>0</v>
      </c>
      <c r="J161" s="551">
        <v>0</v>
      </c>
      <c r="K161" s="19">
        <v>0</v>
      </c>
      <c r="L161" s="14">
        <v>0</v>
      </c>
      <c r="M161" s="15">
        <v>0</v>
      </c>
      <c r="N161" s="18">
        <v>0</v>
      </c>
      <c r="O161" s="19">
        <v>0</v>
      </c>
      <c r="P161" s="14">
        <v>0</v>
      </c>
      <c r="Q161" s="15">
        <v>0</v>
      </c>
      <c r="R161" s="18">
        <v>0</v>
      </c>
      <c r="S161" s="19">
        <v>0</v>
      </c>
      <c r="T161" s="14">
        <v>0</v>
      </c>
      <c r="U161" s="15">
        <v>0</v>
      </c>
      <c r="V161" s="18">
        <v>0</v>
      </c>
      <c r="W161" s="19">
        <v>0</v>
      </c>
      <c r="X161" s="14">
        <v>0</v>
      </c>
      <c r="Y161" s="15">
        <v>0</v>
      </c>
      <c r="Z161" s="18">
        <v>0</v>
      </c>
      <c r="AA161" s="19">
        <v>0</v>
      </c>
      <c r="AB161" s="35">
        <f t="shared" si="215"/>
        <v>0</v>
      </c>
      <c r="AC161" s="486">
        <v>0</v>
      </c>
      <c r="AD161" s="570">
        <f t="shared" si="221"/>
        <v>0</v>
      </c>
      <c r="AE161" s="465">
        <v>0</v>
      </c>
      <c r="AF161" s="40">
        <v>0</v>
      </c>
      <c r="AG161" s="40">
        <v>0</v>
      </c>
      <c r="AH161" s="40"/>
      <c r="AI161" s="168">
        <v>0</v>
      </c>
      <c r="AJ161" s="159" t="e">
        <f t="shared" si="222"/>
        <v>#DIV/0!</v>
      </c>
      <c r="AK161" s="40">
        <v>0</v>
      </c>
      <c r="AL161" s="536" t="e">
        <f t="shared" si="223"/>
        <v>#DIV/0!</v>
      </c>
      <c r="AN161" s="218">
        <f>AD161+'[1]PPTO AL 31 DE JULIO  2016'!Z161</f>
        <v>0</v>
      </c>
      <c r="AO161" s="218">
        <f>AE161+'[1]PPTO AL 31 DE JULIO  2016'!AA161</f>
        <v>0</v>
      </c>
      <c r="AP161" s="218">
        <f>AF161+'[1]PPTO AL 31 DE JULIO  2016'!AB161</f>
        <v>0</v>
      </c>
      <c r="AQ161" s="225">
        <f>AI161+'[1]PPTO AL 31 DE JULIO  2016'!AC161</f>
        <v>0</v>
      </c>
      <c r="AR161" s="227" t="e">
        <f t="shared" si="162"/>
        <v>#DIV/0!</v>
      </c>
      <c r="AS161" s="227" t="e">
        <f t="shared" si="163"/>
        <v>#DIV/0!</v>
      </c>
      <c r="AT161" s="526"/>
      <c r="AU161" s="485"/>
      <c r="AV161" s="488">
        <f t="shared" si="210"/>
        <v>0</v>
      </c>
      <c r="AW161" s="488">
        <f t="shared" si="211"/>
        <v>0</v>
      </c>
    </row>
    <row r="162" spans="1:49" s="4" customFormat="1" ht="15.6" hidden="1" x14ac:dyDescent="0.55000000000000004">
      <c r="A162" s="569">
        <v>30208</v>
      </c>
      <c r="B162" s="461" t="s">
        <v>159</v>
      </c>
      <c r="C162" s="571">
        <v>0</v>
      </c>
      <c r="D162" s="462">
        <v>0</v>
      </c>
      <c r="E162" s="5"/>
      <c r="F162" s="5"/>
      <c r="G162" s="5"/>
      <c r="H162" s="5"/>
      <c r="I162" s="38">
        <f t="shared" si="212"/>
        <v>0</v>
      </c>
      <c r="J162" s="551">
        <v>0</v>
      </c>
      <c r="K162" s="19">
        <v>0</v>
      </c>
      <c r="L162" s="14">
        <v>0</v>
      </c>
      <c r="M162" s="15">
        <v>0</v>
      </c>
      <c r="N162" s="18">
        <v>0</v>
      </c>
      <c r="O162" s="19">
        <v>0</v>
      </c>
      <c r="P162" s="14">
        <v>0</v>
      </c>
      <c r="Q162" s="15">
        <v>0</v>
      </c>
      <c r="R162" s="18">
        <v>0</v>
      </c>
      <c r="S162" s="19">
        <v>0</v>
      </c>
      <c r="T162" s="14">
        <v>0</v>
      </c>
      <c r="U162" s="15">
        <v>0</v>
      </c>
      <c r="V162" s="18">
        <v>0</v>
      </c>
      <c r="W162" s="19">
        <v>0</v>
      </c>
      <c r="X162" s="14">
        <v>0</v>
      </c>
      <c r="Y162" s="15">
        <v>0</v>
      </c>
      <c r="Z162" s="18">
        <v>0</v>
      </c>
      <c r="AA162" s="19">
        <v>0</v>
      </c>
      <c r="AB162" s="35">
        <f t="shared" si="215"/>
        <v>0</v>
      </c>
      <c r="AC162" s="486">
        <v>0</v>
      </c>
      <c r="AD162" s="570">
        <f t="shared" si="221"/>
        <v>0</v>
      </c>
      <c r="AE162" s="465">
        <v>0</v>
      </c>
      <c r="AF162" s="40">
        <v>0</v>
      </c>
      <c r="AG162" s="40">
        <v>0</v>
      </c>
      <c r="AH162" s="40"/>
      <c r="AI162" s="168">
        <v>0</v>
      </c>
      <c r="AJ162" s="159" t="e">
        <f t="shared" si="222"/>
        <v>#DIV/0!</v>
      </c>
      <c r="AK162" s="40">
        <v>0</v>
      </c>
      <c r="AL162" s="536" t="e">
        <f t="shared" si="223"/>
        <v>#DIV/0!</v>
      </c>
      <c r="AN162" s="218">
        <f>AD162+'[1]PPTO AL 31 DE JULIO  2016'!Z162</f>
        <v>0</v>
      </c>
      <c r="AO162" s="218">
        <f>AE162+'[1]PPTO AL 31 DE JULIO  2016'!AA162</f>
        <v>0</v>
      </c>
      <c r="AP162" s="218">
        <f>AF162+'[1]PPTO AL 31 DE JULIO  2016'!AB162</f>
        <v>0</v>
      </c>
      <c r="AQ162" s="225">
        <f>AI162+'[1]PPTO AL 31 DE JULIO  2016'!AC162</f>
        <v>0</v>
      </c>
      <c r="AR162" s="227" t="e">
        <f t="shared" si="162"/>
        <v>#DIV/0!</v>
      </c>
      <c r="AS162" s="227" t="e">
        <f t="shared" si="163"/>
        <v>#DIV/0!</v>
      </c>
      <c r="AT162" s="526"/>
      <c r="AU162" s="485"/>
      <c r="AV162" s="488">
        <f t="shared" si="210"/>
        <v>0</v>
      </c>
      <c r="AW162" s="488">
        <f t="shared" si="211"/>
        <v>0</v>
      </c>
    </row>
    <row r="163" spans="1:49" ht="16.8" hidden="1" x14ac:dyDescent="0.55000000000000004">
      <c r="A163" s="256">
        <v>303</v>
      </c>
      <c r="B163" s="180" t="s">
        <v>160</v>
      </c>
      <c r="C163" s="183">
        <f>SUM(C164:C165)</f>
        <v>0</v>
      </c>
      <c r="D163" s="183">
        <f>SUM(D164:D165)</f>
        <v>0</v>
      </c>
      <c r="E163" s="191">
        <f>SUM(E164:E165)</f>
        <v>0</v>
      </c>
      <c r="F163" s="191"/>
      <c r="G163" s="191"/>
      <c r="H163" s="191">
        <f>SUM(H164:H165)</f>
        <v>0</v>
      </c>
      <c r="I163" s="184">
        <f t="shared" si="212"/>
        <v>0</v>
      </c>
      <c r="J163" s="185">
        <f>SUM(J164:J165)</f>
        <v>0</v>
      </c>
      <c r="K163" s="186">
        <f t="shared" ref="K163:W163" si="226">SUM(K164:K165)</f>
        <v>0</v>
      </c>
      <c r="L163" s="187">
        <f t="shared" si="226"/>
        <v>0</v>
      </c>
      <c r="M163" s="188">
        <f t="shared" si="226"/>
        <v>0</v>
      </c>
      <c r="N163" s="187">
        <f t="shared" si="226"/>
        <v>0</v>
      </c>
      <c r="O163" s="188">
        <f t="shared" si="226"/>
        <v>0</v>
      </c>
      <c r="P163" s="187">
        <f t="shared" si="226"/>
        <v>0</v>
      </c>
      <c r="Q163" s="188">
        <f t="shared" si="226"/>
        <v>0</v>
      </c>
      <c r="R163" s="187">
        <f t="shared" si="226"/>
        <v>0</v>
      </c>
      <c r="S163" s="188">
        <f t="shared" si="226"/>
        <v>0</v>
      </c>
      <c r="T163" s="187">
        <f>SUM(T164:T165)</f>
        <v>0</v>
      </c>
      <c r="U163" s="188">
        <f>SUM(U164:U165)</f>
        <v>0</v>
      </c>
      <c r="V163" s="187">
        <f t="shared" si="226"/>
        <v>0</v>
      </c>
      <c r="W163" s="188">
        <f t="shared" si="226"/>
        <v>0</v>
      </c>
      <c r="X163" s="187">
        <f t="shared" ref="X163:AA163" si="227">SUM(X164:X165)</f>
        <v>0</v>
      </c>
      <c r="Y163" s="188">
        <f t="shared" si="227"/>
        <v>0</v>
      </c>
      <c r="Z163" s="187">
        <f t="shared" si="227"/>
        <v>0</v>
      </c>
      <c r="AA163" s="188">
        <f t="shared" si="227"/>
        <v>0</v>
      </c>
      <c r="AB163" s="35">
        <f t="shared" si="215"/>
        <v>0</v>
      </c>
      <c r="AC163" s="486">
        <f>SUM(AC164:AC165)</f>
        <v>0</v>
      </c>
      <c r="AD163" s="184">
        <f t="shared" si="221"/>
        <v>0</v>
      </c>
      <c r="AE163" s="476">
        <f>SUM(AE164:AE165)</f>
        <v>0</v>
      </c>
      <c r="AF163" s="190">
        <f>SUM(AF164:AF165)</f>
        <v>0</v>
      </c>
      <c r="AG163" s="190">
        <f>SUM(AG164:AG165)</f>
        <v>0</v>
      </c>
      <c r="AH163" s="190"/>
      <c r="AI163" s="190">
        <f>SUM(AI164:AI165)</f>
        <v>0</v>
      </c>
      <c r="AJ163" s="355" t="e">
        <f t="shared" si="222"/>
        <v>#DIV/0!</v>
      </c>
      <c r="AK163" s="190">
        <f>SUM(AK164:AK165)</f>
        <v>0</v>
      </c>
      <c r="AL163" s="536" t="e">
        <f t="shared" si="223"/>
        <v>#DIV/0!</v>
      </c>
      <c r="AN163" s="218">
        <f>AD163+'[1]PPTO AL 31 DE JULIO  2016'!Z163</f>
        <v>0</v>
      </c>
      <c r="AO163" s="218">
        <f>AE163+'[1]PPTO AL 31 DE JULIO  2016'!AA163</f>
        <v>0</v>
      </c>
      <c r="AP163" s="218">
        <f>AF163+'[1]PPTO AL 31 DE JULIO  2016'!AB163</f>
        <v>0</v>
      </c>
      <c r="AQ163" s="225">
        <f>AI163+'[1]PPTO AL 31 DE JULIO  2016'!AC163</f>
        <v>0</v>
      </c>
      <c r="AR163" s="227" t="e">
        <f t="shared" si="162"/>
        <v>#DIV/0!</v>
      </c>
      <c r="AS163" s="227" t="e">
        <f t="shared" si="163"/>
        <v>#DIV/0!</v>
      </c>
      <c r="AT163" s="526"/>
      <c r="AU163" s="493"/>
      <c r="AV163" s="491">
        <f t="shared" si="210"/>
        <v>0</v>
      </c>
      <c r="AW163" s="488">
        <f t="shared" si="211"/>
        <v>0</v>
      </c>
    </row>
    <row r="164" spans="1:49" s="4" customFormat="1" ht="15.6" hidden="1" x14ac:dyDescent="0.55000000000000004">
      <c r="A164" s="569">
        <v>30301</v>
      </c>
      <c r="B164" s="461" t="s">
        <v>161</v>
      </c>
      <c r="C164" s="571">
        <v>0</v>
      </c>
      <c r="D164" s="462">
        <v>0</v>
      </c>
      <c r="E164" s="5"/>
      <c r="F164" s="5"/>
      <c r="G164" s="5"/>
      <c r="H164" s="5"/>
      <c r="I164" s="38">
        <f t="shared" si="212"/>
        <v>0</v>
      </c>
      <c r="J164" s="551">
        <v>0</v>
      </c>
      <c r="K164" s="19">
        <v>0</v>
      </c>
      <c r="L164" s="14">
        <v>0</v>
      </c>
      <c r="M164" s="15">
        <v>0</v>
      </c>
      <c r="N164" s="18">
        <v>0</v>
      </c>
      <c r="O164" s="19">
        <v>0</v>
      </c>
      <c r="P164" s="14">
        <v>0</v>
      </c>
      <c r="Q164" s="15">
        <v>0</v>
      </c>
      <c r="R164" s="18">
        <v>0</v>
      </c>
      <c r="S164" s="19">
        <v>0</v>
      </c>
      <c r="T164" s="14">
        <v>0</v>
      </c>
      <c r="U164" s="15">
        <v>0</v>
      </c>
      <c r="V164" s="18">
        <v>0</v>
      </c>
      <c r="W164" s="19">
        <v>0</v>
      </c>
      <c r="X164" s="14">
        <v>0</v>
      </c>
      <c r="Y164" s="15">
        <v>0</v>
      </c>
      <c r="Z164" s="18">
        <v>0</v>
      </c>
      <c r="AA164" s="19">
        <v>0</v>
      </c>
      <c r="AB164" s="35">
        <f t="shared" si="215"/>
        <v>0</v>
      </c>
      <c r="AC164" s="486">
        <v>0</v>
      </c>
      <c r="AD164" s="570">
        <f t="shared" si="221"/>
        <v>0</v>
      </c>
      <c r="AE164" s="465">
        <v>0</v>
      </c>
      <c r="AF164" s="40">
        <v>0</v>
      </c>
      <c r="AG164" s="40">
        <v>0</v>
      </c>
      <c r="AH164" s="40"/>
      <c r="AI164" s="168">
        <v>0</v>
      </c>
      <c r="AJ164" s="159" t="e">
        <f t="shared" si="222"/>
        <v>#DIV/0!</v>
      </c>
      <c r="AK164" s="40">
        <v>0</v>
      </c>
      <c r="AL164" s="536" t="e">
        <f t="shared" si="223"/>
        <v>#DIV/0!</v>
      </c>
      <c r="AN164" s="218">
        <f>AD164+'[1]PPTO AL 31 DE JULIO  2016'!Z164</f>
        <v>0</v>
      </c>
      <c r="AO164" s="218">
        <f>AE164+'[1]PPTO AL 31 DE JULIO  2016'!AA164</f>
        <v>0</v>
      </c>
      <c r="AP164" s="218">
        <f>AF164+'[1]PPTO AL 31 DE JULIO  2016'!AB164</f>
        <v>0</v>
      </c>
      <c r="AQ164" s="225">
        <f>AI164+'[1]PPTO AL 31 DE JULIO  2016'!AC164</f>
        <v>0</v>
      </c>
      <c r="AR164" s="227" t="e">
        <f t="shared" si="162"/>
        <v>#DIV/0!</v>
      </c>
      <c r="AS164" s="227" t="e">
        <f t="shared" si="163"/>
        <v>#DIV/0!</v>
      </c>
      <c r="AT164" s="526"/>
      <c r="AU164" s="485"/>
      <c r="AV164" s="488">
        <f t="shared" si="210"/>
        <v>0</v>
      </c>
      <c r="AW164" s="488">
        <f t="shared" si="211"/>
        <v>0</v>
      </c>
    </row>
    <row r="165" spans="1:49" s="4" customFormat="1" ht="15.6" hidden="1" x14ac:dyDescent="0.55000000000000004">
      <c r="A165" s="569">
        <v>30399</v>
      </c>
      <c r="B165" s="461" t="s">
        <v>162</v>
      </c>
      <c r="C165" s="571">
        <v>0</v>
      </c>
      <c r="D165" s="462">
        <v>0</v>
      </c>
      <c r="E165" s="5"/>
      <c r="F165" s="5"/>
      <c r="G165" s="5"/>
      <c r="H165" s="5"/>
      <c r="I165" s="38">
        <f t="shared" si="212"/>
        <v>0</v>
      </c>
      <c r="J165" s="551">
        <v>0</v>
      </c>
      <c r="K165" s="19">
        <v>0</v>
      </c>
      <c r="L165" s="14">
        <v>0</v>
      </c>
      <c r="M165" s="15">
        <v>0</v>
      </c>
      <c r="N165" s="18">
        <v>0</v>
      </c>
      <c r="O165" s="19">
        <v>0</v>
      </c>
      <c r="P165" s="14">
        <v>0</v>
      </c>
      <c r="Q165" s="15">
        <v>0</v>
      </c>
      <c r="R165" s="18">
        <v>0</v>
      </c>
      <c r="S165" s="19">
        <v>0</v>
      </c>
      <c r="T165" s="14">
        <v>0</v>
      </c>
      <c r="U165" s="15">
        <v>0</v>
      </c>
      <c r="V165" s="18">
        <v>0</v>
      </c>
      <c r="W165" s="19">
        <v>0</v>
      </c>
      <c r="X165" s="14">
        <v>0</v>
      </c>
      <c r="Y165" s="15">
        <v>0</v>
      </c>
      <c r="Z165" s="18">
        <v>0</v>
      </c>
      <c r="AA165" s="19">
        <v>0</v>
      </c>
      <c r="AB165" s="35">
        <f t="shared" si="215"/>
        <v>0</v>
      </c>
      <c r="AC165" s="486">
        <v>0</v>
      </c>
      <c r="AD165" s="570">
        <f t="shared" si="221"/>
        <v>0</v>
      </c>
      <c r="AE165" s="465">
        <v>0</v>
      </c>
      <c r="AF165" s="40">
        <v>0</v>
      </c>
      <c r="AG165" s="40">
        <v>0</v>
      </c>
      <c r="AH165" s="40"/>
      <c r="AI165" s="168">
        <v>0</v>
      </c>
      <c r="AJ165" s="159" t="e">
        <f t="shared" si="222"/>
        <v>#DIV/0!</v>
      </c>
      <c r="AK165" s="40">
        <v>0</v>
      </c>
      <c r="AL165" s="536" t="e">
        <f t="shared" si="223"/>
        <v>#DIV/0!</v>
      </c>
      <c r="AN165" s="218">
        <f>AD165+'[1]PPTO AL 31 DE JULIO  2016'!Z165</f>
        <v>0</v>
      </c>
      <c r="AO165" s="218">
        <f>AE165+'[1]PPTO AL 31 DE JULIO  2016'!AA165</f>
        <v>0</v>
      </c>
      <c r="AP165" s="218">
        <f>AF165+'[1]PPTO AL 31 DE JULIO  2016'!AB165</f>
        <v>0</v>
      </c>
      <c r="AQ165" s="225">
        <f>AI165+'[1]PPTO AL 31 DE JULIO  2016'!AC165</f>
        <v>0</v>
      </c>
      <c r="AR165" s="227" t="e">
        <f t="shared" si="162"/>
        <v>#DIV/0!</v>
      </c>
      <c r="AS165" s="227" t="e">
        <f t="shared" si="163"/>
        <v>#DIV/0!</v>
      </c>
      <c r="AT165" s="526"/>
      <c r="AU165" s="485"/>
      <c r="AV165" s="488">
        <f t="shared" si="210"/>
        <v>0</v>
      </c>
      <c r="AW165" s="488">
        <f t="shared" si="211"/>
        <v>0</v>
      </c>
    </row>
    <row r="166" spans="1:49" ht="16.8" hidden="1" x14ac:dyDescent="0.55000000000000004">
      <c r="A166" s="256">
        <v>304</v>
      </c>
      <c r="B166" s="180" t="s">
        <v>163</v>
      </c>
      <c r="C166" s="183">
        <f>SUM(C167:C171)</f>
        <v>0</v>
      </c>
      <c r="D166" s="183">
        <f>SUM(D167:D171)</f>
        <v>0</v>
      </c>
      <c r="E166" s="191">
        <f>SUM(E167:E171)</f>
        <v>0</v>
      </c>
      <c r="F166" s="191"/>
      <c r="G166" s="191"/>
      <c r="H166" s="191">
        <f>SUM(H167:H171)</f>
        <v>0</v>
      </c>
      <c r="I166" s="184">
        <f t="shared" si="212"/>
        <v>0</v>
      </c>
      <c r="J166" s="185">
        <f>SUM(J167:J171)</f>
        <v>0</v>
      </c>
      <c r="K166" s="186">
        <f t="shared" ref="K166:W166" si="228">SUM(K167:K171)</f>
        <v>0</v>
      </c>
      <c r="L166" s="187">
        <f t="shared" si="228"/>
        <v>0</v>
      </c>
      <c r="M166" s="188">
        <f t="shared" si="228"/>
        <v>0</v>
      </c>
      <c r="N166" s="187">
        <f t="shared" si="228"/>
        <v>0</v>
      </c>
      <c r="O166" s="188">
        <f t="shared" si="228"/>
        <v>0</v>
      </c>
      <c r="P166" s="187">
        <f t="shared" si="228"/>
        <v>0</v>
      </c>
      <c r="Q166" s="188">
        <f t="shared" si="228"/>
        <v>0</v>
      </c>
      <c r="R166" s="187">
        <f t="shared" si="228"/>
        <v>0</v>
      </c>
      <c r="S166" s="188">
        <f t="shared" si="228"/>
        <v>0</v>
      </c>
      <c r="T166" s="187">
        <f>SUM(T167:T171)</f>
        <v>0</v>
      </c>
      <c r="U166" s="188">
        <f>SUM(U167:U171)</f>
        <v>0</v>
      </c>
      <c r="V166" s="187">
        <f t="shared" si="228"/>
        <v>0</v>
      </c>
      <c r="W166" s="188">
        <f t="shared" si="228"/>
        <v>0</v>
      </c>
      <c r="X166" s="187">
        <f t="shared" ref="X166:AA166" si="229">SUM(X167:X171)</f>
        <v>0</v>
      </c>
      <c r="Y166" s="188">
        <f t="shared" si="229"/>
        <v>0</v>
      </c>
      <c r="Z166" s="187">
        <f t="shared" si="229"/>
        <v>0</v>
      </c>
      <c r="AA166" s="188">
        <f t="shared" si="229"/>
        <v>0</v>
      </c>
      <c r="AB166" s="35">
        <f t="shared" si="215"/>
        <v>0</v>
      </c>
      <c r="AC166" s="486">
        <f>SUM(AC167:AC171)</f>
        <v>0</v>
      </c>
      <c r="AD166" s="184">
        <f t="shared" si="221"/>
        <v>0</v>
      </c>
      <c r="AE166" s="476">
        <f>SUM(AE167:AE171)</f>
        <v>0</v>
      </c>
      <c r="AF166" s="190">
        <f>SUM(AF167:AF171)</f>
        <v>0</v>
      </c>
      <c r="AG166" s="190">
        <f>SUM(AG167:AG171)</f>
        <v>0</v>
      </c>
      <c r="AH166" s="190"/>
      <c r="AI166" s="190">
        <f>SUM(AI167:AI171)</f>
        <v>0</v>
      </c>
      <c r="AJ166" s="355" t="e">
        <f t="shared" si="222"/>
        <v>#DIV/0!</v>
      </c>
      <c r="AK166" s="190">
        <f>SUM(AK167:AK171)</f>
        <v>0</v>
      </c>
      <c r="AL166" s="536" t="e">
        <f t="shared" si="223"/>
        <v>#DIV/0!</v>
      </c>
      <c r="AN166" s="218">
        <f>AD166+'[1]PPTO AL 31 DE JULIO  2016'!Z166</f>
        <v>0</v>
      </c>
      <c r="AO166" s="218">
        <f>AE166+'[1]PPTO AL 31 DE JULIO  2016'!AA166</f>
        <v>0</v>
      </c>
      <c r="AP166" s="218">
        <f>AF166+'[1]PPTO AL 31 DE JULIO  2016'!AB166</f>
        <v>0</v>
      </c>
      <c r="AQ166" s="225">
        <f>AI166+'[1]PPTO AL 31 DE JULIO  2016'!AC166</f>
        <v>0</v>
      </c>
      <c r="AR166" s="227" t="e">
        <f t="shared" si="162"/>
        <v>#DIV/0!</v>
      </c>
      <c r="AS166" s="227" t="e">
        <f t="shared" si="163"/>
        <v>#DIV/0!</v>
      </c>
      <c r="AT166" s="526"/>
      <c r="AU166" s="493"/>
      <c r="AV166" s="491">
        <f t="shared" si="210"/>
        <v>0</v>
      </c>
      <c r="AW166" s="488">
        <f t="shared" si="211"/>
        <v>0</v>
      </c>
    </row>
    <row r="167" spans="1:49" s="4" customFormat="1" ht="15.6" hidden="1" x14ac:dyDescent="0.55000000000000004">
      <c r="A167" s="569">
        <v>30401</v>
      </c>
      <c r="B167" s="461" t="s">
        <v>164</v>
      </c>
      <c r="C167" s="571">
        <v>0</v>
      </c>
      <c r="D167" s="462">
        <v>0</v>
      </c>
      <c r="E167" s="5"/>
      <c r="F167" s="5"/>
      <c r="G167" s="5"/>
      <c r="H167" s="5"/>
      <c r="I167" s="38">
        <f t="shared" si="212"/>
        <v>0</v>
      </c>
      <c r="J167" s="551">
        <v>0</v>
      </c>
      <c r="K167" s="19">
        <v>0</v>
      </c>
      <c r="L167" s="14">
        <v>0</v>
      </c>
      <c r="M167" s="15">
        <v>0</v>
      </c>
      <c r="N167" s="18">
        <v>0</v>
      </c>
      <c r="O167" s="19">
        <v>0</v>
      </c>
      <c r="P167" s="14">
        <v>0</v>
      </c>
      <c r="Q167" s="15">
        <v>0</v>
      </c>
      <c r="R167" s="18">
        <v>0</v>
      </c>
      <c r="S167" s="19">
        <v>0</v>
      </c>
      <c r="T167" s="14">
        <v>0</v>
      </c>
      <c r="U167" s="15">
        <v>0</v>
      </c>
      <c r="V167" s="18">
        <v>0</v>
      </c>
      <c r="W167" s="19">
        <v>0</v>
      </c>
      <c r="X167" s="14">
        <v>0</v>
      </c>
      <c r="Y167" s="15">
        <v>0</v>
      </c>
      <c r="Z167" s="18">
        <v>0</v>
      </c>
      <c r="AA167" s="19">
        <v>0</v>
      </c>
      <c r="AB167" s="35">
        <f t="shared" si="215"/>
        <v>0</v>
      </c>
      <c r="AC167" s="486">
        <v>0</v>
      </c>
      <c r="AD167" s="570">
        <f t="shared" si="221"/>
        <v>0</v>
      </c>
      <c r="AE167" s="465">
        <v>0</v>
      </c>
      <c r="AF167" s="40">
        <v>0</v>
      </c>
      <c r="AG167" s="40">
        <v>0</v>
      </c>
      <c r="AH167" s="40"/>
      <c r="AI167" s="168">
        <v>0</v>
      </c>
      <c r="AJ167" s="159" t="e">
        <f t="shared" si="222"/>
        <v>#DIV/0!</v>
      </c>
      <c r="AK167" s="40">
        <v>0</v>
      </c>
      <c r="AL167" s="536" t="e">
        <f t="shared" si="223"/>
        <v>#DIV/0!</v>
      </c>
      <c r="AN167" s="218">
        <f>AD167+'[1]PPTO AL 31 DE JULIO  2016'!Z167</f>
        <v>0</v>
      </c>
      <c r="AO167" s="218">
        <f>AE167+'[1]PPTO AL 31 DE JULIO  2016'!AA167</f>
        <v>0</v>
      </c>
      <c r="AP167" s="218">
        <f>AF167+'[1]PPTO AL 31 DE JULIO  2016'!AB167</f>
        <v>0</v>
      </c>
      <c r="AQ167" s="225">
        <f>AI167+'[1]PPTO AL 31 DE JULIO  2016'!AC167</f>
        <v>0</v>
      </c>
      <c r="AR167" s="227" t="e">
        <f t="shared" si="162"/>
        <v>#DIV/0!</v>
      </c>
      <c r="AS167" s="227" t="e">
        <f t="shared" si="163"/>
        <v>#DIV/0!</v>
      </c>
      <c r="AT167" s="526"/>
      <c r="AU167" s="485"/>
      <c r="AV167" s="488">
        <f t="shared" si="210"/>
        <v>0</v>
      </c>
      <c r="AW167" s="488">
        <f t="shared" si="211"/>
        <v>0</v>
      </c>
    </row>
    <row r="168" spans="1:49" s="4" customFormat="1" ht="22.8" hidden="1" x14ac:dyDescent="0.55000000000000004">
      <c r="A168" s="569">
        <v>30402</v>
      </c>
      <c r="B168" s="461" t="s">
        <v>165</v>
      </c>
      <c r="C168" s="571">
        <v>0</v>
      </c>
      <c r="D168" s="462">
        <v>0</v>
      </c>
      <c r="E168" s="5"/>
      <c r="F168" s="5"/>
      <c r="G168" s="5"/>
      <c r="H168" s="5"/>
      <c r="I168" s="38">
        <f t="shared" si="212"/>
        <v>0</v>
      </c>
      <c r="J168" s="551">
        <v>0</v>
      </c>
      <c r="K168" s="19">
        <v>0</v>
      </c>
      <c r="L168" s="14">
        <v>0</v>
      </c>
      <c r="M168" s="15">
        <v>0</v>
      </c>
      <c r="N168" s="18">
        <v>0</v>
      </c>
      <c r="O168" s="19">
        <v>0</v>
      </c>
      <c r="P168" s="14">
        <v>0</v>
      </c>
      <c r="Q168" s="15">
        <v>0</v>
      </c>
      <c r="R168" s="18">
        <v>0</v>
      </c>
      <c r="S168" s="19">
        <v>0</v>
      </c>
      <c r="T168" s="14">
        <v>0</v>
      </c>
      <c r="U168" s="15">
        <v>0</v>
      </c>
      <c r="V168" s="18">
        <v>0</v>
      </c>
      <c r="W168" s="19">
        <v>0</v>
      </c>
      <c r="X168" s="14">
        <v>0</v>
      </c>
      <c r="Y168" s="15">
        <v>0</v>
      </c>
      <c r="Z168" s="18">
        <v>0</v>
      </c>
      <c r="AA168" s="19">
        <v>0</v>
      </c>
      <c r="AB168" s="35">
        <f t="shared" si="215"/>
        <v>0</v>
      </c>
      <c r="AC168" s="486">
        <v>0</v>
      </c>
      <c r="AD168" s="570">
        <f t="shared" si="221"/>
        <v>0</v>
      </c>
      <c r="AE168" s="465">
        <v>0</v>
      </c>
      <c r="AF168" s="40">
        <v>0</v>
      </c>
      <c r="AG168" s="40">
        <v>0</v>
      </c>
      <c r="AH168" s="40"/>
      <c r="AI168" s="168">
        <v>0</v>
      </c>
      <c r="AJ168" s="159" t="e">
        <f t="shared" si="222"/>
        <v>#DIV/0!</v>
      </c>
      <c r="AK168" s="40">
        <v>0</v>
      </c>
      <c r="AL168" s="536" t="e">
        <f t="shared" si="223"/>
        <v>#DIV/0!</v>
      </c>
      <c r="AN168" s="218">
        <f>AD168+'[1]PPTO AL 31 DE JULIO  2016'!Z168</f>
        <v>0</v>
      </c>
      <c r="AO168" s="218">
        <f>AE168+'[1]PPTO AL 31 DE JULIO  2016'!AA168</f>
        <v>0</v>
      </c>
      <c r="AP168" s="218">
        <f>AF168+'[1]PPTO AL 31 DE JULIO  2016'!AB168</f>
        <v>0</v>
      </c>
      <c r="AQ168" s="225">
        <f>AI168+'[1]PPTO AL 31 DE JULIO  2016'!AC168</f>
        <v>0</v>
      </c>
      <c r="AR168" s="227" t="e">
        <f t="shared" si="162"/>
        <v>#DIV/0!</v>
      </c>
      <c r="AS168" s="227" t="e">
        <f t="shared" si="163"/>
        <v>#DIV/0!</v>
      </c>
      <c r="AT168" s="526"/>
      <c r="AU168" s="485"/>
      <c r="AV168" s="488">
        <f t="shared" si="210"/>
        <v>0</v>
      </c>
      <c r="AW168" s="488">
        <f t="shared" si="211"/>
        <v>0</v>
      </c>
    </row>
    <row r="169" spans="1:49" s="4" customFormat="1" ht="15.6" hidden="1" x14ac:dyDescent="0.55000000000000004">
      <c r="A169" s="569">
        <v>30403</v>
      </c>
      <c r="B169" s="461" t="s">
        <v>166</v>
      </c>
      <c r="C169" s="571">
        <v>0</v>
      </c>
      <c r="D169" s="462">
        <v>0</v>
      </c>
      <c r="E169" s="5"/>
      <c r="F169" s="5"/>
      <c r="G169" s="5"/>
      <c r="H169" s="5"/>
      <c r="I169" s="38">
        <f t="shared" si="212"/>
        <v>0</v>
      </c>
      <c r="J169" s="551">
        <v>0</v>
      </c>
      <c r="K169" s="19">
        <v>0</v>
      </c>
      <c r="L169" s="14">
        <v>0</v>
      </c>
      <c r="M169" s="15">
        <v>0</v>
      </c>
      <c r="N169" s="18">
        <v>0</v>
      </c>
      <c r="O169" s="19">
        <v>0</v>
      </c>
      <c r="P169" s="14">
        <v>0</v>
      </c>
      <c r="Q169" s="15">
        <v>0</v>
      </c>
      <c r="R169" s="18">
        <v>0</v>
      </c>
      <c r="S169" s="19">
        <v>0</v>
      </c>
      <c r="T169" s="14">
        <v>0</v>
      </c>
      <c r="U169" s="15">
        <v>0</v>
      </c>
      <c r="V169" s="18">
        <v>0</v>
      </c>
      <c r="W169" s="19">
        <v>0</v>
      </c>
      <c r="X169" s="14">
        <v>0</v>
      </c>
      <c r="Y169" s="15">
        <v>0</v>
      </c>
      <c r="Z169" s="18">
        <v>0</v>
      </c>
      <c r="AA169" s="19">
        <v>0</v>
      </c>
      <c r="AB169" s="35">
        <f t="shared" si="215"/>
        <v>0</v>
      </c>
      <c r="AC169" s="486">
        <v>0</v>
      </c>
      <c r="AD169" s="570">
        <f t="shared" si="221"/>
        <v>0</v>
      </c>
      <c r="AE169" s="465">
        <v>0</v>
      </c>
      <c r="AF169" s="40">
        <v>0</v>
      </c>
      <c r="AG169" s="40">
        <v>0</v>
      </c>
      <c r="AH169" s="40"/>
      <c r="AI169" s="168">
        <v>0</v>
      </c>
      <c r="AJ169" s="159" t="e">
        <f t="shared" si="222"/>
        <v>#DIV/0!</v>
      </c>
      <c r="AK169" s="40">
        <v>0</v>
      </c>
      <c r="AL169" s="536" t="e">
        <f t="shared" si="223"/>
        <v>#DIV/0!</v>
      </c>
      <c r="AN169" s="218">
        <f>AD169+'[1]PPTO AL 31 DE JULIO  2016'!Z169</f>
        <v>0</v>
      </c>
      <c r="AO169" s="218">
        <f>AE169+'[1]PPTO AL 31 DE JULIO  2016'!AA169</f>
        <v>0</v>
      </c>
      <c r="AP169" s="218">
        <f>AF169+'[1]PPTO AL 31 DE JULIO  2016'!AB169</f>
        <v>0</v>
      </c>
      <c r="AQ169" s="225">
        <f>AI169+'[1]PPTO AL 31 DE JULIO  2016'!AC169</f>
        <v>0</v>
      </c>
      <c r="AR169" s="227" t="e">
        <f t="shared" si="162"/>
        <v>#DIV/0!</v>
      </c>
      <c r="AS169" s="227" t="e">
        <f t="shared" si="163"/>
        <v>#DIV/0!</v>
      </c>
      <c r="AT169" s="526"/>
      <c r="AU169" s="485"/>
      <c r="AV169" s="488">
        <f t="shared" si="210"/>
        <v>0</v>
      </c>
      <c r="AW169" s="488">
        <f t="shared" si="211"/>
        <v>0</v>
      </c>
    </row>
    <row r="170" spans="1:49" s="4" customFormat="1" ht="15.6" hidden="1" x14ac:dyDescent="0.55000000000000004">
      <c r="A170" s="569">
        <v>30404</v>
      </c>
      <c r="B170" s="461" t="s">
        <v>167</v>
      </c>
      <c r="C170" s="571">
        <v>0</v>
      </c>
      <c r="D170" s="462">
        <v>0</v>
      </c>
      <c r="E170" s="5"/>
      <c r="F170" s="5"/>
      <c r="G170" s="5"/>
      <c r="H170" s="5"/>
      <c r="I170" s="38">
        <f t="shared" si="212"/>
        <v>0</v>
      </c>
      <c r="J170" s="551">
        <v>0</v>
      </c>
      <c r="K170" s="19">
        <v>0</v>
      </c>
      <c r="L170" s="14">
        <v>0</v>
      </c>
      <c r="M170" s="15">
        <v>0</v>
      </c>
      <c r="N170" s="18">
        <v>0</v>
      </c>
      <c r="O170" s="19">
        <v>0</v>
      </c>
      <c r="P170" s="14">
        <v>0</v>
      </c>
      <c r="Q170" s="15">
        <v>0</v>
      </c>
      <c r="R170" s="18">
        <v>0</v>
      </c>
      <c r="S170" s="19">
        <v>0</v>
      </c>
      <c r="T170" s="14">
        <v>0</v>
      </c>
      <c r="U170" s="15">
        <v>0</v>
      </c>
      <c r="V170" s="18">
        <v>0</v>
      </c>
      <c r="W170" s="19">
        <v>0</v>
      </c>
      <c r="X170" s="14">
        <v>0</v>
      </c>
      <c r="Y170" s="15">
        <v>0</v>
      </c>
      <c r="Z170" s="18">
        <v>0</v>
      </c>
      <c r="AA170" s="19">
        <v>0</v>
      </c>
      <c r="AB170" s="35">
        <f t="shared" si="215"/>
        <v>0</v>
      </c>
      <c r="AC170" s="486">
        <v>0</v>
      </c>
      <c r="AD170" s="570">
        <f t="shared" si="221"/>
        <v>0</v>
      </c>
      <c r="AE170" s="465">
        <v>0</v>
      </c>
      <c r="AF170" s="40">
        <v>0</v>
      </c>
      <c r="AG170" s="40">
        <v>0</v>
      </c>
      <c r="AH170" s="40"/>
      <c r="AI170" s="168">
        <v>0</v>
      </c>
      <c r="AJ170" s="159" t="e">
        <f t="shared" si="222"/>
        <v>#DIV/0!</v>
      </c>
      <c r="AK170" s="40">
        <v>0</v>
      </c>
      <c r="AL170" s="536" t="e">
        <f t="shared" si="223"/>
        <v>#DIV/0!</v>
      </c>
      <c r="AN170" s="218">
        <f>AD170+'[1]PPTO AL 31 DE JULIO  2016'!Z170</f>
        <v>0</v>
      </c>
      <c r="AO170" s="218">
        <f>AE170+'[1]PPTO AL 31 DE JULIO  2016'!AA170</f>
        <v>0</v>
      </c>
      <c r="AP170" s="218">
        <f>AF170+'[1]PPTO AL 31 DE JULIO  2016'!AB170</f>
        <v>0</v>
      </c>
      <c r="AQ170" s="225">
        <f>AI170+'[1]PPTO AL 31 DE JULIO  2016'!AC170</f>
        <v>0</v>
      </c>
      <c r="AR170" s="227" t="e">
        <f t="shared" si="162"/>
        <v>#DIV/0!</v>
      </c>
      <c r="AS170" s="227" t="e">
        <f t="shared" si="163"/>
        <v>#DIV/0!</v>
      </c>
      <c r="AT170" s="526"/>
      <c r="AU170" s="485"/>
      <c r="AV170" s="488">
        <f t="shared" si="210"/>
        <v>0</v>
      </c>
      <c r="AW170" s="488">
        <f t="shared" si="211"/>
        <v>0</v>
      </c>
    </row>
    <row r="171" spans="1:49" s="4" customFormat="1" ht="15.6" hidden="1" x14ac:dyDescent="0.55000000000000004">
      <c r="A171" s="569">
        <v>30405</v>
      </c>
      <c r="B171" s="461" t="s">
        <v>168</v>
      </c>
      <c r="C171" s="571">
        <v>0</v>
      </c>
      <c r="D171" s="462">
        <v>0</v>
      </c>
      <c r="E171" s="5"/>
      <c r="F171" s="5"/>
      <c r="G171" s="5"/>
      <c r="H171" s="5"/>
      <c r="I171" s="38">
        <f t="shared" si="212"/>
        <v>0</v>
      </c>
      <c r="J171" s="551">
        <v>0</v>
      </c>
      <c r="K171" s="19">
        <v>0</v>
      </c>
      <c r="L171" s="14">
        <v>0</v>
      </c>
      <c r="M171" s="15">
        <v>0</v>
      </c>
      <c r="N171" s="18">
        <v>0</v>
      </c>
      <c r="O171" s="19">
        <v>0</v>
      </c>
      <c r="P171" s="14">
        <v>0</v>
      </c>
      <c r="Q171" s="15">
        <v>0</v>
      </c>
      <c r="R171" s="18">
        <v>0</v>
      </c>
      <c r="S171" s="19">
        <v>0</v>
      </c>
      <c r="T171" s="14">
        <v>0</v>
      </c>
      <c r="U171" s="15">
        <v>0</v>
      </c>
      <c r="V171" s="18">
        <v>0</v>
      </c>
      <c r="W171" s="19">
        <v>0</v>
      </c>
      <c r="X171" s="14">
        <v>0</v>
      </c>
      <c r="Y171" s="15">
        <v>0</v>
      </c>
      <c r="Z171" s="18">
        <v>0</v>
      </c>
      <c r="AA171" s="19">
        <v>0</v>
      </c>
      <c r="AB171" s="35">
        <f t="shared" si="215"/>
        <v>0</v>
      </c>
      <c r="AC171" s="486">
        <v>0</v>
      </c>
      <c r="AD171" s="570">
        <f t="shared" si="221"/>
        <v>0</v>
      </c>
      <c r="AE171" s="465">
        <v>0</v>
      </c>
      <c r="AF171" s="40">
        <v>0</v>
      </c>
      <c r="AG171" s="40">
        <v>0</v>
      </c>
      <c r="AH171" s="40"/>
      <c r="AI171" s="168">
        <v>0</v>
      </c>
      <c r="AJ171" s="159" t="e">
        <f t="shared" si="222"/>
        <v>#DIV/0!</v>
      </c>
      <c r="AK171" s="40">
        <v>0</v>
      </c>
      <c r="AL171" s="536" t="e">
        <f t="shared" si="223"/>
        <v>#DIV/0!</v>
      </c>
      <c r="AN171" s="218">
        <f>AD171+'[1]PPTO AL 31 DE JULIO  2016'!Z171</f>
        <v>0</v>
      </c>
      <c r="AO171" s="218">
        <f>AE171+'[1]PPTO AL 31 DE JULIO  2016'!AA171</f>
        <v>0</v>
      </c>
      <c r="AP171" s="218">
        <f>AF171+'[1]PPTO AL 31 DE JULIO  2016'!AB171</f>
        <v>0</v>
      </c>
      <c r="AQ171" s="225">
        <f>AI171+'[1]PPTO AL 31 DE JULIO  2016'!AC171</f>
        <v>0</v>
      </c>
      <c r="AR171" s="227" t="e">
        <f t="shared" si="162"/>
        <v>#DIV/0!</v>
      </c>
      <c r="AS171" s="227" t="e">
        <f t="shared" si="163"/>
        <v>#DIV/0!</v>
      </c>
      <c r="AT171" s="526"/>
      <c r="AU171" s="485"/>
      <c r="AV171" s="488">
        <f t="shared" si="210"/>
        <v>0</v>
      </c>
      <c r="AW171" s="488">
        <f t="shared" si="211"/>
        <v>0</v>
      </c>
    </row>
    <row r="172" spans="1:49" ht="16.8" hidden="1" x14ac:dyDescent="0.55000000000000004">
      <c r="A172" s="254">
        <v>4</v>
      </c>
      <c r="B172" s="474" t="s">
        <v>169</v>
      </c>
      <c r="C172" s="458">
        <f>+C173+C182+C191</f>
        <v>0</v>
      </c>
      <c r="D172" s="459">
        <f>+D173+D182+D191</f>
        <v>0</v>
      </c>
      <c r="E172" s="621">
        <f>+E173+E182+E191</f>
        <v>0</v>
      </c>
      <c r="F172" s="621"/>
      <c r="G172" s="621"/>
      <c r="H172" s="621">
        <f>+H173+H182+H191</f>
        <v>0</v>
      </c>
      <c r="I172" s="184">
        <f t="shared" si="212"/>
        <v>0</v>
      </c>
      <c r="J172" s="475">
        <f>+J173+J182+J191</f>
        <v>0</v>
      </c>
      <c r="K172" s="182">
        <f t="shared" ref="K172:W172" si="230">+K173+K182+K191</f>
        <v>0</v>
      </c>
      <c r="L172" s="177">
        <f t="shared" si="230"/>
        <v>0</v>
      </c>
      <c r="M172" s="176">
        <f t="shared" si="230"/>
        <v>0</v>
      </c>
      <c r="N172" s="177">
        <f t="shared" si="230"/>
        <v>0</v>
      </c>
      <c r="O172" s="176">
        <f t="shared" si="230"/>
        <v>0</v>
      </c>
      <c r="P172" s="177">
        <f t="shared" si="230"/>
        <v>0</v>
      </c>
      <c r="Q172" s="176">
        <f t="shared" si="230"/>
        <v>0</v>
      </c>
      <c r="R172" s="177">
        <f t="shared" si="230"/>
        <v>0</v>
      </c>
      <c r="S172" s="176">
        <f t="shared" si="230"/>
        <v>0</v>
      </c>
      <c r="T172" s="177">
        <f>+T173+T182+T191</f>
        <v>0</v>
      </c>
      <c r="U172" s="176">
        <f>+U173+U182+U191</f>
        <v>0</v>
      </c>
      <c r="V172" s="177">
        <f t="shared" si="230"/>
        <v>0</v>
      </c>
      <c r="W172" s="176">
        <f t="shared" si="230"/>
        <v>0</v>
      </c>
      <c r="X172" s="177">
        <f t="shared" ref="X172:AA172" si="231">+X173+X182+X191</f>
        <v>0</v>
      </c>
      <c r="Y172" s="176">
        <f t="shared" si="231"/>
        <v>0</v>
      </c>
      <c r="Z172" s="177">
        <f t="shared" si="231"/>
        <v>0</v>
      </c>
      <c r="AA172" s="176">
        <f t="shared" si="231"/>
        <v>0</v>
      </c>
      <c r="AB172" s="35">
        <f t="shared" si="215"/>
        <v>0</v>
      </c>
      <c r="AC172" s="486">
        <f t="shared" ref="AC172:AI172" si="232">+AC173+AC182+AC191</f>
        <v>0</v>
      </c>
      <c r="AD172" s="175">
        <f t="shared" si="232"/>
        <v>0</v>
      </c>
      <c r="AE172" s="458">
        <f t="shared" si="232"/>
        <v>0</v>
      </c>
      <c r="AF172" s="175">
        <f t="shared" si="232"/>
        <v>0</v>
      </c>
      <c r="AG172" s="175">
        <f t="shared" ref="AG172" si="233">+AG173+AG182+AG191</f>
        <v>0</v>
      </c>
      <c r="AH172" s="175"/>
      <c r="AI172" s="175">
        <f t="shared" si="232"/>
        <v>0</v>
      </c>
      <c r="AJ172" s="355" t="s">
        <v>0</v>
      </c>
      <c r="AK172" s="175">
        <f t="shared" ref="AK172" si="234">+AK173+AK182+AK191</f>
        <v>0</v>
      </c>
      <c r="AL172" s="536" t="s">
        <v>0</v>
      </c>
      <c r="AN172" s="218">
        <f>AD172+'[1]PPTO AL 31 DE JULIO  2016'!Z172</f>
        <v>0</v>
      </c>
      <c r="AO172" s="218">
        <f>AE172+'[1]PPTO AL 31 DE JULIO  2016'!AA172</f>
        <v>0</v>
      </c>
      <c r="AP172" s="218">
        <f>AF172+'[1]PPTO AL 31 DE JULIO  2016'!AB172</f>
        <v>0</v>
      </c>
      <c r="AQ172" s="225">
        <f>AI172+'[1]PPTO AL 31 DE JULIO  2016'!AC172</f>
        <v>0</v>
      </c>
      <c r="AR172" s="227" t="e">
        <f t="shared" si="162"/>
        <v>#DIV/0!</v>
      </c>
      <c r="AS172" s="227" t="e">
        <f t="shared" si="163"/>
        <v>#DIV/0!</v>
      </c>
      <c r="AT172" s="526"/>
      <c r="AU172" s="493"/>
      <c r="AV172" s="491">
        <f t="shared" si="210"/>
        <v>0</v>
      </c>
      <c r="AW172" s="488">
        <f t="shared" si="211"/>
        <v>0</v>
      </c>
    </row>
    <row r="173" spans="1:49" ht="16.8" hidden="1" x14ac:dyDescent="0.55000000000000004">
      <c r="A173" s="256">
        <v>401</v>
      </c>
      <c r="B173" s="180" t="s">
        <v>170</v>
      </c>
      <c r="C173" s="183">
        <f>SUM(C174:C181)</f>
        <v>0</v>
      </c>
      <c r="D173" s="183">
        <f>SUM(D174:D181)</f>
        <v>0</v>
      </c>
      <c r="E173" s="191">
        <f>SUM(E174:E181)</f>
        <v>0</v>
      </c>
      <c r="F173" s="191"/>
      <c r="G173" s="191"/>
      <c r="H173" s="191">
        <f>SUM(H174:H181)</f>
        <v>0</v>
      </c>
      <c r="I173" s="184">
        <f t="shared" si="212"/>
        <v>0</v>
      </c>
      <c r="J173" s="185">
        <f>SUM(J174:J181)</f>
        <v>0</v>
      </c>
      <c r="K173" s="186">
        <f t="shared" ref="K173:W173" si="235">SUM(K174:K181)</f>
        <v>0</v>
      </c>
      <c r="L173" s="187">
        <f t="shared" si="235"/>
        <v>0</v>
      </c>
      <c r="M173" s="188">
        <f t="shared" si="235"/>
        <v>0</v>
      </c>
      <c r="N173" s="187">
        <f t="shared" si="235"/>
        <v>0</v>
      </c>
      <c r="O173" s="188">
        <f t="shared" si="235"/>
        <v>0</v>
      </c>
      <c r="P173" s="187">
        <f t="shared" si="235"/>
        <v>0</v>
      </c>
      <c r="Q173" s="188">
        <f t="shared" si="235"/>
        <v>0</v>
      </c>
      <c r="R173" s="187">
        <f t="shared" si="235"/>
        <v>0</v>
      </c>
      <c r="S173" s="188">
        <f t="shared" si="235"/>
        <v>0</v>
      </c>
      <c r="T173" s="187">
        <f>SUM(T174:T181)</f>
        <v>0</v>
      </c>
      <c r="U173" s="188">
        <f>SUM(U174:U181)</f>
        <v>0</v>
      </c>
      <c r="V173" s="187">
        <f t="shared" si="235"/>
        <v>0</v>
      </c>
      <c r="W173" s="188">
        <f t="shared" si="235"/>
        <v>0</v>
      </c>
      <c r="X173" s="187">
        <f t="shared" ref="X173:AA173" si="236">SUM(X174:X181)</f>
        <v>0</v>
      </c>
      <c r="Y173" s="188">
        <f t="shared" si="236"/>
        <v>0</v>
      </c>
      <c r="Z173" s="187">
        <f t="shared" si="236"/>
        <v>0</v>
      </c>
      <c r="AA173" s="188">
        <f t="shared" si="236"/>
        <v>0</v>
      </c>
      <c r="AB173" s="35">
        <f t="shared" si="215"/>
        <v>0</v>
      </c>
      <c r="AC173" s="486">
        <f>SUM(AC174:AC181)</f>
        <v>0</v>
      </c>
      <c r="AD173" s="184">
        <f t="shared" ref="AD173:AD193" si="237">SUM(J173:K173)</f>
        <v>0</v>
      </c>
      <c r="AE173" s="476">
        <f>SUM(AE174:AE181)</f>
        <v>0</v>
      </c>
      <c r="AF173" s="190">
        <f>SUM(AF174:AF181)</f>
        <v>0</v>
      </c>
      <c r="AG173" s="190">
        <f>SUM(AG174:AG181)</f>
        <v>0</v>
      </c>
      <c r="AH173" s="190"/>
      <c r="AI173" s="190">
        <f>SUM(AI174:AI181)</f>
        <v>0</v>
      </c>
      <c r="AJ173" s="355" t="e">
        <f t="shared" ref="AJ173:AJ193" si="238">AI173/AD173</f>
        <v>#DIV/0!</v>
      </c>
      <c r="AK173" s="190">
        <f>SUM(AK174:AK181)</f>
        <v>0</v>
      </c>
      <c r="AL173" s="536" t="e">
        <f t="shared" ref="AL173:AL193" si="239">AK173/AF173</f>
        <v>#DIV/0!</v>
      </c>
      <c r="AN173" s="218">
        <f>AD173+'[1]PPTO AL 31 DE JULIO  2016'!Z173</f>
        <v>0</v>
      </c>
      <c r="AO173" s="218">
        <f>AE173+'[1]PPTO AL 31 DE JULIO  2016'!AA173</f>
        <v>0</v>
      </c>
      <c r="AP173" s="218">
        <f>AF173+'[1]PPTO AL 31 DE JULIO  2016'!AB173</f>
        <v>0</v>
      </c>
      <c r="AQ173" s="225">
        <f>AI173+'[1]PPTO AL 31 DE JULIO  2016'!AC173</f>
        <v>0</v>
      </c>
      <c r="AR173" s="227" t="e">
        <f t="shared" si="162"/>
        <v>#DIV/0!</v>
      </c>
      <c r="AS173" s="227" t="e">
        <f t="shared" si="163"/>
        <v>#DIV/0!</v>
      </c>
      <c r="AT173" s="526"/>
      <c r="AU173" s="493"/>
      <c r="AV173" s="491">
        <f t="shared" si="210"/>
        <v>0</v>
      </c>
      <c r="AW173" s="488">
        <f t="shared" si="211"/>
        <v>0</v>
      </c>
    </row>
    <row r="174" spans="1:49" s="4" customFormat="1" ht="15.6" hidden="1" x14ac:dyDescent="0.55000000000000004">
      <c r="A174" s="569">
        <v>40101</v>
      </c>
      <c r="B174" s="461" t="s">
        <v>171</v>
      </c>
      <c r="C174" s="571">
        <v>0</v>
      </c>
      <c r="D174" s="462">
        <v>0</v>
      </c>
      <c r="E174" s="5"/>
      <c r="F174" s="5"/>
      <c r="G174" s="5"/>
      <c r="H174" s="5"/>
      <c r="I174" s="38">
        <f t="shared" si="212"/>
        <v>0</v>
      </c>
      <c r="J174" s="551">
        <v>0</v>
      </c>
      <c r="K174" s="19">
        <v>0</v>
      </c>
      <c r="L174" s="14">
        <v>0</v>
      </c>
      <c r="M174" s="15">
        <v>0</v>
      </c>
      <c r="N174" s="18">
        <v>0</v>
      </c>
      <c r="O174" s="19">
        <v>0</v>
      </c>
      <c r="P174" s="14">
        <v>0</v>
      </c>
      <c r="Q174" s="15">
        <v>0</v>
      </c>
      <c r="R174" s="18">
        <v>0</v>
      </c>
      <c r="S174" s="19">
        <v>0</v>
      </c>
      <c r="T174" s="14">
        <v>0</v>
      </c>
      <c r="U174" s="15">
        <v>0</v>
      </c>
      <c r="V174" s="18">
        <v>0</v>
      </c>
      <c r="W174" s="19">
        <v>0</v>
      </c>
      <c r="X174" s="14">
        <v>0</v>
      </c>
      <c r="Y174" s="15">
        <v>0</v>
      </c>
      <c r="Z174" s="18">
        <v>0</v>
      </c>
      <c r="AA174" s="19">
        <v>0</v>
      </c>
      <c r="AB174" s="35">
        <f t="shared" si="215"/>
        <v>0</v>
      </c>
      <c r="AC174" s="486">
        <v>0</v>
      </c>
      <c r="AD174" s="570">
        <f t="shared" si="237"/>
        <v>0</v>
      </c>
      <c r="AE174" s="465">
        <v>0</v>
      </c>
      <c r="AF174" s="40">
        <v>0</v>
      </c>
      <c r="AG174" s="40">
        <v>0</v>
      </c>
      <c r="AH174" s="40"/>
      <c r="AI174" s="168">
        <v>0</v>
      </c>
      <c r="AJ174" s="159" t="e">
        <f t="shared" si="238"/>
        <v>#DIV/0!</v>
      </c>
      <c r="AK174" s="40">
        <v>0</v>
      </c>
      <c r="AL174" s="536" t="e">
        <f t="shared" si="239"/>
        <v>#DIV/0!</v>
      </c>
      <c r="AN174" s="218">
        <f>AD174+'[1]PPTO AL 31 DE JULIO  2016'!Z174</f>
        <v>0</v>
      </c>
      <c r="AO174" s="218">
        <f>AE174+'[1]PPTO AL 31 DE JULIO  2016'!AA174</f>
        <v>0</v>
      </c>
      <c r="AP174" s="218">
        <f>AF174+'[1]PPTO AL 31 DE JULIO  2016'!AB174</f>
        <v>0</v>
      </c>
      <c r="AQ174" s="225">
        <f>AI174+'[1]PPTO AL 31 DE JULIO  2016'!AC174</f>
        <v>0</v>
      </c>
      <c r="AR174" s="227" t="e">
        <f t="shared" si="162"/>
        <v>#DIV/0!</v>
      </c>
      <c r="AS174" s="227" t="e">
        <f t="shared" si="163"/>
        <v>#DIV/0!</v>
      </c>
      <c r="AT174" s="526"/>
      <c r="AU174" s="485"/>
      <c r="AV174" s="488">
        <f t="shared" si="210"/>
        <v>0</v>
      </c>
      <c r="AW174" s="488">
        <f t="shared" si="211"/>
        <v>0</v>
      </c>
    </row>
    <row r="175" spans="1:49" s="4" customFormat="1" ht="15.6" hidden="1" x14ac:dyDescent="0.55000000000000004">
      <c r="A175" s="569">
        <v>40102</v>
      </c>
      <c r="B175" s="461" t="s">
        <v>172</v>
      </c>
      <c r="C175" s="571">
        <v>0</v>
      </c>
      <c r="D175" s="462">
        <v>0</v>
      </c>
      <c r="E175" s="5"/>
      <c r="F175" s="5"/>
      <c r="G175" s="5"/>
      <c r="H175" s="5"/>
      <c r="I175" s="38">
        <f t="shared" si="212"/>
        <v>0</v>
      </c>
      <c r="J175" s="551">
        <v>0</v>
      </c>
      <c r="K175" s="19">
        <v>0</v>
      </c>
      <c r="L175" s="14">
        <v>0</v>
      </c>
      <c r="M175" s="15">
        <v>0</v>
      </c>
      <c r="N175" s="18">
        <v>0</v>
      </c>
      <c r="O175" s="19">
        <v>0</v>
      </c>
      <c r="P175" s="14">
        <v>0</v>
      </c>
      <c r="Q175" s="15">
        <v>0</v>
      </c>
      <c r="R175" s="18">
        <v>0</v>
      </c>
      <c r="S175" s="19">
        <v>0</v>
      </c>
      <c r="T175" s="14">
        <v>0</v>
      </c>
      <c r="U175" s="15">
        <v>0</v>
      </c>
      <c r="V175" s="18">
        <v>0</v>
      </c>
      <c r="W175" s="19">
        <v>0</v>
      </c>
      <c r="X175" s="14">
        <v>0</v>
      </c>
      <c r="Y175" s="15">
        <v>0</v>
      </c>
      <c r="Z175" s="18">
        <v>0</v>
      </c>
      <c r="AA175" s="19">
        <v>0</v>
      </c>
      <c r="AB175" s="35">
        <f t="shared" si="215"/>
        <v>0</v>
      </c>
      <c r="AC175" s="486">
        <v>0</v>
      </c>
      <c r="AD175" s="570">
        <f t="shared" si="237"/>
        <v>0</v>
      </c>
      <c r="AE175" s="465">
        <v>0</v>
      </c>
      <c r="AF175" s="40">
        <v>0</v>
      </c>
      <c r="AG175" s="40">
        <v>0</v>
      </c>
      <c r="AH175" s="40"/>
      <c r="AI175" s="168">
        <v>0</v>
      </c>
      <c r="AJ175" s="159" t="e">
        <f t="shared" si="238"/>
        <v>#DIV/0!</v>
      </c>
      <c r="AK175" s="40">
        <v>0</v>
      </c>
      <c r="AL175" s="536" t="e">
        <f t="shared" si="239"/>
        <v>#DIV/0!</v>
      </c>
      <c r="AN175" s="218">
        <f>AD175+'[1]PPTO AL 31 DE JULIO  2016'!Z175</f>
        <v>0</v>
      </c>
      <c r="AO175" s="218">
        <f>AE175+'[1]PPTO AL 31 DE JULIO  2016'!AA175</f>
        <v>0</v>
      </c>
      <c r="AP175" s="218">
        <f>AF175+'[1]PPTO AL 31 DE JULIO  2016'!AB175</f>
        <v>0</v>
      </c>
      <c r="AQ175" s="225">
        <f>AI175+'[1]PPTO AL 31 DE JULIO  2016'!AC175</f>
        <v>0</v>
      </c>
      <c r="AR175" s="227" t="e">
        <f t="shared" ref="AR175:AR203" si="240">AO175/AN175</f>
        <v>#DIV/0!</v>
      </c>
      <c r="AS175" s="227" t="e">
        <f t="shared" ref="AS175:AS203" si="241">(AO175+AP175)/AN175</f>
        <v>#DIV/0!</v>
      </c>
      <c r="AT175" s="526"/>
      <c r="AU175" s="485"/>
      <c r="AV175" s="488">
        <f t="shared" si="210"/>
        <v>0</v>
      </c>
      <c r="AW175" s="488">
        <f t="shared" si="211"/>
        <v>0</v>
      </c>
    </row>
    <row r="176" spans="1:49" s="4" customFormat="1" ht="15.6" hidden="1" x14ac:dyDescent="0.55000000000000004">
      <c r="A176" s="569">
        <v>40103</v>
      </c>
      <c r="B176" s="461" t="s">
        <v>173</v>
      </c>
      <c r="C176" s="571">
        <v>0</v>
      </c>
      <c r="D176" s="462">
        <v>0</v>
      </c>
      <c r="E176" s="5"/>
      <c r="F176" s="5"/>
      <c r="G176" s="5"/>
      <c r="H176" s="5"/>
      <c r="I176" s="38">
        <f t="shared" si="212"/>
        <v>0</v>
      </c>
      <c r="J176" s="551">
        <v>0</v>
      </c>
      <c r="K176" s="19">
        <v>0</v>
      </c>
      <c r="L176" s="14">
        <v>0</v>
      </c>
      <c r="M176" s="15">
        <v>0</v>
      </c>
      <c r="N176" s="18">
        <v>0</v>
      </c>
      <c r="O176" s="19">
        <v>0</v>
      </c>
      <c r="P176" s="14">
        <v>0</v>
      </c>
      <c r="Q176" s="15">
        <v>0</v>
      </c>
      <c r="R176" s="18">
        <v>0</v>
      </c>
      <c r="S176" s="19">
        <v>0</v>
      </c>
      <c r="T176" s="14">
        <v>0</v>
      </c>
      <c r="U176" s="15">
        <v>0</v>
      </c>
      <c r="V176" s="18">
        <v>0</v>
      </c>
      <c r="W176" s="19">
        <v>0</v>
      </c>
      <c r="X176" s="14">
        <v>0</v>
      </c>
      <c r="Y176" s="15">
        <v>0</v>
      </c>
      <c r="Z176" s="18">
        <v>0</v>
      </c>
      <c r="AA176" s="19">
        <v>0</v>
      </c>
      <c r="AB176" s="35">
        <f t="shared" si="215"/>
        <v>0</v>
      </c>
      <c r="AC176" s="486">
        <v>0</v>
      </c>
      <c r="AD176" s="570">
        <f t="shared" si="237"/>
        <v>0</v>
      </c>
      <c r="AE176" s="465">
        <v>0</v>
      </c>
      <c r="AF176" s="40">
        <v>0</v>
      </c>
      <c r="AG176" s="40">
        <v>0</v>
      </c>
      <c r="AH176" s="40"/>
      <c r="AI176" s="168">
        <v>0</v>
      </c>
      <c r="AJ176" s="159" t="e">
        <f t="shared" si="238"/>
        <v>#DIV/0!</v>
      </c>
      <c r="AK176" s="40">
        <v>0</v>
      </c>
      <c r="AL176" s="536" t="e">
        <f t="shared" si="239"/>
        <v>#DIV/0!</v>
      </c>
      <c r="AN176" s="218">
        <f>AD176+'[1]PPTO AL 31 DE JULIO  2016'!Z176</f>
        <v>0</v>
      </c>
      <c r="AO176" s="218">
        <f>AE176+'[1]PPTO AL 31 DE JULIO  2016'!AA176</f>
        <v>0</v>
      </c>
      <c r="AP176" s="218">
        <f>AF176+'[1]PPTO AL 31 DE JULIO  2016'!AB176</f>
        <v>0</v>
      </c>
      <c r="AQ176" s="225">
        <f>AI176+'[1]PPTO AL 31 DE JULIO  2016'!AC176</f>
        <v>0</v>
      </c>
      <c r="AR176" s="227" t="e">
        <f t="shared" si="240"/>
        <v>#DIV/0!</v>
      </c>
      <c r="AS176" s="227" t="e">
        <f t="shared" si="241"/>
        <v>#DIV/0!</v>
      </c>
      <c r="AT176" s="526"/>
      <c r="AU176" s="485"/>
      <c r="AV176" s="488">
        <f t="shared" si="210"/>
        <v>0</v>
      </c>
      <c r="AW176" s="488">
        <f t="shared" si="211"/>
        <v>0</v>
      </c>
    </row>
    <row r="177" spans="1:49" s="4" customFormat="1" ht="15.6" hidden="1" x14ac:dyDescent="0.55000000000000004">
      <c r="A177" s="569">
        <v>40104</v>
      </c>
      <c r="B177" s="461" t="s">
        <v>174</v>
      </c>
      <c r="C177" s="571">
        <v>0</v>
      </c>
      <c r="D177" s="462">
        <v>0</v>
      </c>
      <c r="E177" s="5"/>
      <c r="F177" s="5"/>
      <c r="G177" s="5"/>
      <c r="H177" s="5"/>
      <c r="I177" s="38">
        <f t="shared" si="212"/>
        <v>0</v>
      </c>
      <c r="J177" s="551">
        <v>0</v>
      </c>
      <c r="K177" s="19">
        <v>0</v>
      </c>
      <c r="L177" s="14">
        <v>0</v>
      </c>
      <c r="M177" s="15">
        <v>0</v>
      </c>
      <c r="N177" s="18">
        <v>0</v>
      </c>
      <c r="O177" s="19">
        <v>0</v>
      </c>
      <c r="P177" s="14">
        <v>0</v>
      </c>
      <c r="Q177" s="15">
        <v>0</v>
      </c>
      <c r="R177" s="18">
        <v>0</v>
      </c>
      <c r="S177" s="19">
        <v>0</v>
      </c>
      <c r="T177" s="14">
        <v>0</v>
      </c>
      <c r="U177" s="15">
        <v>0</v>
      </c>
      <c r="V177" s="18">
        <v>0</v>
      </c>
      <c r="W177" s="19">
        <v>0</v>
      </c>
      <c r="X177" s="14">
        <v>0</v>
      </c>
      <c r="Y177" s="15">
        <v>0</v>
      </c>
      <c r="Z177" s="18">
        <v>0</v>
      </c>
      <c r="AA177" s="19">
        <v>0</v>
      </c>
      <c r="AB177" s="35">
        <f t="shared" si="215"/>
        <v>0</v>
      </c>
      <c r="AC177" s="486">
        <v>0</v>
      </c>
      <c r="AD177" s="570">
        <f t="shared" si="237"/>
        <v>0</v>
      </c>
      <c r="AE177" s="465">
        <v>0</v>
      </c>
      <c r="AF177" s="40">
        <v>0</v>
      </c>
      <c r="AG177" s="40">
        <v>0</v>
      </c>
      <c r="AH177" s="40"/>
      <c r="AI177" s="168">
        <v>0</v>
      </c>
      <c r="AJ177" s="159" t="e">
        <f t="shared" si="238"/>
        <v>#DIV/0!</v>
      </c>
      <c r="AK177" s="40">
        <v>0</v>
      </c>
      <c r="AL177" s="536" t="e">
        <f t="shared" si="239"/>
        <v>#DIV/0!</v>
      </c>
      <c r="AN177" s="218">
        <f>AD177+'[1]PPTO AL 31 DE JULIO  2016'!Z177</f>
        <v>0</v>
      </c>
      <c r="AO177" s="218">
        <f>AE177+'[1]PPTO AL 31 DE JULIO  2016'!AA177</f>
        <v>0</v>
      </c>
      <c r="AP177" s="218">
        <f>AF177+'[1]PPTO AL 31 DE JULIO  2016'!AB177</f>
        <v>0</v>
      </c>
      <c r="AQ177" s="225">
        <f>AI177+'[1]PPTO AL 31 DE JULIO  2016'!AC177</f>
        <v>0</v>
      </c>
      <c r="AR177" s="227" t="e">
        <f t="shared" si="240"/>
        <v>#DIV/0!</v>
      </c>
      <c r="AS177" s="227" t="e">
        <f t="shared" si="241"/>
        <v>#DIV/0!</v>
      </c>
      <c r="AT177" s="526"/>
      <c r="AU177" s="485"/>
      <c r="AV177" s="488">
        <f t="shared" si="210"/>
        <v>0</v>
      </c>
      <c r="AW177" s="488">
        <f t="shared" si="211"/>
        <v>0</v>
      </c>
    </row>
    <row r="178" spans="1:49" s="4" customFormat="1" ht="15.6" hidden="1" x14ac:dyDescent="0.55000000000000004">
      <c r="A178" s="569">
        <v>40105</v>
      </c>
      <c r="B178" s="461" t="s">
        <v>175</v>
      </c>
      <c r="C178" s="571">
        <v>0</v>
      </c>
      <c r="D178" s="462">
        <v>0</v>
      </c>
      <c r="E178" s="5"/>
      <c r="F178" s="5"/>
      <c r="G178" s="5"/>
      <c r="H178" s="5"/>
      <c r="I178" s="38">
        <f t="shared" si="212"/>
        <v>0</v>
      </c>
      <c r="J178" s="551">
        <v>0</v>
      </c>
      <c r="K178" s="19">
        <v>0</v>
      </c>
      <c r="L178" s="14">
        <v>0</v>
      </c>
      <c r="M178" s="15">
        <v>0</v>
      </c>
      <c r="N178" s="18">
        <v>0</v>
      </c>
      <c r="O178" s="19">
        <v>0</v>
      </c>
      <c r="P178" s="14">
        <v>0</v>
      </c>
      <c r="Q178" s="15">
        <v>0</v>
      </c>
      <c r="R178" s="18">
        <v>0</v>
      </c>
      <c r="S178" s="19">
        <v>0</v>
      </c>
      <c r="T178" s="14">
        <v>0</v>
      </c>
      <c r="U178" s="15">
        <v>0</v>
      </c>
      <c r="V178" s="18">
        <v>0</v>
      </c>
      <c r="W178" s="19">
        <v>0</v>
      </c>
      <c r="X178" s="14">
        <v>0</v>
      </c>
      <c r="Y178" s="15">
        <v>0</v>
      </c>
      <c r="Z178" s="18">
        <v>0</v>
      </c>
      <c r="AA178" s="19">
        <v>0</v>
      </c>
      <c r="AB178" s="35">
        <f t="shared" si="215"/>
        <v>0</v>
      </c>
      <c r="AC178" s="486">
        <v>0</v>
      </c>
      <c r="AD178" s="570">
        <f t="shared" si="237"/>
        <v>0</v>
      </c>
      <c r="AE178" s="465">
        <v>0</v>
      </c>
      <c r="AF178" s="40">
        <v>0</v>
      </c>
      <c r="AG178" s="40">
        <v>0</v>
      </c>
      <c r="AH178" s="40"/>
      <c r="AI178" s="168">
        <v>0</v>
      </c>
      <c r="AJ178" s="159" t="e">
        <f t="shared" si="238"/>
        <v>#DIV/0!</v>
      </c>
      <c r="AK178" s="40">
        <v>0</v>
      </c>
      <c r="AL178" s="536" t="e">
        <f t="shared" si="239"/>
        <v>#DIV/0!</v>
      </c>
      <c r="AN178" s="218">
        <f>AD178+'[1]PPTO AL 31 DE JULIO  2016'!Z178</f>
        <v>0</v>
      </c>
      <c r="AO178" s="218">
        <f>AE178+'[1]PPTO AL 31 DE JULIO  2016'!AA178</f>
        <v>0</v>
      </c>
      <c r="AP178" s="218">
        <f>AF178+'[1]PPTO AL 31 DE JULIO  2016'!AB178</f>
        <v>0</v>
      </c>
      <c r="AQ178" s="225">
        <f>AI178+'[1]PPTO AL 31 DE JULIO  2016'!AC178</f>
        <v>0</v>
      </c>
      <c r="AR178" s="227" t="e">
        <f t="shared" si="240"/>
        <v>#DIV/0!</v>
      </c>
      <c r="AS178" s="227" t="e">
        <f t="shared" si="241"/>
        <v>#DIV/0!</v>
      </c>
      <c r="AT178" s="526"/>
      <c r="AU178" s="485"/>
      <c r="AV178" s="488">
        <f t="shared" si="210"/>
        <v>0</v>
      </c>
      <c r="AW178" s="488">
        <f t="shared" si="211"/>
        <v>0</v>
      </c>
    </row>
    <row r="179" spans="1:49" s="4" customFormat="1" ht="15.6" hidden="1" x14ac:dyDescent="0.55000000000000004">
      <c r="A179" s="569">
        <v>40106</v>
      </c>
      <c r="B179" s="461" t="s">
        <v>176</v>
      </c>
      <c r="C179" s="571">
        <v>0</v>
      </c>
      <c r="D179" s="462">
        <v>0</v>
      </c>
      <c r="E179" s="5"/>
      <c r="F179" s="5"/>
      <c r="G179" s="5"/>
      <c r="H179" s="5"/>
      <c r="I179" s="38">
        <f t="shared" si="212"/>
        <v>0</v>
      </c>
      <c r="J179" s="551">
        <v>0</v>
      </c>
      <c r="K179" s="19">
        <v>0</v>
      </c>
      <c r="L179" s="14">
        <v>0</v>
      </c>
      <c r="M179" s="15">
        <v>0</v>
      </c>
      <c r="N179" s="18">
        <v>0</v>
      </c>
      <c r="O179" s="19">
        <v>0</v>
      </c>
      <c r="P179" s="14">
        <v>0</v>
      </c>
      <c r="Q179" s="15">
        <v>0</v>
      </c>
      <c r="R179" s="18">
        <v>0</v>
      </c>
      <c r="S179" s="19">
        <v>0</v>
      </c>
      <c r="T179" s="14">
        <v>0</v>
      </c>
      <c r="U179" s="15">
        <v>0</v>
      </c>
      <c r="V179" s="18">
        <v>0</v>
      </c>
      <c r="W179" s="19">
        <v>0</v>
      </c>
      <c r="X179" s="14">
        <v>0</v>
      </c>
      <c r="Y179" s="15">
        <v>0</v>
      </c>
      <c r="Z179" s="18">
        <v>0</v>
      </c>
      <c r="AA179" s="19">
        <v>0</v>
      </c>
      <c r="AB179" s="35">
        <f t="shared" si="215"/>
        <v>0</v>
      </c>
      <c r="AC179" s="486">
        <v>0</v>
      </c>
      <c r="AD179" s="570">
        <f t="shared" si="237"/>
        <v>0</v>
      </c>
      <c r="AE179" s="465">
        <v>0</v>
      </c>
      <c r="AF179" s="40">
        <v>0</v>
      </c>
      <c r="AG179" s="40">
        <v>0</v>
      </c>
      <c r="AH179" s="40"/>
      <c r="AI179" s="168">
        <v>0</v>
      </c>
      <c r="AJ179" s="159" t="e">
        <f t="shared" si="238"/>
        <v>#DIV/0!</v>
      </c>
      <c r="AK179" s="40">
        <v>0</v>
      </c>
      <c r="AL179" s="536" t="e">
        <f t="shared" si="239"/>
        <v>#DIV/0!</v>
      </c>
      <c r="AN179" s="218">
        <f>AD179+'[1]PPTO AL 31 DE JULIO  2016'!Z179</f>
        <v>0</v>
      </c>
      <c r="AO179" s="218">
        <f>AE179+'[1]PPTO AL 31 DE JULIO  2016'!AA179</f>
        <v>0</v>
      </c>
      <c r="AP179" s="218">
        <f>AF179+'[1]PPTO AL 31 DE JULIO  2016'!AB179</f>
        <v>0</v>
      </c>
      <c r="AQ179" s="225">
        <f>AI179+'[1]PPTO AL 31 DE JULIO  2016'!AC179</f>
        <v>0</v>
      </c>
      <c r="AR179" s="227" t="e">
        <f t="shared" si="240"/>
        <v>#DIV/0!</v>
      </c>
      <c r="AS179" s="227" t="e">
        <f t="shared" si="241"/>
        <v>#DIV/0!</v>
      </c>
      <c r="AT179" s="526"/>
      <c r="AU179" s="485"/>
      <c r="AV179" s="488">
        <f t="shared" si="210"/>
        <v>0</v>
      </c>
      <c r="AW179" s="488">
        <f t="shared" si="211"/>
        <v>0</v>
      </c>
    </row>
    <row r="180" spans="1:49" s="4" customFormat="1" ht="15.6" hidden="1" x14ac:dyDescent="0.55000000000000004">
      <c r="A180" s="569">
        <v>40107</v>
      </c>
      <c r="B180" s="461" t="s">
        <v>177</v>
      </c>
      <c r="C180" s="571">
        <v>0</v>
      </c>
      <c r="D180" s="462">
        <v>0</v>
      </c>
      <c r="E180" s="5"/>
      <c r="F180" s="5"/>
      <c r="G180" s="5"/>
      <c r="H180" s="5"/>
      <c r="I180" s="38">
        <f t="shared" si="212"/>
        <v>0</v>
      </c>
      <c r="J180" s="551">
        <v>0</v>
      </c>
      <c r="K180" s="19">
        <v>0</v>
      </c>
      <c r="L180" s="14">
        <v>0</v>
      </c>
      <c r="M180" s="15">
        <v>0</v>
      </c>
      <c r="N180" s="18">
        <v>0</v>
      </c>
      <c r="O180" s="19">
        <v>0</v>
      </c>
      <c r="P180" s="14">
        <v>0</v>
      </c>
      <c r="Q180" s="15">
        <v>0</v>
      </c>
      <c r="R180" s="18">
        <v>0</v>
      </c>
      <c r="S180" s="19">
        <v>0</v>
      </c>
      <c r="T180" s="14">
        <v>0</v>
      </c>
      <c r="U180" s="15">
        <v>0</v>
      </c>
      <c r="V180" s="18">
        <v>0</v>
      </c>
      <c r="W180" s="19">
        <v>0</v>
      </c>
      <c r="X180" s="14">
        <v>0</v>
      </c>
      <c r="Y180" s="15">
        <v>0</v>
      </c>
      <c r="Z180" s="18">
        <v>0</v>
      </c>
      <c r="AA180" s="19">
        <v>0</v>
      </c>
      <c r="AB180" s="35">
        <f t="shared" si="215"/>
        <v>0</v>
      </c>
      <c r="AC180" s="486">
        <v>0</v>
      </c>
      <c r="AD180" s="570">
        <f t="shared" si="237"/>
        <v>0</v>
      </c>
      <c r="AE180" s="465">
        <v>0</v>
      </c>
      <c r="AF180" s="40">
        <v>0</v>
      </c>
      <c r="AG180" s="40">
        <v>0</v>
      </c>
      <c r="AH180" s="40"/>
      <c r="AI180" s="168">
        <v>0</v>
      </c>
      <c r="AJ180" s="159" t="e">
        <f t="shared" si="238"/>
        <v>#DIV/0!</v>
      </c>
      <c r="AK180" s="40">
        <v>0</v>
      </c>
      <c r="AL180" s="536" t="e">
        <f t="shared" si="239"/>
        <v>#DIV/0!</v>
      </c>
      <c r="AN180" s="218">
        <f>AD180+'[1]PPTO AL 31 DE JULIO  2016'!Z180</f>
        <v>0</v>
      </c>
      <c r="AO180" s="218">
        <f>AE180+'[1]PPTO AL 31 DE JULIO  2016'!AA180</f>
        <v>0</v>
      </c>
      <c r="AP180" s="218">
        <f>AF180+'[1]PPTO AL 31 DE JULIO  2016'!AB180</f>
        <v>0</v>
      </c>
      <c r="AQ180" s="225">
        <f>AI180+'[1]PPTO AL 31 DE JULIO  2016'!AC180</f>
        <v>0</v>
      </c>
      <c r="AR180" s="227" t="e">
        <f t="shared" si="240"/>
        <v>#DIV/0!</v>
      </c>
      <c r="AS180" s="227" t="e">
        <f t="shared" si="241"/>
        <v>#DIV/0!</v>
      </c>
      <c r="AT180" s="526"/>
      <c r="AU180" s="485"/>
      <c r="AV180" s="488">
        <f t="shared" si="210"/>
        <v>0</v>
      </c>
      <c r="AW180" s="488">
        <f t="shared" si="211"/>
        <v>0</v>
      </c>
    </row>
    <row r="181" spans="1:49" s="4" customFormat="1" ht="15.6" hidden="1" x14ac:dyDescent="0.55000000000000004">
      <c r="A181" s="569">
        <v>40108</v>
      </c>
      <c r="B181" s="461" t="s">
        <v>178</v>
      </c>
      <c r="C181" s="571">
        <v>0</v>
      </c>
      <c r="D181" s="462">
        <v>0</v>
      </c>
      <c r="E181" s="5"/>
      <c r="F181" s="5"/>
      <c r="G181" s="5"/>
      <c r="H181" s="5"/>
      <c r="I181" s="38">
        <f t="shared" si="212"/>
        <v>0</v>
      </c>
      <c r="J181" s="551">
        <v>0</v>
      </c>
      <c r="K181" s="19">
        <v>0</v>
      </c>
      <c r="L181" s="14">
        <v>0</v>
      </c>
      <c r="M181" s="15">
        <v>0</v>
      </c>
      <c r="N181" s="18">
        <v>0</v>
      </c>
      <c r="O181" s="19">
        <v>0</v>
      </c>
      <c r="P181" s="14">
        <v>0</v>
      </c>
      <c r="Q181" s="15">
        <v>0</v>
      </c>
      <c r="R181" s="18">
        <v>0</v>
      </c>
      <c r="S181" s="19">
        <v>0</v>
      </c>
      <c r="T181" s="14">
        <v>0</v>
      </c>
      <c r="U181" s="15">
        <v>0</v>
      </c>
      <c r="V181" s="18">
        <v>0</v>
      </c>
      <c r="W181" s="19">
        <v>0</v>
      </c>
      <c r="X181" s="14">
        <v>0</v>
      </c>
      <c r="Y181" s="15">
        <v>0</v>
      </c>
      <c r="Z181" s="18">
        <v>0</v>
      </c>
      <c r="AA181" s="19">
        <v>0</v>
      </c>
      <c r="AB181" s="35">
        <f t="shared" si="215"/>
        <v>0</v>
      </c>
      <c r="AC181" s="486">
        <v>0</v>
      </c>
      <c r="AD181" s="570">
        <f t="shared" si="237"/>
        <v>0</v>
      </c>
      <c r="AE181" s="465">
        <v>0</v>
      </c>
      <c r="AF181" s="40">
        <v>0</v>
      </c>
      <c r="AG181" s="40">
        <v>0</v>
      </c>
      <c r="AH181" s="40"/>
      <c r="AI181" s="168">
        <v>0</v>
      </c>
      <c r="AJ181" s="159" t="e">
        <f t="shared" si="238"/>
        <v>#DIV/0!</v>
      </c>
      <c r="AK181" s="40">
        <v>0</v>
      </c>
      <c r="AL181" s="536" t="e">
        <f t="shared" si="239"/>
        <v>#DIV/0!</v>
      </c>
      <c r="AN181" s="218">
        <f>AD181+'[1]PPTO AL 31 DE JULIO  2016'!Z181</f>
        <v>0</v>
      </c>
      <c r="AO181" s="218">
        <f>AE181+'[1]PPTO AL 31 DE JULIO  2016'!AA181</f>
        <v>0</v>
      </c>
      <c r="AP181" s="218">
        <f>AF181+'[1]PPTO AL 31 DE JULIO  2016'!AB181</f>
        <v>0</v>
      </c>
      <c r="AQ181" s="225">
        <f>AI181+'[1]PPTO AL 31 DE JULIO  2016'!AC181</f>
        <v>0</v>
      </c>
      <c r="AR181" s="227" t="e">
        <f t="shared" si="240"/>
        <v>#DIV/0!</v>
      </c>
      <c r="AS181" s="227" t="e">
        <f t="shared" si="241"/>
        <v>#DIV/0!</v>
      </c>
      <c r="AT181" s="526"/>
      <c r="AU181" s="485"/>
      <c r="AV181" s="488">
        <f t="shared" si="210"/>
        <v>0</v>
      </c>
      <c r="AW181" s="488">
        <f t="shared" si="211"/>
        <v>0</v>
      </c>
    </row>
    <row r="182" spans="1:49" ht="16.8" hidden="1" x14ac:dyDescent="0.55000000000000004">
      <c r="A182" s="256">
        <v>402</v>
      </c>
      <c r="B182" s="180" t="s">
        <v>179</v>
      </c>
      <c r="C182" s="183">
        <f>SUM(C183:C190)</f>
        <v>0</v>
      </c>
      <c r="D182" s="183">
        <f>SUM(D183:D190)</f>
        <v>0</v>
      </c>
      <c r="E182" s="191">
        <f>SUM(E183:E190)</f>
        <v>0</v>
      </c>
      <c r="F182" s="191"/>
      <c r="G182" s="191"/>
      <c r="H182" s="191">
        <f>SUM(H183:H190)</f>
        <v>0</v>
      </c>
      <c r="I182" s="184">
        <f t="shared" si="212"/>
        <v>0</v>
      </c>
      <c r="J182" s="185">
        <f>SUM(J183:J190)</f>
        <v>0</v>
      </c>
      <c r="K182" s="186">
        <f t="shared" ref="K182:W182" si="242">SUM(K183:K190)</f>
        <v>0</v>
      </c>
      <c r="L182" s="187">
        <f t="shared" si="242"/>
        <v>0</v>
      </c>
      <c r="M182" s="188">
        <f t="shared" si="242"/>
        <v>0</v>
      </c>
      <c r="N182" s="187">
        <f t="shared" si="242"/>
        <v>0</v>
      </c>
      <c r="O182" s="188">
        <f t="shared" si="242"/>
        <v>0</v>
      </c>
      <c r="P182" s="187">
        <f t="shared" si="242"/>
        <v>0</v>
      </c>
      <c r="Q182" s="188">
        <f t="shared" si="242"/>
        <v>0</v>
      </c>
      <c r="R182" s="187">
        <f t="shared" si="242"/>
        <v>0</v>
      </c>
      <c r="S182" s="188">
        <f t="shared" si="242"/>
        <v>0</v>
      </c>
      <c r="T182" s="187">
        <f>SUM(T183:T190)</f>
        <v>0</v>
      </c>
      <c r="U182" s="188">
        <f>SUM(U183:U190)</f>
        <v>0</v>
      </c>
      <c r="V182" s="187">
        <f t="shared" si="242"/>
        <v>0</v>
      </c>
      <c r="W182" s="188">
        <f t="shared" si="242"/>
        <v>0</v>
      </c>
      <c r="X182" s="187">
        <f t="shared" ref="X182:AA182" si="243">SUM(X183:X190)</f>
        <v>0</v>
      </c>
      <c r="Y182" s="188">
        <f t="shared" si="243"/>
        <v>0</v>
      </c>
      <c r="Z182" s="187">
        <f t="shared" si="243"/>
        <v>0</v>
      </c>
      <c r="AA182" s="188">
        <f t="shared" si="243"/>
        <v>0</v>
      </c>
      <c r="AB182" s="35">
        <f t="shared" si="215"/>
        <v>0</v>
      </c>
      <c r="AC182" s="486">
        <f>SUM(AC183:AC190)</f>
        <v>0</v>
      </c>
      <c r="AD182" s="184">
        <f t="shared" si="237"/>
        <v>0</v>
      </c>
      <c r="AE182" s="476">
        <f>SUM(AE183:AE190)</f>
        <v>0</v>
      </c>
      <c r="AF182" s="190">
        <f>SUM(AF183:AF190)</f>
        <v>0</v>
      </c>
      <c r="AG182" s="190">
        <f>SUM(AG183:AG190)</f>
        <v>0</v>
      </c>
      <c r="AH182" s="190"/>
      <c r="AI182" s="190">
        <f>SUM(AI183:AI190)</f>
        <v>0</v>
      </c>
      <c r="AJ182" s="355" t="e">
        <f t="shared" si="238"/>
        <v>#DIV/0!</v>
      </c>
      <c r="AK182" s="190">
        <f>SUM(AK183:AK190)</f>
        <v>0</v>
      </c>
      <c r="AL182" s="536" t="e">
        <f t="shared" si="239"/>
        <v>#DIV/0!</v>
      </c>
      <c r="AN182" s="218">
        <f>AD182+'[1]PPTO AL 31 DE JULIO  2016'!Z182</f>
        <v>0</v>
      </c>
      <c r="AO182" s="218">
        <f>AE182+'[1]PPTO AL 31 DE JULIO  2016'!AA182</f>
        <v>0</v>
      </c>
      <c r="AP182" s="218">
        <f>AF182+'[1]PPTO AL 31 DE JULIO  2016'!AB182</f>
        <v>0</v>
      </c>
      <c r="AQ182" s="225">
        <f>AI182+'[1]PPTO AL 31 DE JULIO  2016'!AC182</f>
        <v>0</v>
      </c>
      <c r="AR182" s="227" t="e">
        <f t="shared" si="240"/>
        <v>#DIV/0!</v>
      </c>
      <c r="AS182" s="227" t="e">
        <f t="shared" si="241"/>
        <v>#DIV/0!</v>
      </c>
      <c r="AT182" s="526"/>
      <c r="AU182" s="493"/>
      <c r="AV182" s="491">
        <f t="shared" si="210"/>
        <v>0</v>
      </c>
      <c r="AW182" s="488">
        <f t="shared" si="211"/>
        <v>0</v>
      </c>
    </row>
    <row r="183" spans="1:49" s="4" customFormat="1" ht="15.6" hidden="1" x14ac:dyDescent="0.55000000000000004">
      <c r="A183" s="569">
        <v>40201</v>
      </c>
      <c r="B183" s="461" t="s">
        <v>180</v>
      </c>
      <c r="C183" s="571">
        <v>0</v>
      </c>
      <c r="D183" s="462">
        <v>0</v>
      </c>
      <c r="E183" s="5"/>
      <c r="F183" s="5"/>
      <c r="G183" s="5"/>
      <c r="H183" s="5"/>
      <c r="I183" s="38">
        <f t="shared" si="212"/>
        <v>0</v>
      </c>
      <c r="J183" s="551">
        <v>0</v>
      </c>
      <c r="K183" s="19">
        <v>0</v>
      </c>
      <c r="L183" s="14">
        <v>0</v>
      </c>
      <c r="M183" s="15">
        <v>0</v>
      </c>
      <c r="N183" s="18">
        <v>0</v>
      </c>
      <c r="O183" s="19">
        <v>0</v>
      </c>
      <c r="P183" s="14">
        <v>0</v>
      </c>
      <c r="Q183" s="15">
        <v>0</v>
      </c>
      <c r="R183" s="18">
        <v>0</v>
      </c>
      <c r="S183" s="19">
        <v>0</v>
      </c>
      <c r="T183" s="14">
        <v>0</v>
      </c>
      <c r="U183" s="15">
        <v>0</v>
      </c>
      <c r="V183" s="18">
        <v>0</v>
      </c>
      <c r="W183" s="19">
        <v>0</v>
      </c>
      <c r="X183" s="14">
        <v>0</v>
      </c>
      <c r="Y183" s="15">
        <v>0</v>
      </c>
      <c r="Z183" s="18">
        <v>0</v>
      </c>
      <c r="AA183" s="19">
        <v>0</v>
      </c>
      <c r="AB183" s="35">
        <f t="shared" si="215"/>
        <v>0</v>
      </c>
      <c r="AC183" s="486">
        <v>0</v>
      </c>
      <c r="AD183" s="570">
        <f t="shared" si="237"/>
        <v>0</v>
      </c>
      <c r="AE183" s="465">
        <v>0</v>
      </c>
      <c r="AF183" s="40">
        <v>0</v>
      </c>
      <c r="AG183" s="40">
        <v>0</v>
      </c>
      <c r="AH183" s="40"/>
      <c r="AI183" s="168">
        <v>0</v>
      </c>
      <c r="AJ183" s="159" t="e">
        <f t="shared" si="238"/>
        <v>#DIV/0!</v>
      </c>
      <c r="AK183" s="40">
        <v>0</v>
      </c>
      <c r="AL183" s="536" t="e">
        <f t="shared" si="239"/>
        <v>#DIV/0!</v>
      </c>
      <c r="AN183" s="218">
        <f>AD183+'[1]PPTO AL 31 DE JULIO  2016'!Z183</f>
        <v>0</v>
      </c>
      <c r="AO183" s="218">
        <f>AE183+'[1]PPTO AL 31 DE JULIO  2016'!AA183</f>
        <v>0</v>
      </c>
      <c r="AP183" s="218">
        <f>AF183+'[1]PPTO AL 31 DE JULIO  2016'!AB183</f>
        <v>0</v>
      </c>
      <c r="AQ183" s="225">
        <f>AI183+'[1]PPTO AL 31 DE JULIO  2016'!AC183</f>
        <v>0</v>
      </c>
      <c r="AR183" s="227" t="e">
        <f t="shared" si="240"/>
        <v>#DIV/0!</v>
      </c>
      <c r="AS183" s="227" t="e">
        <f t="shared" si="241"/>
        <v>#DIV/0!</v>
      </c>
      <c r="AT183" s="526"/>
      <c r="AU183" s="485"/>
      <c r="AV183" s="488">
        <f t="shared" si="210"/>
        <v>0</v>
      </c>
      <c r="AW183" s="488">
        <f t="shared" si="211"/>
        <v>0</v>
      </c>
    </row>
    <row r="184" spans="1:49" s="4" customFormat="1" ht="15.6" hidden="1" x14ac:dyDescent="0.55000000000000004">
      <c r="A184" s="569">
        <v>40202</v>
      </c>
      <c r="B184" s="461" t="s">
        <v>181</v>
      </c>
      <c r="C184" s="571">
        <v>0</v>
      </c>
      <c r="D184" s="462">
        <v>0</v>
      </c>
      <c r="E184" s="5"/>
      <c r="F184" s="5"/>
      <c r="G184" s="5"/>
      <c r="H184" s="5"/>
      <c r="I184" s="38">
        <f t="shared" si="212"/>
        <v>0</v>
      </c>
      <c r="J184" s="551">
        <v>0</v>
      </c>
      <c r="K184" s="19">
        <v>0</v>
      </c>
      <c r="L184" s="14">
        <v>0</v>
      </c>
      <c r="M184" s="15">
        <v>0</v>
      </c>
      <c r="N184" s="18">
        <v>0</v>
      </c>
      <c r="O184" s="19">
        <v>0</v>
      </c>
      <c r="P184" s="14">
        <v>0</v>
      </c>
      <c r="Q184" s="15">
        <v>0</v>
      </c>
      <c r="R184" s="18">
        <v>0</v>
      </c>
      <c r="S184" s="19">
        <v>0</v>
      </c>
      <c r="T184" s="14">
        <v>0</v>
      </c>
      <c r="U184" s="15">
        <v>0</v>
      </c>
      <c r="V184" s="18">
        <v>0</v>
      </c>
      <c r="W184" s="19">
        <v>0</v>
      </c>
      <c r="X184" s="14">
        <v>0</v>
      </c>
      <c r="Y184" s="15">
        <v>0</v>
      </c>
      <c r="Z184" s="18">
        <v>0</v>
      </c>
      <c r="AA184" s="19">
        <v>0</v>
      </c>
      <c r="AB184" s="35">
        <f t="shared" si="215"/>
        <v>0</v>
      </c>
      <c r="AC184" s="486">
        <v>0</v>
      </c>
      <c r="AD184" s="570">
        <f t="shared" si="237"/>
        <v>0</v>
      </c>
      <c r="AE184" s="465">
        <v>0</v>
      </c>
      <c r="AF184" s="40">
        <v>0</v>
      </c>
      <c r="AG184" s="40">
        <v>0</v>
      </c>
      <c r="AH184" s="40"/>
      <c r="AI184" s="168">
        <v>0</v>
      </c>
      <c r="AJ184" s="159" t="e">
        <f t="shared" si="238"/>
        <v>#DIV/0!</v>
      </c>
      <c r="AK184" s="40">
        <v>0</v>
      </c>
      <c r="AL184" s="536" t="e">
        <f t="shared" si="239"/>
        <v>#DIV/0!</v>
      </c>
      <c r="AN184" s="218">
        <f>AD184+'[1]PPTO AL 31 DE JULIO  2016'!Z184</f>
        <v>0</v>
      </c>
      <c r="AO184" s="218">
        <f>AE184+'[1]PPTO AL 31 DE JULIO  2016'!AA184</f>
        <v>0</v>
      </c>
      <c r="AP184" s="218">
        <f>AF184+'[1]PPTO AL 31 DE JULIO  2016'!AB184</f>
        <v>0</v>
      </c>
      <c r="AQ184" s="225">
        <f>AI184+'[1]PPTO AL 31 DE JULIO  2016'!AC184</f>
        <v>0</v>
      </c>
      <c r="AR184" s="227" t="e">
        <f t="shared" si="240"/>
        <v>#DIV/0!</v>
      </c>
      <c r="AS184" s="227" t="e">
        <f t="shared" si="241"/>
        <v>#DIV/0!</v>
      </c>
      <c r="AT184" s="526"/>
      <c r="AU184" s="485"/>
      <c r="AV184" s="488">
        <f t="shared" si="210"/>
        <v>0</v>
      </c>
      <c r="AW184" s="488">
        <f t="shared" si="211"/>
        <v>0</v>
      </c>
    </row>
    <row r="185" spans="1:49" s="4" customFormat="1" ht="15.6" hidden="1" x14ac:dyDescent="0.55000000000000004">
      <c r="A185" s="569">
        <v>40203</v>
      </c>
      <c r="B185" s="461" t="s">
        <v>182</v>
      </c>
      <c r="C185" s="571">
        <v>0</v>
      </c>
      <c r="D185" s="462">
        <v>0</v>
      </c>
      <c r="E185" s="5"/>
      <c r="F185" s="5"/>
      <c r="G185" s="5"/>
      <c r="H185" s="5"/>
      <c r="I185" s="38">
        <f t="shared" si="212"/>
        <v>0</v>
      </c>
      <c r="J185" s="551">
        <v>0</v>
      </c>
      <c r="K185" s="19">
        <v>0</v>
      </c>
      <c r="L185" s="14">
        <v>0</v>
      </c>
      <c r="M185" s="15">
        <v>0</v>
      </c>
      <c r="N185" s="18">
        <v>0</v>
      </c>
      <c r="O185" s="19">
        <v>0</v>
      </c>
      <c r="P185" s="14">
        <v>0</v>
      </c>
      <c r="Q185" s="15">
        <v>0</v>
      </c>
      <c r="R185" s="18">
        <v>0</v>
      </c>
      <c r="S185" s="19">
        <v>0</v>
      </c>
      <c r="T185" s="14">
        <v>0</v>
      </c>
      <c r="U185" s="15">
        <v>0</v>
      </c>
      <c r="V185" s="18">
        <v>0</v>
      </c>
      <c r="W185" s="19">
        <v>0</v>
      </c>
      <c r="X185" s="14">
        <v>0</v>
      </c>
      <c r="Y185" s="15">
        <v>0</v>
      </c>
      <c r="Z185" s="18">
        <v>0</v>
      </c>
      <c r="AA185" s="19">
        <v>0</v>
      </c>
      <c r="AB185" s="35">
        <f t="shared" si="215"/>
        <v>0</v>
      </c>
      <c r="AC185" s="486">
        <v>0</v>
      </c>
      <c r="AD185" s="570">
        <f t="shared" si="237"/>
        <v>0</v>
      </c>
      <c r="AE185" s="465">
        <v>0</v>
      </c>
      <c r="AF185" s="40">
        <v>0</v>
      </c>
      <c r="AG185" s="40">
        <v>0</v>
      </c>
      <c r="AH185" s="40"/>
      <c r="AI185" s="168">
        <v>0</v>
      </c>
      <c r="AJ185" s="159" t="e">
        <f t="shared" si="238"/>
        <v>#DIV/0!</v>
      </c>
      <c r="AK185" s="40">
        <v>0</v>
      </c>
      <c r="AL185" s="536" t="e">
        <f t="shared" si="239"/>
        <v>#DIV/0!</v>
      </c>
      <c r="AN185" s="218">
        <f>AD185+'[1]PPTO AL 31 DE JULIO  2016'!Z185</f>
        <v>0</v>
      </c>
      <c r="AO185" s="218">
        <f>AE185+'[1]PPTO AL 31 DE JULIO  2016'!AA185</f>
        <v>0</v>
      </c>
      <c r="AP185" s="218">
        <f>AF185+'[1]PPTO AL 31 DE JULIO  2016'!AB185</f>
        <v>0</v>
      </c>
      <c r="AQ185" s="225">
        <f>AI185+'[1]PPTO AL 31 DE JULIO  2016'!AC185</f>
        <v>0</v>
      </c>
      <c r="AR185" s="227" t="e">
        <f t="shared" si="240"/>
        <v>#DIV/0!</v>
      </c>
      <c r="AS185" s="227" t="e">
        <f t="shared" si="241"/>
        <v>#DIV/0!</v>
      </c>
      <c r="AT185" s="526"/>
      <c r="AU185" s="485"/>
      <c r="AV185" s="488">
        <f t="shared" si="210"/>
        <v>0</v>
      </c>
      <c r="AW185" s="488">
        <f t="shared" si="211"/>
        <v>0</v>
      </c>
    </row>
    <row r="186" spans="1:49" s="4" customFormat="1" ht="15.6" hidden="1" x14ac:dyDescent="0.55000000000000004">
      <c r="A186" s="569">
        <v>40204</v>
      </c>
      <c r="B186" s="461" t="s">
        <v>183</v>
      </c>
      <c r="C186" s="571">
        <v>0</v>
      </c>
      <c r="D186" s="462">
        <v>0</v>
      </c>
      <c r="E186" s="5"/>
      <c r="F186" s="5"/>
      <c r="G186" s="5"/>
      <c r="H186" s="5"/>
      <c r="I186" s="38">
        <f t="shared" si="212"/>
        <v>0</v>
      </c>
      <c r="J186" s="551">
        <v>0</v>
      </c>
      <c r="K186" s="19">
        <v>0</v>
      </c>
      <c r="L186" s="14">
        <v>0</v>
      </c>
      <c r="M186" s="15">
        <v>0</v>
      </c>
      <c r="N186" s="18">
        <v>0</v>
      </c>
      <c r="O186" s="19">
        <v>0</v>
      </c>
      <c r="P186" s="14">
        <v>0</v>
      </c>
      <c r="Q186" s="15">
        <v>0</v>
      </c>
      <c r="R186" s="18">
        <v>0</v>
      </c>
      <c r="S186" s="19">
        <v>0</v>
      </c>
      <c r="T186" s="14">
        <v>0</v>
      </c>
      <c r="U186" s="15">
        <v>0</v>
      </c>
      <c r="V186" s="18">
        <v>0</v>
      </c>
      <c r="W186" s="19">
        <v>0</v>
      </c>
      <c r="X186" s="14">
        <v>0</v>
      </c>
      <c r="Y186" s="15">
        <v>0</v>
      </c>
      <c r="Z186" s="18">
        <v>0</v>
      </c>
      <c r="AA186" s="19">
        <v>0</v>
      </c>
      <c r="AB186" s="35">
        <f t="shared" si="215"/>
        <v>0</v>
      </c>
      <c r="AC186" s="486">
        <v>0</v>
      </c>
      <c r="AD186" s="570">
        <f t="shared" si="237"/>
        <v>0</v>
      </c>
      <c r="AE186" s="465">
        <v>0</v>
      </c>
      <c r="AF186" s="40">
        <v>0</v>
      </c>
      <c r="AG186" s="40">
        <v>0</v>
      </c>
      <c r="AH186" s="40"/>
      <c r="AI186" s="168">
        <v>0</v>
      </c>
      <c r="AJ186" s="159" t="e">
        <f t="shared" si="238"/>
        <v>#DIV/0!</v>
      </c>
      <c r="AK186" s="40">
        <v>0</v>
      </c>
      <c r="AL186" s="536" t="e">
        <f t="shared" si="239"/>
        <v>#DIV/0!</v>
      </c>
      <c r="AN186" s="218">
        <f>AD186+'[1]PPTO AL 31 DE JULIO  2016'!Z186</f>
        <v>0</v>
      </c>
      <c r="AO186" s="218">
        <f>AE186+'[1]PPTO AL 31 DE JULIO  2016'!AA186</f>
        <v>0</v>
      </c>
      <c r="AP186" s="218">
        <f>AF186+'[1]PPTO AL 31 DE JULIO  2016'!AB186</f>
        <v>0</v>
      </c>
      <c r="AQ186" s="225">
        <f>AI186+'[1]PPTO AL 31 DE JULIO  2016'!AC186</f>
        <v>0</v>
      </c>
      <c r="AR186" s="227" t="e">
        <f t="shared" si="240"/>
        <v>#DIV/0!</v>
      </c>
      <c r="AS186" s="227" t="e">
        <f t="shared" si="241"/>
        <v>#DIV/0!</v>
      </c>
      <c r="AT186" s="526"/>
      <c r="AU186" s="485"/>
      <c r="AV186" s="488">
        <f t="shared" si="210"/>
        <v>0</v>
      </c>
      <c r="AW186" s="488">
        <f t="shared" si="211"/>
        <v>0</v>
      </c>
    </row>
    <row r="187" spans="1:49" s="4" customFormat="1" ht="15.6" hidden="1" x14ac:dyDescent="0.55000000000000004">
      <c r="A187" s="569">
        <v>40205</v>
      </c>
      <c r="B187" s="461" t="s">
        <v>184</v>
      </c>
      <c r="C187" s="571">
        <v>0</v>
      </c>
      <c r="D187" s="462">
        <v>0</v>
      </c>
      <c r="E187" s="5"/>
      <c r="F187" s="5"/>
      <c r="G187" s="5"/>
      <c r="H187" s="5"/>
      <c r="I187" s="38">
        <f t="shared" si="212"/>
        <v>0</v>
      </c>
      <c r="J187" s="551">
        <v>0</v>
      </c>
      <c r="K187" s="19">
        <v>0</v>
      </c>
      <c r="L187" s="14">
        <v>0</v>
      </c>
      <c r="M187" s="15">
        <v>0</v>
      </c>
      <c r="N187" s="18">
        <v>0</v>
      </c>
      <c r="O187" s="19">
        <v>0</v>
      </c>
      <c r="P187" s="14">
        <v>0</v>
      </c>
      <c r="Q187" s="15">
        <v>0</v>
      </c>
      <c r="R187" s="18">
        <v>0</v>
      </c>
      <c r="S187" s="19">
        <v>0</v>
      </c>
      <c r="T187" s="14">
        <v>0</v>
      </c>
      <c r="U187" s="15">
        <v>0</v>
      </c>
      <c r="V187" s="18">
        <v>0</v>
      </c>
      <c r="W187" s="19">
        <v>0</v>
      </c>
      <c r="X187" s="14">
        <v>0</v>
      </c>
      <c r="Y187" s="15">
        <v>0</v>
      </c>
      <c r="Z187" s="18">
        <v>0</v>
      </c>
      <c r="AA187" s="19">
        <v>0</v>
      </c>
      <c r="AB187" s="35">
        <f t="shared" si="215"/>
        <v>0</v>
      </c>
      <c r="AC187" s="486">
        <v>0</v>
      </c>
      <c r="AD187" s="570">
        <f t="shared" si="237"/>
        <v>0</v>
      </c>
      <c r="AE187" s="465">
        <v>0</v>
      </c>
      <c r="AF187" s="40">
        <v>0</v>
      </c>
      <c r="AG187" s="40">
        <v>0</v>
      </c>
      <c r="AH187" s="40"/>
      <c r="AI187" s="168">
        <v>0</v>
      </c>
      <c r="AJ187" s="159" t="e">
        <f t="shared" si="238"/>
        <v>#DIV/0!</v>
      </c>
      <c r="AK187" s="40">
        <v>0</v>
      </c>
      <c r="AL187" s="536" t="e">
        <f t="shared" si="239"/>
        <v>#DIV/0!</v>
      </c>
      <c r="AN187" s="218">
        <f>AD187+'[1]PPTO AL 31 DE JULIO  2016'!Z187</f>
        <v>0</v>
      </c>
      <c r="AO187" s="218">
        <f>AE187+'[1]PPTO AL 31 DE JULIO  2016'!AA187</f>
        <v>0</v>
      </c>
      <c r="AP187" s="218">
        <f>AF187+'[1]PPTO AL 31 DE JULIO  2016'!AB187</f>
        <v>0</v>
      </c>
      <c r="AQ187" s="225">
        <f>AI187+'[1]PPTO AL 31 DE JULIO  2016'!AC187</f>
        <v>0</v>
      </c>
      <c r="AR187" s="227" t="e">
        <f t="shared" si="240"/>
        <v>#DIV/0!</v>
      </c>
      <c r="AS187" s="227" t="e">
        <f t="shared" si="241"/>
        <v>#DIV/0!</v>
      </c>
      <c r="AT187" s="526"/>
      <c r="AU187" s="485"/>
      <c r="AV187" s="488">
        <f t="shared" si="210"/>
        <v>0</v>
      </c>
      <c r="AW187" s="488">
        <f t="shared" si="211"/>
        <v>0</v>
      </c>
    </row>
    <row r="188" spans="1:49" s="4" customFormat="1" ht="15.6" hidden="1" x14ac:dyDescent="0.55000000000000004">
      <c r="A188" s="569">
        <v>40206</v>
      </c>
      <c r="B188" s="461" t="s">
        <v>185</v>
      </c>
      <c r="C188" s="571">
        <v>0</v>
      </c>
      <c r="D188" s="462">
        <v>0</v>
      </c>
      <c r="E188" s="5"/>
      <c r="F188" s="5"/>
      <c r="G188" s="5"/>
      <c r="H188" s="5"/>
      <c r="I188" s="38">
        <f t="shared" si="212"/>
        <v>0</v>
      </c>
      <c r="J188" s="551">
        <v>0</v>
      </c>
      <c r="K188" s="19">
        <v>0</v>
      </c>
      <c r="L188" s="14">
        <v>0</v>
      </c>
      <c r="M188" s="15">
        <v>0</v>
      </c>
      <c r="N188" s="18">
        <v>0</v>
      </c>
      <c r="O188" s="19">
        <v>0</v>
      </c>
      <c r="P188" s="14">
        <v>0</v>
      </c>
      <c r="Q188" s="15">
        <v>0</v>
      </c>
      <c r="R188" s="18">
        <v>0</v>
      </c>
      <c r="S188" s="19">
        <v>0</v>
      </c>
      <c r="T188" s="14">
        <v>0</v>
      </c>
      <c r="U188" s="15">
        <v>0</v>
      </c>
      <c r="V188" s="18">
        <v>0</v>
      </c>
      <c r="W188" s="19">
        <v>0</v>
      </c>
      <c r="X188" s="14">
        <v>0</v>
      </c>
      <c r="Y188" s="15">
        <v>0</v>
      </c>
      <c r="Z188" s="18">
        <v>0</v>
      </c>
      <c r="AA188" s="19">
        <v>0</v>
      </c>
      <c r="AB188" s="35">
        <f t="shared" si="215"/>
        <v>0</v>
      </c>
      <c r="AC188" s="486">
        <v>0</v>
      </c>
      <c r="AD188" s="570">
        <f t="shared" si="237"/>
        <v>0</v>
      </c>
      <c r="AE188" s="465">
        <v>0</v>
      </c>
      <c r="AF188" s="40">
        <v>0</v>
      </c>
      <c r="AG188" s="40">
        <v>0</v>
      </c>
      <c r="AH188" s="40"/>
      <c r="AI188" s="168">
        <v>0</v>
      </c>
      <c r="AJ188" s="159" t="e">
        <f t="shared" si="238"/>
        <v>#DIV/0!</v>
      </c>
      <c r="AK188" s="40">
        <v>0</v>
      </c>
      <c r="AL188" s="536" t="e">
        <f t="shared" si="239"/>
        <v>#DIV/0!</v>
      </c>
      <c r="AN188" s="218">
        <f>AD188+'[1]PPTO AL 31 DE JULIO  2016'!Z188</f>
        <v>0</v>
      </c>
      <c r="AO188" s="218">
        <f>AE188+'[1]PPTO AL 31 DE JULIO  2016'!AA188</f>
        <v>0</v>
      </c>
      <c r="AP188" s="218">
        <f>AF188+'[1]PPTO AL 31 DE JULIO  2016'!AB188</f>
        <v>0</v>
      </c>
      <c r="AQ188" s="225">
        <f>AI188+'[1]PPTO AL 31 DE JULIO  2016'!AC188</f>
        <v>0</v>
      </c>
      <c r="AR188" s="227" t="e">
        <f t="shared" si="240"/>
        <v>#DIV/0!</v>
      </c>
      <c r="AS188" s="227" t="e">
        <f t="shared" si="241"/>
        <v>#DIV/0!</v>
      </c>
      <c r="AT188" s="526"/>
      <c r="AU188" s="485"/>
      <c r="AV188" s="488">
        <f t="shared" si="210"/>
        <v>0</v>
      </c>
      <c r="AW188" s="488">
        <f t="shared" si="211"/>
        <v>0</v>
      </c>
    </row>
    <row r="189" spans="1:49" s="4" customFormat="1" ht="15.6" hidden="1" x14ac:dyDescent="0.55000000000000004">
      <c r="A189" s="569">
        <v>40207</v>
      </c>
      <c r="B189" s="461" t="s">
        <v>186</v>
      </c>
      <c r="C189" s="571">
        <v>0</v>
      </c>
      <c r="D189" s="462">
        <v>0</v>
      </c>
      <c r="E189" s="5"/>
      <c r="F189" s="5"/>
      <c r="G189" s="5"/>
      <c r="H189" s="5"/>
      <c r="I189" s="38">
        <f t="shared" si="212"/>
        <v>0</v>
      </c>
      <c r="J189" s="551">
        <v>0</v>
      </c>
      <c r="K189" s="19">
        <v>0</v>
      </c>
      <c r="L189" s="14">
        <v>0</v>
      </c>
      <c r="M189" s="15">
        <v>0</v>
      </c>
      <c r="N189" s="18">
        <v>0</v>
      </c>
      <c r="O189" s="19">
        <v>0</v>
      </c>
      <c r="P189" s="14">
        <v>0</v>
      </c>
      <c r="Q189" s="15">
        <v>0</v>
      </c>
      <c r="R189" s="18">
        <v>0</v>
      </c>
      <c r="S189" s="19">
        <v>0</v>
      </c>
      <c r="T189" s="14">
        <v>0</v>
      </c>
      <c r="U189" s="15">
        <v>0</v>
      </c>
      <c r="V189" s="18">
        <v>0</v>
      </c>
      <c r="W189" s="19">
        <v>0</v>
      </c>
      <c r="X189" s="14">
        <v>0</v>
      </c>
      <c r="Y189" s="15">
        <v>0</v>
      </c>
      <c r="Z189" s="18">
        <v>0</v>
      </c>
      <c r="AA189" s="19">
        <v>0</v>
      </c>
      <c r="AB189" s="35">
        <f t="shared" si="215"/>
        <v>0</v>
      </c>
      <c r="AC189" s="486">
        <v>0</v>
      </c>
      <c r="AD189" s="570">
        <f t="shared" si="237"/>
        <v>0</v>
      </c>
      <c r="AE189" s="465">
        <v>0</v>
      </c>
      <c r="AF189" s="40">
        <v>0</v>
      </c>
      <c r="AG189" s="40">
        <v>0</v>
      </c>
      <c r="AH189" s="40"/>
      <c r="AI189" s="168">
        <v>0</v>
      </c>
      <c r="AJ189" s="159" t="e">
        <f t="shared" si="238"/>
        <v>#DIV/0!</v>
      </c>
      <c r="AK189" s="40">
        <v>0</v>
      </c>
      <c r="AL189" s="536" t="e">
        <f t="shared" si="239"/>
        <v>#DIV/0!</v>
      </c>
      <c r="AN189" s="218">
        <f>AD189+'[1]PPTO AL 31 DE JULIO  2016'!Z189</f>
        <v>0</v>
      </c>
      <c r="AO189" s="218">
        <f>AE189+'[1]PPTO AL 31 DE JULIO  2016'!AA189</f>
        <v>0</v>
      </c>
      <c r="AP189" s="218">
        <f>AF189+'[1]PPTO AL 31 DE JULIO  2016'!AB189</f>
        <v>0</v>
      </c>
      <c r="AQ189" s="225">
        <f>AI189+'[1]PPTO AL 31 DE JULIO  2016'!AC189</f>
        <v>0</v>
      </c>
      <c r="AR189" s="227" t="e">
        <f t="shared" si="240"/>
        <v>#DIV/0!</v>
      </c>
      <c r="AS189" s="227" t="e">
        <f t="shared" si="241"/>
        <v>#DIV/0!</v>
      </c>
      <c r="AT189" s="526"/>
      <c r="AU189" s="485"/>
      <c r="AV189" s="488">
        <f t="shared" si="210"/>
        <v>0</v>
      </c>
      <c r="AW189" s="488">
        <f t="shared" si="211"/>
        <v>0</v>
      </c>
    </row>
    <row r="190" spans="1:49" s="4" customFormat="1" ht="15.6" hidden="1" x14ac:dyDescent="0.55000000000000004">
      <c r="A190" s="569">
        <v>40208</v>
      </c>
      <c r="B190" s="461" t="s">
        <v>187</v>
      </c>
      <c r="C190" s="571">
        <v>0</v>
      </c>
      <c r="D190" s="462">
        <v>0</v>
      </c>
      <c r="E190" s="5"/>
      <c r="F190" s="5"/>
      <c r="G190" s="5"/>
      <c r="H190" s="5"/>
      <c r="I190" s="38">
        <f t="shared" si="212"/>
        <v>0</v>
      </c>
      <c r="J190" s="551">
        <v>0</v>
      </c>
      <c r="K190" s="19">
        <v>0</v>
      </c>
      <c r="L190" s="14">
        <v>0</v>
      </c>
      <c r="M190" s="15">
        <v>0</v>
      </c>
      <c r="N190" s="18">
        <v>0</v>
      </c>
      <c r="O190" s="19">
        <v>0</v>
      </c>
      <c r="P190" s="14">
        <v>0</v>
      </c>
      <c r="Q190" s="15">
        <v>0</v>
      </c>
      <c r="R190" s="18">
        <v>0</v>
      </c>
      <c r="S190" s="19">
        <v>0</v>
      </c>
      <c r="T190" s="14">
        <v>0</v>
      </c>
      <c r="U190" s="15">
        <v>0</v>
      </c>
      <c r="V190" s="18">
        <v>0</v>
      </c>
      <c r="W190" s="19">
        <v>0</v>
      </c>
      <c r="X190" s="14">
        <v>0</v>
      </c>
      <c r="Y190" s="15">
        <v>0</v>
      </c>
      <c r="Z190" s="18">
        <v>0</v>
      </c>
      <c r="AA190" s="19">
        <v>0</v>
      </c>
      <c r="AB190" s="35">
        <f t="shared" si="215"/>
        <v>0</v>
      </c>
      <c r="AC190" s="486">
        <v>0</v>
      </c>
      <c r="AD190" s="570">
        <f t="shared" si="237"/>
        <v>0</v>
      </c>
      <c r="AE190" s="465">
        <v>0</v>
      </c>
      <c r="AF190" s="40">
        <v>0</v>
      </c>
      <c r="AG190" s="40">
        <v>0</v>
      </c>
      <c r="AH190" s="40"/>
      <c r="AI190" s="168">
        <v>0</v>
      </c>
      <c r="AJ190" s="159" t="e">
        <f t="shared" si="238"/>
        <v>#DIV/0!</v>
      </c>
      <c r="AK190" s="40">
        <v>0</v>
      </c>
      <c r="AL190" s="536" t="e">
        <f t="shared" si="239"/>
        <v>#DIV/0!</v>
      </c>
      <c r="AN190" s="218">
        <f>AD190+'[1]PPTO AL 31 DE JULIO  2016'!Z190</f>
        <v>0</v>
      </c>
      <c r="AO190" s="218">
        <f>AE190+'[1]PPTO AL 31 DE JULIO  2016'!AA190</f>
        <v>0</v>
      </c>
      <c r="AP190" s="218">
        <f>AF190+'[1]PPTO AL 31 DE JULIO  2016'!AB190</f>
        <v>0</v>
      </c>
      <c r="AQ190" s="225">
        <f>AI190+'[1]PPTO AL 31 DE JULIO  2016'!AC190</f>
        <v>0</v>
      </c>
      <c r="AR190" s="227" t="e">
        <f t="shared" si="240"/>
        <v>#DIV/0!</v>
      </c>
      <c r="AS190" s="227" t="e">
        <f t="shared" si="241"/>
        <v>#DIV/0!</v>
      </c>
      <c r="AT190" s="526"/>
      <c r="AU190" s="485"/>
      <c r="AV190" s="488">
        <f t="shared" si="210"/>
        <v>0</v>
      </c>
      <c r="AW190" s="488">
        <f t="shared" si="211"/>
        <v>0</v>
      </c>
    </row>
    <row r="191" spans="1:49" ht="16.8" hidden="1" x14ac:dyDescent="0.55000000000000004">
      <c r="A191" s="256">
        <v>499</v>
      </c>
      <c r="B191" s="180" t="s">
        <v>188</v>
      </c>
      <c r="C191" s="183">
        <f>SUM(C192:C193)</f>
        <v>0</v>
      </c>
      <c r="D191" s="183">
        <f>SUM(D192:D193)</f>
        <v>0</v>
      </c>
      <c r="E191" s="191">
        <f>SUM(E192:E193)</f>
        <v>0</v>
      </c>
      <c r="F191" s="191"/>
      <c r="G191" s="191"/>
      <c r="H191" s="191">
        <f>SUM(H192:H193)</f>
        <v>0</v>
      </c>
      <c r="I191" s="184">
        <f t="shared" si="212"/>
        <v>0</v>
      </c>
      <c r="J191" s="185">
        <f>SUM(J192:J193)</f>
        <v>0</v>
      </c>
      <c r="K191" s="186">
        <f t="shared" ref="K191:W191" si="244">SUM(K192:K193)</f>
        <v>0</v>
      </c>
      <c r="L191" s="187">
        <f t="shared" si="244"/>
        <v>0</v>
      </c>
      <c r="M191" s="188">
        <f t="shared" si="244"/>
        <v>0</v>
      </c>
      <c r="N191" s="187">
        <f t="shared" si="244"/>
        <v>0</v>
      </c>
      <c r="O191" s="188">
        <f t="shared" si="244"/>
        <v>0</v>
      </c>
      <c r="P191" s="187">
        <f t="shared" si="244"/>
        <v>0</v>
      </c>
      <c r="Q191" s="188">
        <f t="shared" si="244"/>
        <v>0</v>
      </c>
      <c r="R191" s="187">
        <f t="shared" si="244"/>
        <v>0</v>
      </c>
      <c r="S191" s="188">
        <f t="shared" si="244"/>
        <v>0</v>
      </c>
      <c r="T191" s="187">
        <f>SUM(T192:T193)</f>
        <v>0</v>
      </c>
      <c r="U191" s="188">
        <f>SUM(U192:U193)</f>
        <v>0</v>
      </c>
      <c r="V191" s="187">
        <f t="shared" si="244"/>
        <v>0</v>
      </c>
      <c r="W191" s="188">
        <f t="shared" si="244"/>
        <v>0</v>
      </c>
      <c r="X191" s="187">
        <f t="shared" ref="X191:AA191" si="245">SUM(X192:X193)</f>
        <v>0</v>
      </c>
      <c r="Y191" s="188">
        <f t="shared" si="245"/>
        <v>0</v>
      </c>
      <c r="Z191" s="187">
        <f t="shared" si="245"/>
        <v>0</v>
      </c>
      <c r="AA191" s="188">
        <f t="shared" si="245"/>
        <v>0</v>
      </c>
      <c r="AB191" s="35">
        <f t="shared" si="215"/>
        <v>0</v>
      </c>
      <c r="AC191" s="486">
        <f>SUM(AC192:AC193)</f>
        <v>0</v>
      </c>
      <c r="AD191" s="184">
        <f t="shared" si="237"/>
        <v>0</v>
      </c>
      <c r="AE191" s="476">
        <f>SUM(AE192:AE193)</f>
        <v>0</v>
      </c>
      <c r="AF191" s="190">
        <f>SUM(AF192:AF193)</f>
        <v>0</v>
      </c>
      <c r="AG191" s="190">
        <f>SUM(AG192:AG193)</f>
        <v>0</v>
      </c>
      <c r="AH191" s="190"/>
      <c r="AI191" s="190">
        <f>SUM(AI192:AI193)</f>
        <v>0</v>
      </c>
      <c r="AJ191" s="355" t="e">
        <f t="shared" si="238"/>
        <v>#DIV/0!</v>
      </c>
      <c r="AK191" s="190">
        <f>SUM(AK192:AK193)</f>
        <v>0</v>
      </c>
      <c r="AL191" s="536" t="e">
        <f t="shared" si="239"/>
        <v>#DIV/0!</v>
      </c>
      <c r="AN191" s="218">
        <f>AD191+'[1]PPTO AL 31 DE JULIO  2016'!Z191</f>
        <v>0</v>
      </c>
      <c r="AO191" s="218">
        <f>AE191+'[1]PPTO AL 31 DE JULIO  2016'!AA191</f>
        <v>0</v>
      </c>
      <c r="AP191" s="218">
        <f>AF191+'[1]PPTO AL 31 DE JULIO  2016'!AB191</f>
        <v>0</v>
      </c>
      <c r="AQ191" s="225">
        <f>AI191+'[1]PPTO AL 31 DE JULIO  2016'!AC191</f>
        <v>0</v>
      </c>
      <c r="AR191" s="227" t="e">
        <f t="shared" si="240"/>
        <v>#DIV/0!</v>
      </c>
      <c r="AS191" s="227" t="e">
        <f t="shared" si="241"/>
        <v>#DIV/0!</v>
      </c>
      <c r="AT191" s="526"/>
      <c r="AU191" s="493"/>
      <c r="AV191" s="491">
        <f t="shared" si="210"/>
        <v>0</v>
      </c>
      <c r="AW191" s="488">
        <f t="shared" si="211"/>
        <v>0</v>
      </c>
    </row>
    <row r="192" spans="1:49" s="4" customFormat="1" ht="15.6" hidden="1" x14ac:dyDescent="0.55000000000000004">
      <c r="A192" s="569">
        <v>49901</v>
      </c>
      <c r="B192" s="461" t="s">
        <v>189</v>
      </c>
      <c r="C192" s="571">
        <v>0</v>
      </c>
      <c r="D192" s="462">
        <v>0</v>
      </c>
      <c r="E192" s="5"/>
      <c r="F192" s="5"/>
      <c r="G192" s="5"/>
      <c r="H192" s="5"/>
      <c r="I192" s="38">
        <f t="shared" si="212"/>
        <v>0</v>
      </c>
      <c r="J192" s="551">
        <v>0</v>
      </c>
      <c r="K192" s="19">
        <v>0</v>
      </c>
      <c r="L192" s="14">
        <v>0</v>
      </c>
      <c r="M192" s="15">
        <v>0</v>
      </c>
      <c r="N192" s="18">
        <v>0</v>
      </c>
      <c r="O192" s="19">
        <v>0</v>
      </c>
      <c r="P192" s="14">
        <v>0</v>
      </c>
      <c r="Q192" s="15">
        <v>0</v>
      </c>
      <c r="R192" s="18">
        <v>0</v>
      </c>
      <c r="S192" s="19">
        <v>0</v>
      </c>
      <c r="T192" s="14">
        <v>0</v>
      </c>
      <c r="U192" s="15">
        <v>0</v>
      </c>
      <c r="V192" s="18">
        <v>0</v>
      </c>
      <c r="W192" s="19">
        <v>0</v>
      </c>
      <c r="X192" s="14">
        <v>0</v>
      </c>
      <c r="Y192" s="15">
        <v>0</v>
      </c>
      <c r="Z192" s="18">
        <v>0</v>
      </c>
      <c r="AA192" s="19">
        <v>0</v>
      </c>
      <c r="AB192" s="35">
        <f t="shared" si="215"/>
        <v>0</v>
      </c>
      <c r="AC192" s="486">
        <v>0</v>
      </c>
      <c r="AD192" s="570">
        <f t="shared" si="237"/>
        <v>0</v>
      </c>
      <c r="AE192" s="465">
        <v>0</v>
      </c>
      <c r="AF192" s="40">
        <v>0</v>
      </c>
      <c r="AG192" s="40">
        <v>0</v>
      </c>
      <c r="AH192" s="40"/>
      <c r="AI192" s="168">
        <v>0</v>
      </c>
      <c r="AJ192" s="159" t="e">
        <f t="shared" si="238"/>
        <v>#DIV/0!</v>
      </c>
      <c r="AK192" s="40">
        <v>0</v>
      </c>
      <c r="AL192" s="536" t="e">
        <f t="shared" si="239"/>
        <v>#DIV/0!</v>
      </c>
      <c r="AN192" s="218">
        <f>AD192+'[1]PPTO AL 31 DE JULIO  2016'!Z192</f>
        <v>0</v>
      </c>
      <c r="AO192" s="218">
        <f>AE192+'[1]PPTO AL 31 DE JULIO  2016'!AA192</f>
        <v>0</v>
      </c>
      <c r="AP192" s="218">
        <f>AF192+'[1]PPTO AL 31 DE JULIO  2016'!AB192</f>
        <v>0</v>
      </c>
      <c r="AQ192" s="225">
        <f>AI192+'[1]PPTO AL 31 DE JULIO  2016'!AC192</f>
        <v>0</v>
      </c>
      <c r="AR192" s="227" t="e">
        <f t="shared" si="240"/>
        <v>#DIV/0!</v>
      </c>
      <c r="AS192" s="227" t="e">
        <f t="shared" si="241"/>
        <v>#DIV/0!</v>
      </c>
      <c r="AT192" s="526"/>
      <c r="AU192" s="485"/>
      <c r="AV192" s="488">
        <f t="shared" si="210"/>
        <v>0</v>
      </c>
      <c r="AW192" s="488">
        <f t="shared" si="211"/>
        <v>0</v>
      </c>
    </row>
    <row r="193" spans="1:49" s="4" customFormat="1" ht="15.6" hidden="1" x14ac:dyDescent="0.55000000000000004">
      <c r="A193" s="569">
        <v>49999</v>
      </c>
      <c r="B193" s="461" t="s">
        <v>190</v>
      </c>
      <c r="C193" s="571">
        <v>0</v>
      </c>
      <c r="D193" s="462">
        <v>0</v>
      </c>
      <c r="E193" s="5"/>
      <c r="F193" s="5"/>
      <c r="G193" s="5"/>
      <c r="H193" s="5"/>
      <c r="I193" s="38">
        <f t="shared" si="212"/>
        <v>0</v>
      </c>
      <c r="J193" s="551">
        <v>0</v>
      </c>
      <c r="K193" s="19">
        <v>0</v>
      </c>
      <c r="L193" s="14">
        <v>0</v>
      </c>
      <c r="M193" s="15">
        <v>0</v>
      </c>
      <c r="N193" s="18">
        <v>0</v>
      </c>
      <c r="O193" s="19">
        <v>0</v>
      </c>
      <c r="P193" s="14">
        <v>0</v>
      </c>
      <c r="Q193" s="15">
        <v>0</v>
      </c>
      <c r="R193" s="18">
        <v>0</v>
      </c>
      <c r="S193" s="19">
        <v>0</v>
      </c>
      <c r="T193" s="14">
        <v>0</v>
      </c>
      <c r="U193" s="15">
        <v>0</v>
      </c>
      <c r="V193" s="18">
        <v>0</v>
      </c>
      <c r="W193" s="19">
        <v>0</v>
      </c>
      <c r="X193" s="14">
        <v>0</v>
      </c>
      <c r="Y193" s="15">
        <v>0</v>
      </c>
      <c r="Z193" s="18">
        <v>0</v>
      </c>
      <c r="AA193" s="19">
        <v>0</v>
      </c>
      <c r="AB193" s="35">
        <f t="shared" si="215"/>
        <v>0</v>
      </c>
      <c r="AC193" s="486">
        <v>0</v>
      </c>
      <c r="AD193" s="570">
        <f t="shared" si="237"/>
        <v>0</v>
      </c>
      <c r="AE193" s="465">
        <v>0</v>
      </c>
      <c r="AF193" s="40">
        <v>0</v>
      </c>
      <c r="AG193" s="40">
        <v>0</v>
      </c>
      <c r="AH193" s="40"/>
      <c r="AI193" s="168">
        <v>0</v>
      </c>
      <c r="AJ193" s="159" t="e">
        <f t="shared" si="238"/>
        <v>#DIV/0!</v>
      </c>
      <c r="AK193" s="40">
        <v>0</v>
      </c>
      <c r="AL193" s="536" t="e">
        <f t="shared" si="239"/>
        <v>#DIV/0!</v>
      </c>
      <c r="AN193" s="218">
        <f>AD193+'[1]PPTO AL 31 DE JULIO  2016'!Z193</f>
        <v>0</v>
      </c>
      <c r="AO193" s="218">
        <f>AE193+'[1]PPTO AL 31 DE JULIO  2016'!AA193</f>
        <v>0</v>
      </c>
      <c r="AP193" s="218">
        <f>AF193+'[1]PPTO AL 31 DE JULIO  2016'!AB193</f>
        <v>0</v>
      </c>
      <c r="AQ193" s="225">
        <f>AI193+'[1]PPTO AL 31 DE JULIO  2016'!AC193</f>
        <v>0</v>
      </c>
      <c r="AR193" s="227" t="e">
        <f t="shared" si="240"/>
        <v>#DIV/0!</v>
      </c>
      <c r="AS193" s="227" t="e">
        <f t="shared" si="241"/>
        <v>#DIV/0!</v>
      </c>
      <c r="AT193" s="526"/>
      <c r="AU193" s="485"/>
      <c r="AV193" s="488">
        <f t="shared" si="210"/>
        <v>0</v>
      </c>
      <c r="AW193" s="488">
        <f t="shared" si="211"/>
        <v>0</v>
      </c>
    </row>
    <row r="194" spans="1:49" s="160" customFormat="1" ht="16.8" x14ac:dyDescent="0.55000000000000004">
      <c r="A194" s="254">
        <v>5</v>
      </c>
      <c r="B194" s="474" t="s">
        <v>191</v>
      </c>
      <c r="C194" s="458">
        <f>+C195+C205+C214+C218</f>
        <v>2186666222</v>
      </c>
      <c r="D194" s="459">
        <f>+D195+D205+D214+D218</f>
        <v>0</v>
      </c>
      <c r="E194" s="621">
        <f>+E195+E205+E214+E218</f>
        <v>0</v>
      </c>
      <c r="F194" s="621"/>
      <c r="G194" s="621"/>
      <c r="H194" s="621">
        <f>+H195+H205+H214+H218</f>
        <v>0</v>
      </c>
      <c r="I194" s="175">
        <f t="shared" si="212"/>
        <v>2186666222</v>
      </c>
      <c r="J194" s="475">
        <f t="shared" ref="J194:AA194" si="246">+J195+J205+J214+J218</f>
        <v>0</v>
      </c>
      <c r="K194" s="182">
        <f t="shared" si="246"/>
        <v>0</v>
      </c>
      <c r="L194" s="177">
        <f t="shared" si="246"/>
        <v>40170000</v>
      </c>
      <c r="M194" s="176">
        <f t="shared" si="246"/>
        <v>40170000</v>
      </c>
      <c r="N194" s="177">
        <f t="shared" si="246"/>
        <v>0</v>
      </c>
      <c r="O194" s="176">
        <f t="shared" si="246"/>
        <v>0</v>
      </c>
      <c r="P194" s="177">
        <f t="shared" si="246"/>
        <v>0</v>
      </c>
      <c r="Q194" s="176">
        <f t="shared" si="246"/>
        <v>423300000</v>
      </c>
      <c r="R194" s="177">
        <f t="shared" si="246"/>
        <v>0</v>
      </c>
      <c r="S194" s="176">
        <f t="shared" si="246"/>
        <v>0</v>
      </c>
      <c r="T194" s="177">
        <f t="shared" si="246"/>
        <v>0</v>
      </c>
      <c r="U194" s="176">
        <f t="shared" si="246"/>
        <v>0</v>
      </c>
      <c r="V194" s="177">
        <f t="shared" si="246"/>
        <v>0</v>
      </c>
      <c r="W194" s="176">
        <f t="shared" si="246"/>
        <v>0</v>
      </c>
      <c r="X194" s="177">
        <f t="shared" si="246"/>
        <v>0</v>
      </c>
      <c r="Y194" s="176">
        <f t="shared" si="246"/>
        <v>0</v>
      </c>
      <c r="Z194" s="177">
        <f t="shared" si="246"/>
        <v>0</v>
      </c>
      <c r="AA194" s="176">
        <f t="shared" si="246"/>
        <v>0</v>
      </c>
      <c r="AB194" s="394">
        <f t="shared" ref="AB194:AG194" si="247">+AB195+AB205+AB214+AB218</f>
        <v>40170000</v>
      </c>
      <c r="AC194" s="388">
        <f t="shared" si="247"/>
        <v>463470000</v>
      </c>
      <c r="AD194" s="175">
        <f t="shared" si="247"/>
        <v>1763366222</v>
      </c>
      <c r="AE194" s="458">
        <f t="shared" si="247"/>
        <v>494509665.35000002</v>
      </c>
      <c r="AF194" s="175">
        <f t="shared" si="247"/>
        <v>688672854.16999996</v>
      </c>
      <c r="AG194" s="175">
        <f t="shared" si="247"/>
        <v>-1247437881</v>
      </c>
      <c r="AH194" s="175">
        <f>+AI194+AG194</f>
        <v>-667254178.51999998</v>
      </c>
      <c r="AI194" s="175">
        <f>+AI195+AI205+AI214+AI218</f>
        <v>580183702.48000002</v>
      </c>
      <c r="AJ194" s="367">
        <f>(AD194-AI194)/AD194</f>
        <v>0.67097946232521177</v>
      </c>
      <c r="AK194" s="175">
        <f t="shared" ref="AK194" si="248">+AK195+AK205+AK214+AK218</f>
        <v>580183702.48000002</v>
      </c>
      <c r="AL194" s="536">
        <f t="shared" ref="AL194:AL195" si="249">AE194/AD194</f>
        <v>0.28043503339262671</v>
      </c>
      <c r="AN194" s="175">
        <f>AD194+'[1]PPTO AL 31 DE JULIO  2016'!Z194</f>
        <v>1895886222</v>
      </c>
      <c r="AO194" s="175">
        <f>AE194+'[1]PPTO AL 31 DE JULIO  2016'!AA194</f>
        <v>494509665.35000002</v>
      </c>
      <c r="AP194" s="175">
        <f>AF194+'[1]PPTO AL 31 DE JULIO  2016'!AB194</f>
        <v>694059670.8499999</v>
      </c>
      <c r="AQ194" s="226">
        <f>AI194+'[1]PPTO AL 31 DE JULIO  2016'!AC194</f>
        <v>707316885.79999995</v>
      </c>
      <c r="AR194" s="229">
        <f t="shared" si="240"/>
        <v>0.26083298650081121</v>
      </c>
      <c r="AS194" s="229">
        <f t="shared" si="241"/>
        <v>0.62692018244964054</v>
      </c>
      <c r="AT194" s="528"/>
      <c r="AU194" s="485">
        <v>118096669.2</v>
      </c>
      <c r="AV194" s="491">
        <f t="shared" si="210"/>
        <v>462087033.28000003</v>
      </c>
      <c r="AW194" s="488">
        <f t="shared" si="211"/>
        <v>462087033.28000003</v>
      </c>
    </row>
    <row r="195" spans="1:49" s="23" customFormat="1" ht="16.8" x14ac:dyDescent="0.55000000000000004">
      <c r="A195" s="386">
        <v>501</v>
      </c>
      <c r="B195" s="387" t="s">
        <v>192</v>
      </c>
      <c r="C195" s="388">
        <f>SUM(C196:C203)</f>
        <v>1023748742</v>
      </c>
      <c r="D195" s="388">
        <f>SUM(D196:D203)</f>
        <v>0</v>
      </c>
      <c r="E195" s="389">
        <f>SUM(E196:E203)</f>
        <v>0</v>
      </c>
      <c r="F195" s="389"/>
      <c r="G195" s="389"/>
      <c r="H195" s="389">
        <f>SUM(H196:H203)</f>
        <v>0</v>
      </c>
      <c r="I195" s="388">
        <f>SUM(I196:I204)</f>
        <v>1023748742</v>
      </c>
      <c r="J195" s="390">
        <f>SUM(J196:J204)</f>
        <v>0</v>
      </c>
      <c r="K195" s="391">
        <f>SUM(K196:K204)</f>
        <v>0</v>
      </c>
      <c r="L195" s="392">
        <f>SUM(L196:L204)</f>
        <v>40170000</v>
      </c>
      <c r="M195" s="393">
        <f>SUM(M196:M204)</f>
        <v>40170000</v>
      </c>
      <c r="N195" s="392">
        <f>SUM(N196:N203)</f>
        <v>0</v>
      </c>
      <c r="O195" s="393">
        <f>SUM(O196:O203)</f>
        <v>0</v>
      </c>
      <c r="P195" s="392">
        <f>SUM(P196:P204)</f>
        <v>0</v>
      </c>
      <c r="Q195" s="393">
        <f>SUM(Q196:Q203)</f>
        <v>0</v>
      </c>
      <c r="R195" s="392">
        <f>SUM(R196:R204)</f>
        <v>0</v>
      </c>
      <c r="S195" s="393">
        <f>SUM(S196:S203)</f>
        <v>0</v>
      </c>
      <c r="T195" s="392">
        <f>SUM(T196:T204)</f>
        <v>0</v>
      </c>
      <c r="U195" s="393">
        <f t="shared" ref="U195:AA195" si="250">SUM(U196:U203)</f>
        <v>0</v>
      </c>
      <c r="V195" s="392">
        <f t="shared" si="250"/>
        <v>0</v>
      </c>
      <c r="W195" s="393">
        <f t="shared" si="250"/>
        <v>0</v>
      </c>
      <c r="X195" s="392">
        <f t="shared" si="250"/>
        <v>0</v>
      </c>
      <c r="Y195" s="393">
        <f t="shared" si="250"/>
        <v>0</v>
      </c>
      <c r="Z195" s="392">
        <f t="shared" si="250"/>
        <v>0</v>
      </c>
      <c r="AA195" s="393">
        <f t="shared" si="250"/>
        <v>0</v>
      </c>
      <c r="AB195" s="394">
        <f t="shared" ref="AB195:AG195" si="251">SUM(AB196:AB204)</f>
        <v>40170000</v>
      </c>
      <c r="AC195" s="388">
        <f t="shared" si="251"/>
        <v>40170000</v>
      </c>
      <c r="AD195" s="395">
        <f t="shared" si="251"/>
        <v>1023748742</v>
      </c>
      <c r="AE195" s="460">
        <f t="shared" si="251"/>
        <v>410369511.94999999</v>
      </c>
      <c r="AF195" s="395">
        <f t="shared" si="251"/>
        <v>505613707.26999998</v>
      </c>
      <c r="AG195" s="395">
        <f t="shared" si="251"/>
        <v>-64861881</v>
      </c>
      <c r="AH195" s="395">
        <f>+AI195+AG195</f>
        <v>42903641.780000016</v>
      </c>
      <c r="AI195" s="175">
        <f>SUM(AI196:AI204)</f>
        <v>107765522.78000002</v>
      </c>
      <c r="AJ195" s="396">
        <f>(AD195-AI195)/AD195</f>
        <v>0.89473440273101701</v>
      </c>
      <c r="AK195" s="395">
        <f t="shared" ref="AK195" si="252">SUM(AK196:AK204)</f>
        <v>107765522.78000002</v>
      </c>
      <c r="AL195" s="536">
        <f t="shared" si="249"/>
        <v>0.40084983269263935</v>
      </c>
      <c r="AN195" s="218">
        <f>AD195+'[1]PPTO AL 31 DE JULIO  2016'!Z195</f>
        <v>1142078742</v>
      </c>
      <c r="AO195" s="218">
        <f>AE195+'[1]PPTO AL 31 DE JULIO  2016'!AA195</f>
        <v>410369511.94999999</v>
      </c>
      <c r="AP195" s="218">
        <f>AF195+'[1]PPTO AL 31 DE JULIO  2016'!AB195</f>
        <v>511000523.94999999</v>
      </c>
      <c r="AQ195" s="225">
        <f>AI195+'[1]PPTO AL 31 DE JULIO  2016'!AC195</f>
        <v>220708706.10000002</v>
      </c>
      <c r="AR195" s="227">
        <f t="shared" si="240"/>
        <v>0.35931805475283068</v>
      </c>
      <c r="AS195" s="227">
        <f t="shared" si="241"/>
        <v>0.80674825825625951</v>
      </c>
      <c r="AT195" s="526"/>
      <c r="AU195" s="485">
        <v>40190808.579999998</v>
      </c>
      <c r="AV195" s="491">
        <f t="shared" si="210"/>
        <v>67574714.200000018</v>
      </c>
      <c r="AW195" s="488">
        <f t="shared" si="211"/>
        <v>67574714.200000018</v>
      </c>
    </row>
    <row r="196" spans="1:49" s="4" customFormat="1" ht="15.6" x14ac:dyDescent="0.55000000000000004">
      <c r="A196" s="569" t="s">
        <v>611</v>
      </c>
      <c r="B196" s="461" t="s">
        <v>193</v>
      </c>
      <c r="C196" s="571">
        <v>269850000</v>
      </c>
      <c r="D196" s="462">
        <v>0</v>
      </c>
      <c r="E196" s="5"/>
      <c r="F196" s="5"/>
      <c r="G196" s="5"/>
      <c r="H196" s="5"/>
      <c r="I196" s="38">
        <f t="shared" si="212"/>
        <v>269850000</v>
      </c>
      <c r="J196" s="551">
        <v>0</v>
      </c>
      <c r="K196" s="19">
        <v>0</v>
      </c>
      <c r="L196" s="14">
        <v>0</v>
      </c>
      <c r="M196" s="15">
        <v>0</v>
      </c>
      <c r="N196" s="18">
        <v>0</v>
      </c>
      <c r="O196" s="19">
        <v>0</v>
      </c>
      <c r="P196" s="14">
        <v>0</v>
      </c>
      <c r="Q196" s="15"/>
      <c r="R196" s="18">
        <v>0</v>
      </c>
      <c r="S196" s="19">
        <v>0</v>
      </c>
      <c r="T196" s="14">
        <v>0</v>
      </c>
      <c r="U196" s="15">
        <v>0</v>
      </c>
      <c r="V196" s="18">
        <v>0</v>
      </c>
      <c r="W196" s="19">
        <v>0</v>
      </c>
      <c r="X196" s="14">
        <v>0</v>
      </c>
      <c r="Y196" s="15">
        <v>0</v>
      </c>
      <c r="Z196" s="18">
        <v>0</v>
      </c>
      <c r="AA196" s="19">
        <v>0</v>
      </c>
      <c r="AB196" s="702">
        <f t="shared" ref="AB196:AB203" si="253">J196+L196+N196+P196+R196+T196+V196+X196+Z196</f>
        <v>0</v>
      </c>
      <c r="AC196" s="703">
        <f t="shared" ref="AC196:AC203" si="254">K196+M196+O196+Q196+S196+U196+W196+Y196+AA196</f>
        <v>0</v>
      </c>
      <c r="AD196" s="570">
        <f t="shared" ref="AD196:AD203" si="255">C196+AB196-AC196</f>
        <v>269850000</v>
      </c>
      <c r="AE196" s="465">
        <f>IFERROR(+VLOOKUP(A196,'Base de Datos'!$A$1:$G$105,7,0),0)</f>
        <v>72639564</v>
      </c>
      <c r="AF196" s="40">
        <f>IFERROR(+VLOOKUP(A196,'Base de Datos'!$A$1:$G$105,6,0),0)</f>
        <v>149883987.12</v>
      </c>
      <c r="AG196" s="40">
        <f>IFERROR(+VLOOKUP(A196,'Base de Datos'!$A$1:$H$105,8,0),0)</f>
        <v>0</v>
      </c>
      <c r="AH196" s="40">
        <f t="shared" ref="AH196:AH203" si="256">+AI196-AG196</f>
        <v>47326448.879999995</v>
      </c>
      <c r="AI196" s="168">
        <f t="shared" ref="AI196:AI204" si="257">AD196-AE196-AF196</f>
        <v>47326448.879999995</v>
      </c>
      <c r="AJ196" s="159">
        <v>0</v>
      </c>
      <c r="AK196" s="40">
        <f>IFERROR(+VLOOKUP(A196,'Base de Datos'!$A$1:$M$105,10,0),0)</f>
        <v>47326448.880000003</v>
      </c>
      <c r="AL196" s="536">
        <v>0</v>
      </c>
      <c r="AN196" s="218">
        <f>AD196+'[1]PPTO AL 31 DE JULIO  2016'!Z196</f>
        <v>269850000</v>
      </c>
      <c r="AO196" s="218">
        <f>AE196+'[1]PPTO AL 31 DE JULIO  2016'!AA196</f>
        <v>72639564</v>
      </c>
      <c r="AP196" s="218">
        <f>AF196+'[1]PPTO AL 31 DE JULIO  2016'!AB196</f>
        <v>149883987.12</v>
      </c>
      <c r="AQ196" s="225">
        <f>AI196+'[1]PPTO AL 31 DE JULIO  2016'!AC196</f>
        <v>47326448.879999995</v>
      </c>
      <c r="AR196" s="227">
        <f t="shared" si="240"/>
        <v>0.26918496942745967</v>
      </c>
      <c r="AS196" s="227">
        <f t="shared" si="241"/>
        <v>0.8246194223457477</v>
      </c>
      <c r="AT196" s="526"/>
      <c r="AU196" s="485">
        <v>0</v>
      </c>
      <c r="AV196" s="488">
        <f t="shared" si="210"/>
        <v>47326448.879999995</v>
      </c>
      <c r="AW196" s="488">
        <f t="shared" si="211"/>
        <v>47326448.879999995</v>
      </c>
    </row>
    <row r="197" spans="1:49" s="4" customFormat="1" ht="15.6" hidden="1" x14ac:dyDescent="0.55000000000000004">
      <c r="A197" s="569" t="s">
        <v>550</v>
      </c>
      <c r="B197" s="461" t="s">
        <v>194</v>
      </c>
      <c r="C197" s="571">
        <v>0</v>
      </c>
      <c r="D197" s="462">
        <v>0</v>
      </c>
      <c r="E197" s="5"/>
      <c r="F197" s="5"/>
      <c r="G197" s="5"/>
      <c r="H197" s="5"/>
      <c r="I197" s="38">
        <f t="shared" si="212"/>
        <v>0</v>
      </c>
      <c r="J197" s="551">
        <v>0</v>
      </c>
      <c r="K197" s="19">
        <v>0</v>
      </c>
      <c r="L197" s="14">
        <v>0</v>
      </c>
      <c r="M197" s="15">
        <v>0</v>
      </c>
      <c r="N197" s="18">
        <v>0</v>
      </c>
      <c r="O197" s="19">
        <v>0</v>
      </c>
      <c r="P197" s="14">
        <v>0</v>
      </c>
      <c r="Q197" s="15">
        <v>0</v>
      </c>
      <c r="R197" s="18">
        <v>0</v>
      </c>
      <c r="S197" s="19"/>
      <c r="T197" s="14">
        <v>0</v>
      </c>
      <c r="U197" s="15">
        <v>0</v>
      </c>
      <c r="V197" s="18">
        <v>0</v>
      </c>
      <c r="W197" s="19">
        <v>0</v>
      </c>
      <c r="X197" s="14">
        <v>0</v>
      </c>
      <c r="Y197" s="15">
        <v>0</v>
      </c>
      <c r="Z197" s="18">
        <v>0</v>
      </c>
      <c r="AA197" s="19">
        <v>0</v>
      </c>
      <c r="AB197" s="702">
        <f t="shared" si="253"/>
        <v>0</v>
      </c>
      <c r="AC197" s="703">
        <f t="shared" si="254"/>
        <v>0</v>
      </c>
      <c r="AD197" s="570">
        <f t="shared" si="255"/>
        <v>0</v>
      </c>
      <c r="AE197" s="465">
        <f>IFERROR(+VLOOKUP(A197,'Base de Datos'!$A$1:$G$105,7,0),0)</f>
        <v>0</v>
      </c>
      <c r="AF197" s="40">
        <f>IFERROR(+VLOOKUP(A197,'Base de Datos'!$A$1:$G$105,6,0),0)</f>
        <v>0</v>
      </c>
      <c r="AG197" s="40">
        <f>IFERROR(+VLOOKUP(A197,'Base de Datos'!$A$1:$H$105,8,0),0)</f>
        <v>0</v>
      </c>
      <c r="AH197" s="40">
        <f t="shared" si="256"/>
        <v>0</v>
      </c>
      <c r="AI197" s="168">
        <f t="shared" si="257"/>
        <v>0</v>
      </c>
      <c r="AJ197" s="159">
        <v>0</v>
      </c>
      <c r="AK197" s="40">
        <f>IFERROR(+VLOOKUP(A197,'Base de Datos'!$A$1:$M$105,10,0),0)</f>
        <v>0</v>
      </c>
      <c r="AL197" s="536">
        <v>0</v>
      </c>
      <c r="AN197" s="218">
        <f>AD197+'[1]PPTO AL 31 DE JULIO  2016'!Z197</f>
        <v>0</v>
      </c>
      <c r="AO197" s="218">
        <f>AE197+'[1]PPTO AL 31 DE JULIO  2016'!AA197</f>
        <v>0</v>
      </c>
      <c r="AP197" s="218">
        <f>AF197+'[1]PPTO AL 31 DE JULIO  2016'!AB197</f>
        <v>0</v>
      </c>
      <c r="AQ197" s="225">
        <f>AI197+'[1]PPTO AL 31 DE JULIO  2016'!AC197</f>
        <v>0</v>
      </c>
      <c r="AR197" s="227" t="e">
        <f t="shared" si="240"/>
        <v>#DIV/0!</v>
      </c>
      <c r="AS197" s="227" t="e">
        <f t="shared" si="241"/>
        <v>#DIV/0!</v>
      </c>
      <c r="AT197" s="526"/>
      <c r="AU197" s="485"/>
      <c r="AV197" s="488">
        <f t="shared" si="210"/>
        <v>0</v>
      </c>
      <c r="AW197" s="488">
        <f t="shared" si="211"/>
        <v>0</v>
      </c>
    </row>
    <row r="198" spans="1:49" s="4" customFormat="1" ht="15.6" x14ac:dyDescent="0.55000000000000004">
      <c r="A198" s="569" t="s">
        <v>551</v>
      </c>
      <c r="B198" s="461" t="s">
        <v>195</v>
      </c>
      <c r="C198" s="571">
        <v>84223348</v>
      </c>
      <c r="D198" s="462">
        <v>0</v>
      </c>
      <c r="E198" s="5"/>
      <c r="F198" s="5"/>
      <c r="G198" s="5"/>
      <c r="H198" s="5"/>
      <c r="I198" s="38">
        <f t="shared" si="212"/>
        <v>84223348</v>
      </c>
      <c r="J198" s="551">
        <v>0</v>
      </c>
      <c r="K198" s="19">
        <v>0</v>
      </c>
      <c r="L198" s="14">
        <v>40170000</v>
      </c>
      <c r="M198" s="15">
        <v>0</v>
      </c>
      <c r="N198" s="18"/>
      <c r="O198" s="19">
        <v>0</v>
      </c>
      <c r="P198" s="14">
        <v>0</v>
      </c>
      <c r="Q198" s="15">
        <v>0</v>
      </c>
      <c r="R198" s="18">
        <v>0</v>
      </c>
      <c r="S198" s="19"/>
      <c r="T198" s="14">
        <v>0</v>
      </c>
      <c r="U198" s="15">
        <v>0</v>
      </c>
      <c r="V198" s="18">
        <v>0</v>
      </c>
      <c r="W198" s="19">
        <v>0</v>
      </c>
      <c r="X198" s="14">
        <v>0</v>
      </c>
      <c r="Y198" s="15">
        <v>0</v>
      </c>
      <c r="Z198" s="18">
        <v>0</v>
      </c>
      <c r="AA198" s="19">
        <v>0</v>
      </c>
      <c r="AB198" s="702">
        <f t="shared" si="253"/>
        <v>40170000</v>
      </c>
      <c r="AC198" s="703">
        <f t="shared" si="254"/>
        <v>0</v>
      </c>
      <c r="AD198" s="570">
        <f t="shared" si="255"/>
        <v>124393348</v>
      </c>
      <c r="AE198" s="465">
        <f>IFERROR(+VLOOKUP(A198,'Base de Datos'!$A$1:$G$105,7,0),0)</f>
        <v>113060022.69</v>
      </c>
      <c r="AF198" s="40">
        <f>IFERROR(+VLOOKUP(A198,'Base de Datos'!$A$1:$G$105,6,0),0)</f>
        <v>6645078</v>
      </c>
      <c r="AG198" s="40">
        <f>IFERROR(+VLOOKUP(A198,'Base de Datos'!$A$1:$H$105,8,0),0)</f>
        <v>0</v>
      </c>
      <c r="AH198" s="40">
        <f>+AI198+AG198</f>
        <v>4688247.3100000024</v>
      </c>
      <c r="AI198" s="168">
        <f t="shared" si="257"/>
        <v>4688247.3100000024</v>
      </c>
      <c r="AJ198" s="159">
        <f t="shared" ref="AJ198:AJ204" si="258">IFERROR(((AD198-AI198)/AD198),0)</f>
        <v>0.96231110919210883</v>
      </c>
      <c r="AK198" s="40">
        <f>IFERROR(+VLOOKUP(A198,'Base de Datos'!$A$1:$M$105,10,0),0)</f>
        <v>4688247.3099999996</v>
      </c>
      <c r="AL198" s="536">
        <f t="shared" ref="AL198:AL204" si="259">IFERROR(+(AE198/AD198),0)</f>
        <v>0.90889122696496594</v>
      </c>
      <c r="AN198" s="218">
        <f>AD198+'[1]PPTO AL 31 DE JULIO  2016'!Z198</f>
        <v>134593348</v>
      </c>
      <c r="AO198" s="218">
        <f>AE198+'[1]PPTO AL 31 DE JULIO  2016'!AA198</f>
        <v>113060022.69</v>
      </c>
      <c r="AP198" s="218">
        <f>AF198+'[1]PPTO AL 31 DE JULIO  2016'!AB198</f>
        <v>6645078</v>
      </c>
      <c r="AQ198" s="225">
        <f>AI198+'[1]PPTO AL 31 DE JULIO  2016'!AC198</f>
        <v>14888247.310000002</v>
      </c>
      <c r="AR198" s="227">
        <f t="shared" si="240"/>
        <v>0.84001196470720085</v>
      </c>
      <c r="AS198" s="227">
        <f t="shared" si="241"/>
        <v>0.88938348342445572</v>
      </c>
      <c r="AT198" s="526"/>
      <c r="AU198" s="485">
        <v>302813.48</v>
      </c>
      <c r="AV198" s="488">
        <f t="shared" si="210"/>
        <v>4385433.8300000019</v>
      </c>
      <c r="AW198" s="488">
        <f t="shared" si="211"/>
        <v>4385433.8300000019</v>
      </c>
    </row>
    <row r="199" spans="1:49" s="4" customFormat="1" ht="15.6" x14ac:dyDescent="0.55000000000000004">
      <c r="A199" s="569" t="s">
        <v>552</v>
      </c>
      <c r="B199" s="461" t="s">
        <v>196</v>
      </c>
      <c r="C199" s="571">
        <v>45000000</v>
      </c>
      <c r="D199" s="462">
        <v>0</v>
      </c>
      <c r="E199" s="5"/>
      <c r="F199" s="5"/>
      <c r="G199" s="5"/>
      <c r="H199" s="5"/>
      <c r="I199" s="38">
        <f t="shared" si="212"/>
        <v>45000000</v>
      </c>
      <c r="J199" s="551">
        <v>0</v>
      </c>
      <c r="K199" s="19">
        <v>0</v>
      </c>
      <c r="L199" s="14"/>
      <c r="M199" s="15"/>
      <c r="N199" s="18">
        <v>0</v>
      </c>
      <c r="O199" s="19">
        <v>0</v>
      </c>
      <c r="P199" s="14">
        <v>0</v>
      </c>
      <c r="Q199" s="15">
        <v>0</v>
      </c>
      <c r="R199" s="18">
        <v>0</v>
      </c>
      <c r="S199" s="19"/>
      <c r="T199" s="14">
        <v>0</v>
      </c>
      <c r="U199" s="15">
        <v>0</v>
      </c>
      <c r="V199" s="18">
        <v>0</v>
      </c>
      <c r="W199" s="19">
        <v>0</v>
      </c>
      <c r="X199" s="14">
        <v>0</v>
      </c>
      <c r="Y199" s="15">
        <v>0</v>
      </c>
      <c r="Z199" s="18">
        <v>0</v>
      </c>
      <c r="AA199" s="19">
        <v>0</v>
      </c>
      <c r="AB199" s="702">
        <f t="shared" si="253"/>
        <v>0</v>
      </c>
      <c r="AC199" s="703">
        <f t="shared" si="254"/>
        <v>0</v>
      </c>
      <c r="AD199" s="570">
        <f t="shared" si="255"/>
        <v>45000000</v>
      </c>
      <c r="AE199" s="465">
        <f>IFERROR(+VLOOKUP(A199,'Base de Datos'!$A$1:$G$105,7,0),0)</f>
        <v>0</v>
      </c>
      <c r="AF199" s="40">
        <f>IFERROR(+VLOOKUP(A199,'Base de Datos'!$A$1:$G$105,6,0),0)</f>
        <v>31054115.23</v>
      </c>
      <c r="AG199" s="40">
        <f>IFERROR(+VLOOKUP(A199,'Base de Datos'!$A$1:$H$105,8,0),0)</f>
        <v>-12000000</v>
      </c>
      <c r="AH199" s="40">
        <f>+AI199+AG199</f>
        <v>1945884.7699999996</v>
      </c>
      <c r="AI199" s="168">
        <f t="shared" si="257"/>
        <v>13945884.77</v>
      </c>
      <c r="AJ199" s="159">
        <f t="shared" si="258"/>
        <v>0.69009144955555557</v>
      </c>
      <c r="AK199" s="40">
        <f>IFERROR(+VLOOKUP(A199,'Base de Datos'!$A$1:$M$105,10,0),0)</f>
        <v>13945884.77</v>
      </c>
      <c r="AL199" s="536">
        <f t="shared" si="259"/>
        <v>0</v>
      </c>
      <c r="AN199" s="218">
        <f>AD199+'[1]PPTO AL 31 DE JULIO  2016'!Z199</f>
        <v>57180000</v>
      </c>
      <c r="AO199" s="218">
        <f>AE199+'[1]PPTO AL 31 DE JULIO  2016'!AA199</f>
        <v>0</v>
      </c>
      <c r="AP199" s="218">
        <f>AF199+'[1]PPTO AL 31 DE JULIO  2016'!AB199</f>
        <v>36440931.909999996</v>
      </c>
      <c r="AQ199" s="225">
        <f>AI199+'[1]PPTO AL 31 DE JULIO  2016'!AC199</f>
        <v>20739068.09</v>
      </c>
      <c r="AR199" s="227">
        <f t="shared" si="240"/>
        <v>0</v>
      </c>
      <c r="AS199" s="227">
        <f t="shared" si="241"/>
        <v>0.6373020620846449</v>
      </c>
      <c r="AT199" s="526"/>
      <c r="AU199" s="485"/>
      <c r="AV199" s="488">
        <f t="shared" si="210"/>
        <v>13945884.77</v>
      </c>
      <c r="AW199" s="488">
        <f t="shared" si="211"/>
        <v>13945884.77</v>
      </c>
    </row>
    <row r="200" spans="1:49" s="4" customFormat="1" ht="15.6" x14ac:dyDescent="0.55000000000000004">
      <c r="A200" s="569" t="s">
        <v>553</v>
      </c>
      <c r="B200" s="461" t="s">
        <v>197</v>
      </c>
      <c r="C200" s="571">
        <v>490960394</v>
      </c>
      <c r="D200" s="462">
        <v>0</v>
      </c>
      <c r="E200" s="5"/>
      <c r="F200" s="5"/>
      <c r="G200" s="5"/>
      <c r="H200" s="5"/>
      <c r="I200" s="38">
        <f t="shared" si="212"/>
        <v>490960394</v>
      </c>
      <c r="J200" s="551">
        <v>0</v>
      </c>
      <c r="K200" s="19">
        <v>0</v>
      </c>
      <c r="L200" s="14"/>
      <c r="M200" s="15">
        <v>40170000</v>
      </c>
      <c r="N200" s="18">
        <v>0</v>
      </c>
      <c r="O200" s="19"/>
      <c r="P200" s="14"/>
      <c r="Q200" s="15">
        <v>0</v>
      </c>
      <c r="R200" s="18">
        <v>0</v>
      </c>
      <c r="S200" s="19">
        <v>0</v>
      </c>
      <c r="T200" s="14">
        <v>0</v>
      </c>
      <c r="U200" s="15">
        <v>0</v>
      </c>
      <c r="V200" s="18">
        <v>0</v>
      </c>
      <c r="W200" s="19"/>
      <c r="X200" s="14">
        <v>0</v>
      </c>
      <c r="Y200" s="15"/>
      <c r="Z200" s="18">
        <v>0</v>
      </c>
      <c r="AA200" s="19"/>
      <c r="AB200" s="702">
        <f t="shared" si="253"/>
        <v>0</v>
      </c>
      <c r="AC200" s="703">
        <f t="shared" si="254"/>
        <v>40170000</v>
      </c>
      <c r="AD200" s="570">
        <f t="shared" si="255"/>
        <v>450790394</v>
      </c>
      <c r="AE200" s="465">
        <f>IFERROR(+VLOOKUP(A200,'Base de Datos'!$A$1:$G$105,7,0),0)</f>
        <v>224669925.25999999</v>
      </c>
      <c r="AF200" s="40">
        <f>IFERROR(+VLOOKUP(A200,'Base de Datos'!$A$1:$G$105,6,0),0)</f>
        <v>187218893.53999999</v>
      </c>
      <c r="AG200" s="40">
        <f>IFERROR(+VLOOKUP(A200,'Base de Datos'!$A$1:$H$105,8,0),0)</f>
        <v>-52861881</v>
      </c>
      <c r="AH200" s="40">
        <f>+AI200+AG200</f>
        <v>-13960305.799999982</v>
      </c>
      <c r="AI200" s="168">
        <f>AD200-AE200-AF200</f>
        <v>38901575.200000018</v>
      </c>
      <c r="AJ200" s="159">
        <f t="shared" si="258"/>
        <v>0.91370362874236388</v>
      </c>
      <c r="AK200" s="40">
        <f>IFERROR(+VLOOKUP(A200,'Base de Datos'!$A$1:$M$105,10,0),0)</f>
        <v>38901575.200000003</v>
      </c>
      <c r="AL200" s="536">
        <f t="shared" si="259"/>
        <v>0.49839111092504779</v>
      </c>
      <c r="AN200" s="218">
        <f>AD200+'[1]PPTO AL 31 DE JULIO  2016'!Z200</f>
        <v>478440394</v>
      </c>
      <c r="AO200" s="218">
        <f>AE200+'[1]PPTO AL 31 DE JULIO  2016'!AA200</f>
        <v>224669925.25999999</v>
      </c>
      <c r="AP200" s="218">
        <f>AF200+'[1]PPTO AL 31 DE JULIO  2016'!AB200</f>
        <v>187218893.53999999</v>
      </c>
      <c r="AQ200" s="225">
        <f>AI200+'[1]PPTO AL 31 DE JULIO  2016'!AC200</f>
        <v>66551575.200000018</v>
      </c>
      <c r="AR200" s="227">
        <f t="shared" si="240"/>
        <v>0.46958812022882834</v>
      </c>
      <c r="AS200" s="227">
        <f t="shared" si="241"/>
        <v>0.86089892067098317</v>
      </c>
      <c r="AT200" s="526"/>
      <c r="AU200" s="485">
        <v>39637995.100000001</v>
      </c>
      <c r="AV200" s="488">
        <f t="shared" si="210"/>
        <v>-736419.89999998361</v>
      </c>
      <c r="AW200" s="488">
        <f t="shared" si="211"/>
        <v>-736419.89999998361</v>
      </c>
    </row>
    <row r="201" spans="1:49" s="4" customFormat="1" ht="15.6" hidden="1" x14ac:dyDescent="0.55000000000000004">
      <c r="A201" s="569" t="s">
        <v>610</v>
      </c>
      <c r="B201" s="461" t="s">
        <v>198</v>
      </c>
      <c r="C201" s="571">
        <v>0</v>
      </c>
      <c r="D201" s="462">
        <v>0</v>
      </c>
      <c r="E201" s="5"/>
      <c r="F201" s="5"/>
      <c r="G201" s="5"/>
      <c r="H201" s="5"/>
      <c r="I201" s="38">
        <f t="shared" si="212"/>
        <v>0</v>
      </c>
      <c r="J201" s="551">
        <v>0</v>
      </c>
      <c r="K201" s="19">
        <v>0</v>
      </c>
      <c r="L201" s="14">
        <v>0</v>
      </c>
      <c r="M201" s="15">
        <v>0</v>
      </c>
      <c r="N201" s="18">
        <v>0</v>
      </c>
      <c r="O201" s="19">
        <v>0</v>
      </c>
      <c r="P201" s="14">
        <v>0</v>
      </c>
      <c r="Q201" s="15">
        <v>0</v>
      </c>
      <c r="R201" s="18">
        <v>0</v>
      </c>
      <c r="S201" s="19">
        <v>0</v>
      </c>
      <c r="T201" s="14">
        <v>0</v>
      </c>
      <c r="U201" s="15">
        <v>0</v>
      </c>
      <c r="V201" s="18">
        <v>0</v>
      </c>
      <c r="W201" s="19">
        <v>0</v>
      </c>
      <c r="X201" s="14">
        <v>0</v>
      </c>
      <c r="Y201" s="15">
        <v>0</v>
      </c>
      <c r="Z201" s="18">
        <v>0</v>
      </c>
      <c r="AA201" s="19">
        <v>0</v>
      </c>
      <c r="AB201" s="702">
        <f t="shared" si="253"/>
        <v>0</v>
      </c>
      <c r="AC201" s="703">
        <f t="shared" si="254"/>
        <v>0</v>
      </c>
      <c r="AD201" s="570">
        <f t="shared" si="255"/>
        <v>0</v>
      </c>
      <c r="AE201" s="465">
        <f>IFERROR(+VLOOKUP(A201,'Base de Datos'!$A$1:$G$105,7,0),0)</f>
        <v>0</v>
      </c>
      <c r="AF201" s="40">
        <f>IFERROR(+VLOOKUP(A201,'Base de Datos'!$A$1:$G$105,6,0),0)</f>
        <v>0</v>
      </c>
      <c r="AG201" s="40">
        <f>IFERROR(+VLOOKUP(A201,'Base de Datos'!$A$1:$H$105,8,0),0)</f>
        <v>0</v>
      </c>
      <c r="AH201" s="40">
        <f>+AI201+AG201</f>
        <v>0</v>
      </c>
      <c r="AI201" s="168">
        <f t="shared" si="257"/>
        <v>0</v>
      </c>
      <c r="AJ201" s="159">
        <f t="shared" si="258"/>
        <v>0</v>
      </c>
      <c r="AK201" s="40">
        <f>IFERROR(+VLOOKUP(A201,'Base de Datos'!$A$1:$M$105,10,0),0)</f>
        <v>0</v>
      </c>
      <c r="AL201" s="536">
        <f t="shared" si="259"/>
        <v>0</v>
      </c>
      <c r="AN201" s="218">
        <f>AD201+'[1]PPTO AL 31 DE JULIO  2016'!Z201</f>
        <v>4300000</v>
      </c>
      <c r="AO201" s="218">
        <f>AE201+'[1]PPTO AL 31 DE JULIO  2016'!AA201</f>
        <v>0</v>
      </c>
      <c r="AP201" s="218">
        <f>AF201+'[1]PPTO AL 31 DE JULIO  2016'!AB201</f>
        <v>0</v>
      </c>
      <c r="AQ201" s="225">
        <f>AI201+'[1]PPTO AL 31 DE JULIO  2016'!AC201</f>
        <v>4300000</v>
      </c>
      <c r="AR201" s="227">
        <f t="shared" si="240"/>
        <v>0</v>
      </c>
      <c r="AS201" s="227">
        <f t="shared" si="241"/>
        <v>0</v>
      </c>
      <c r="AT201" s="526"/>
      <c r="AU201" s="485"/>
      <c r="AV201" s="488">
        <f t="shared" si="210"/>
        <v>0</v>
      </c>
      <c r="AW201" s="488">
        <f t="shared" si="211"/>
        <v>0</v>
      </c>
    </row>
    <row r="202" spans="1:49" s="4" customFormat="1" ht="15.6" hidden="1" x14ac:dyDescent="0.55000000000000004">
      <c r="A202" s="569" t="s">
        <v>612</v>
      </c>
      <c r="B202" s="461" t="s">
        <v>199</v>
      </c>
      <c r="C202" s="571">
        <v>0</v>
      </c>
      <c r="D202" s="462">
        <v>0</v>
      </c>
      <c r="E202" s="5"/>
      <c r="F202" s="5"/>
      <c r="G202" s="5"/>
      <c r="H202" s="5"/>
      <c r="I202" s="38">
        <f t="shared" si="212"/>
        <v>0</v>
      </c>
      <c r="J202" s="551">
        <v>0</v>
      </c>
      <c r="K202" s="19">
        <v>0</v>
      </c>
      <c r="L202" s="14">
        <v>0</v>
      </c>
      <c r="M202" s="15">
        <v>0</v>
      </c>
      <c r="N202" s="18">
        <v>0</v>
      </c>
      <c r="O202" s="19">
        <v>0</v>
      </c>
      <c r="P202" s="14">
        <v>0</v>
      </c>
      <c r="Q202" s="15">
        <v>0</v>
      </c>
      <c r="R202" s="18">
        <v>0</v>
      </c>
      <c r="S202" s="19">
        <v>0</v>
      </c>
      <c r="T202" s="14">
        <v>0</v>
      </c>
      <c r="U202" s="15">
        <v>0</v>
      </c>
      <c r="V202" s="18">
        <v>0</v>
      </c>
      <c r="W202" s="19">
        <v>0</v>
      </c>
      <c r="X202" s="14">
        <v>0</v>
      </c>
      <c r="Y202" s="15">
        <v>0</v>
      </c>
      <c r="Z202" s="18">
        <v>0</v>
      </c>
      <c r="AA202" s="19">
        <v>0</v>
      </c>
      <c r="AB202" s="702">
        <f t="shared" si="253"/>
        <v>0</v>
      </c>
      <c r="AC202" s="703">
        <f t="shared" si="254"/>
        <v>0</v>
      </c>
      <c r="AD202" s="570">
        <f t="shared" si="255"/>
        <v>0</v>
      </c>
      <c r="AE202" s="465">
        <f>IFERROR(+VLOOKUP(A202,'Base de Datos'!$A$1:$G$105,7,0),0)</f>
        <v>0</v>
      </c>
      <c r="AF202" s="40">
        <f>IFERROR(+VLOOKUP(A202,'Base de Datos'!$A$1:$G$105,6,0),0)</f>
        <v>0</v>
      </c>
      <c r="AG202" s="40">
        <f>IFERROR(+VLOOKUP(A202,'Base de Datos'!$A$1:$H$105,8,0),0)</f>
        <v>0</v>
      </c>
      <c r="AH202" s="40">
        <f t="shared" si="256"/>
        <v>0</v>
      </c>
      <c r="AI202" s="168">
        <f t="shared" si="257"/>
        <v>0</v>
      </c>
      <c r="AJ202" s="159">
        <f t="shared" si="258"/>
        <v>0</v>
      </c>
      <c r="AK202" s="40">
        <f>IFERROR(+VLOOKUP(A202,'Base de Datos'!$A$1:$M$105,10,0),0)</f>
        <v>0</v>
      </c>
      <c r="AL202" s="536">
        <f t="shared" si="259"/>
        <v>0</v>
      </c>
      <c r="AN202" s="218">
        <f>AD202+'[1]PPTO AL 31 DE JULIO  2016'!Z202</f>
        <v>0</v>
      </c>
      <c r="AO202" s="218">
        <f>AE202+'[1]PPTO AL 31 DE JULIO  2016'!AA202</f>
        <v>0</v>
      </c>
      <c r="AP202" s="218">
        <f>AF202+'[1]PPTO AL 31 DE JULIO  2016'!AB202</f>
        <v>0</v>
      </c>
      <c r="AQ202" s="225">
        <f>AI202+'[1]PPTO AL 31 DE JULIO  2016'!AC202</f>
        <v>0</v>
      </c>
      <c r="AR202" s="227" t="e">
        <f t="shared" si="240"/>
        <v>#DIV/0!</v>
      </c>
      <c r="AS202" s="227" t="e">
        <f t="shared" si="241"/>
        <v>#DIV/0!</v>
      </c>
      <c r="AT202" s="526"/>
      <c r="AU202" s="485"/>
      <c r="AV202" s="488">
        <f t="shared" si="210"/>
        <v>0</v>
      </c>
      <c r="AW202" s="488">
        <f t="shared" si="211"/>
        <v>0</v>
      </c>
    </row>
    <row r="203" spans="1:49" s="4" customFormat="1" ht="15.6" x14ac:dyDescent="0.55000000000000004">
      <c r="A203" s="569" t="s">
        <v>554</v>
      </c>
      <c r="B203" s="461" t="s">
        <v>200</v>
      </c>
      <c r="C203" s="571">
        <v>133715000</v>
      </c>
      <c r="D203" s="462">
        <v>0</v>
      </c>
      <c r="E203" s="5"/>
      <c r="F203" s="5"/>
      <c r="G203" s="5"/>
      <c r="H203" s="5"/>
      <c r="I203" s="38">
        <f t="shared" si="212"/>
        <v>133715000</v>
      </c>
      <c r="J203" s="551">
        <v>0</v>
      </c>
      <c r="K203" s="19">
        <v>0</v>
      </c>
      <c r="L203" s="14">
        <v>0</v>
      </c>
      <c r="M203" s="15">
        <v>0</v>
      </c>
      <c r="N203" s="18">
        <v>0</v>
      </c>
      <c r="O203" s="19">
        <v>0</v>
      </c>
      <c r="P203" s="14">
        <v>0</v>
      </c>
      <c r="Q203" s="15">
        <v>0</v>
      </c>
      <c r="R203" s="18">
        <v>0</v>
      </c>
      <c r="S203" s="19">
        <v>0</v>
      </c>
      <c r="T203" s="14">
        <v>0</v>
      </c>
      <c r="U203" s="15">
        <v>0</v>
      </c>
      <c r="V203" s="18">
        <v>0</v>
      </c>
      <c r="W203" s="19">
        <v>0</v>
      </c>
      <c r="X203" s="14">
        <v>0</v>
      </c>
      <c r="Y203" s="15">
        <v>0</v>
      </c>
      <c r="Z203" s="18">
        <v>0</v>
      </c>
      <c r="AA203" s="19">
        <v>0</v>
      </c>
      <c r="AB203" s="702">
        <f t="shared" si="253"/>
        <v>0</v>
      </c>
      <c r="AC203" s="703">
        <f t="shared" si="254"/>
        <v>0</v>
      </c>
      <c r="AD203" s="570">
        <f t="shared" si="255"/>
        <v>133715000</v>
      </c>
      <c r="AE203" s="465">
        <f>IFERROR(+VLOOKUP(A203,'Base de Datos'!$A$1:$G$105,7,0),0)</f>
        <v>0</v>
      </c>
      <c r="AF203" s="40">
        <f>IFERROR(+VLOOKUP(A203,'Base de Datos'!$A$1:$G$105,6,0),0)</f>
        <v>130811633.38</v>
      </c>
      <c r="AG203" s="40">
        <f>IFERROR(+VLOOKUP(A203,'Base de Datos'!$A$1:$H$105,8,0),0)</f>
        <v>0</v>
      </c>
      <c r="AH203" s="40">
        <f t="shared" si="256"/>
        <v>2903366.6200000048</v>
      </c>
      <c r="AI203" s="168">
        <f t="shared" si="257"/>
        <v>2903366.6200000048</v>
      </c>
      <c r="AJ203" s="159">
        <f t="shared" si="258"/>
        <v>0.97828690408705077</v>
      </c>
      <c r="AK203" s="40">
        <f>IFERROR(+VLOOKUP(A203,'Base de Datos'!$A$1:$M$105,10,0),0)</f>
        <v>2903366.62</v>
      </c>
      <c r="AL203" s="536">
        <f t="shared" si="259"/>
        <v>0</v>
      </c>
      <c r="AN203" s="218">
        <f>AD203+'[1]PPTO AL 31 DE JULIO  2016'!Z203</f>
        <v>197715000</v>
      </c>
      <c r="AO203" s="218">
        <f>AE203+'[1]PPTO AL 31 DE JULIO  2016'!AA203</f>
        <v>0</v>
      </c>
      <c r="AP203" s="218">
        <f>AF203+'[1]PPTO AL 31 DE JULIO  2016'!AB203</f>
        <v>130811633.38</v>
      </c>
      <c r="AQ203" s="225">
        <f>AI203+'[1]PPTO AL 31 DE JULIO  2016'!AC203</f>
        <v>66903366.620000005</v>
      </c>
      <c r="AR203" s="227">
        <f t="shared" si="240"/>
        <v>0</v>
      </c>
      <c r="AS203" s="227">
        <f t="shared" si="241"/>
        <v>0.66161714275598715</v>
      </c>
      <c r="AT203" s="526"/>
      <c r="AU203" s="485">
        <v>250000</v>
      </c>
      <c r="AV203" s="488">
        <f t="shared" si="210"/>
        <v>2653366.6200000048</v>
      </c>
      <c r="AW203" s="488">
        <f t="shared" si="211"/>
        <v>2653366.6200000048</v>
      </c>
    </row>
    <row r="204" spans="1:49" s="4" customFormat="1" ht="15.6" hidden="1" x14ac:dyDescent="0.55000000000000004">
      <c r="A204" s="569" t="s">
        <v>555</v>
      </c>
      <c r="B204" s="461" t="s">
        <v>217</v>
      </c>
      <c r="C204" s="571"/>
      <c r="D204" s="462">
        <v>0</v>
      </c>
      <c r="E204" s="5"/>
      <c r="F204" s="5"/>
      <c r="G204" s="5"/>
      <c r="H204" s="5"/>
      <c r="I204" s="38">
        <f t="shared" si="212"/>
        <v>0</v>
      </c>
      <c r="J204" s="551">
        <v>0</v>
      </c>
      <c r="K204" s="19"/>
      <c r="L204" s="14">
        <v>0</v>
      </c>
      <c r="M204" s="15">
        <v>0</v>
      </c>
      <c r="N204" s="18"/>
      <c r="O204" s="19"/>
      <c r="P204" s="14">
        <v>0</v>
      </c>
      <c r="Q204" s="15"/>
      <c r="R204" s="18">
        <v>0</v>
      </c>
      <c r="S204" s="19"/>
      <c r="T204" s="14">
        <v>0</v>
      </c>
      <c r="U204" s="15"/>
      <c r="V204" s="18"/>
      <c r="W204" s="19"/>
      <c r="X204" s="14"/>
      <c r="Y204" s="15"/>
      <c r="Z204" s="18"/>
      <c r="AA204" s="19"/>
      <c r="AB204" s="35">
        <f>J204+L204+N204+P204+R204+V204+T204</f>
        <v>0</v>
      </c>
      <c r="AC204" s="486">
        <f>K204+M204+O204+Q204+S204+V204</f>
        <v>0</v>
      </c>
      <c r="AD204" s="570">
        <f>I204+AB204-AC204</f>
        <v>0</v>
      </c>
      <c r="AE204" s="465"/>
      <c r="AF204" s="40"/>
      <c r="AG204" s="40">
        <f>IFERROR(+VLOOKUP(A204,'Base de Datos'!$A$1:$G$84,8,0),0)</f>
        <v>0</v>
      </c>
      <c r="AH204" s="40">
        <f>+AI204+AG204</f>
        <v>0</v>
      </c>
      <c r="AI204" s="168">
        <f t="shared" si="257"/>
        <v>0</v>
      </c>
      <c r="AJ204" s="159">
        <f t="shared" si="258"/>
        <v>0</v>
      </c>
      <c r="AK204" s="40"/>
      <c r="AL204" s="536">
        <f t="shared" si="259"/>
        <v>0</v>
      </c>
      <c r="AN204" s="218">
        <f>AD204+'[1]PPTO AL 31 DE JULIO  2016'!Z204</f>
        <v>0</v>
      </c>
      <c r="AO204" s="218">
        <f>AE204+'[1]PPTO AL 31 DE JULIO  2016'!AA204</f>
        <v>0</v>
      </c>
      <c r="AP204" s="218">
        <f>AF204+'[1]PPTO AL 31 DE JULIO  2016'!AB204</f>
        <v>0</v>
      </c>
      <c r="AQ204" s="225">
        <f>AI204+'[1]PPTO AL 31 DE JULIO  2016'!AC204</f>
        <v>0</v>
      </c>
      <c r="AR204" s="227" t="e">
        <f t="shared" ref="AR204:AR257" si="260">AO204/AN204</f>
        <v>#DIV/0!</v>
      </c>
      <c r="AS204" s="227" t="e">
        <f t="shared" ref="AS204:AS257" si="261">(AO204+AP204)/AN204</f>
        <v>#DIV/0!</v>
      </c>
      <c r="AT204" s="526"/>
      <c r="AU204" s="485"/>
      <c r="AV204" s="488">
        <f t="shared" ref="AV204:AV267" si="262">+AI204-AU204</f>
        <v>0</v>
      </c>
      <c r="AW204" s="488">
        <f t="shared" ref="AW204:AW267" si="263">+AV204</f>
        <v>0</v>
      </c>
    </row>
    <row r="205" spans="1:49" ht="16.8" hidden="1" x14ac:dyDescent="0.55000000000000004">
      <c r="A205" s="256">
        <v>502</v>
      </c>
      <c r="B205" s="180" t="s">
        <v>201</v>
      </c>
      <c r="C205" s="183">
        <f>SUM(C206:C213)</f>
        <v>0</v>
      </c>
      <c r="D205" s="183">
        <f>SUM(D206:D213)</f>
        <v>0</v>
      </c>
      <c r="E205" s="191">
        <f>SUM(E206:E213)</f>
        <v>0</v>
      </c>
      <c r="F205" s="191"/>
      <c r="G205" s="191"/>
      <c r="H205" s="191">
        <f>SUM(H206:H213)</f>
        <v>0</v>
      </c>
      <c r="I205" s="192">
        <f t="shared" si="212"/>
        <v>0</v>
      </c>
      <c r="J205" s="185">
        <f>SUM(J206:J213)</f>
        <v>0</v>
      </c>
      <c r="K205" s="186">
        <f t="shared" ref="K205:W205" si="264">SUM(K206:K213)</f>
        <v>0</v>
      </c>
      <c r="L205" s="187">
        <f t="shared" si="264"/>
        <v>0</v>
      </c>
      <c r="M205" s="188">
        <f t="shared" si="264"/>
        <v>0</v>
      </c>
      <c r="N205" s="187">
        <f t="shared" si="264"/>
        <v>0</v>
      </c>
      <c r="O205" s="188">
        <f t="shared" si="264"/>
        <v>0</v>
      </c>
      <c r="P205" s="187">
        <f t="shared" si="264"/>
        <v>0</v>
      </c>
      <c r="Q205" s="188">
        <f t="shared" si="264"/>
        <v>0</v>
      </c>
      <c r="R205" s="187">
        <f t="shared" si="264"/>
        <v>0</v>
      </c>
      <c r="S205" s="188">
        <f t="shared" si="264"/>
        <v>0</v>
      </c>
      <c r="T205" s="187">
        <f>SUM(T206:T213)</f>
        <v>0</v>
      </c>
      <c r="U205" s="188">
        <f>SUM(U206:U213)</f>
        <v>0</v>
      </c>
      <c r="V205" s="187">
        <f t="shared" si="264"/>
        <v>0</v>
      </c>
      <c r="W205" s="188">
        <f t="shared" si="264"/>
        <v>0</v>
      </c>
      <c r="X205" s="187">
        <f t="shared" ref="X205:AA205" si="265">SUM(X206:X213)</f>
        <v>0</v>
      </c>
      <c r="Y205" s="188">
        <f t="shared" si="265"/>
        <v>0</v>
      </c>
      <c r="Z205" s="187">
        <f t="shared" si="265"/>
        <v>0</v>
      </c>
      <c r="AA205" s="188">
        <f t="shared" si="265"/>
        <v>0</v>
      </c>
      <c r="AB205" s="189">
        <f t="shared" ref="AB205:AI205" si="266">SUM(AB206:AB213)</f>
        <v>0</v>
      </c>
      <c r="AC205" s="183">
        <f t="shared" si="266"/>
        <v>0</v>
      </c>
      <c r="AD205" s="190">
        <f>SUM(AD206:AD213)</f>
        <v>0</v>
      </c>
      <c r="AE205" s="476">
        <f t="shared" si="266"/>
        <v>0</v>
      </c>
      <c r="AF205" s="190">
        <f t="shared" si="266"/>
        <v>0</v>
      </c>
      <c r="AG205" s="190">
        <f t="shared" ref="AG205" si="267">SUM(AG206:AG213)</f>
        <v>0</v>
      </c>
      <c r="AH205" s="190"/>
      <c r="AI205" s="190">
        <f t="shared" si="266"/>
        <v>0</v>
      </c>
      <c r="AJ205" s="358">
        <f>SUM(AJ206:AJ213)</f>
        <v>0</v>
      </c>
      <c r="AK205" s="190">
        <f t="shared" ref="AK205" si="268">SUM(AK206:AK213)</f>
        <v>0</v>
      </c>
      <c r="AL205" s="536">
        <f>SUM(AL206:AL213)</f>
        <v>0</v>
      </c>
      <c r="AN205" s="218">
        <f>AD205+'[1]PPTO AL 31 DE JULIO  2016'!Z205</f>
        <v>0</v>
      </c>
      <c r="AO205" s="218">
        <f>AE205+'[1]PPTO AL 31 DE JULIO  2016'!AA205</f>
        <v>0</v>
      </c>
      <c r="AP205" s="218">
        <f>AF205+'[1]PPTO AL 31 DE JULIO  2016'!AB205</f>
        <v>0</v>
      </c>
      <c r="AQ205" s="225">
        <f>AI205+'[1]PPTO AL 31 DE JULIO  2016'!AC205</f>
        <v>0</v>
      </c>
      <c r="AR205" s="227" t="e">
        <f t="shared" si="260"/>
        <v>#DIV/0!</v>
      </c>
      <c r="AS205" s="227" t="e">
        <f t="shared" si="261"/>
        <v>#DIV/0!</v>
      </c>
      <c r="AT205" s="526"/>
      <c r="AV205" s="488">
        <f t="shared" si="262"/>
        <v>0</v>
      </c>
      <c r="AW205" s="488">
        <f t="shared" si="263"/>
        <v>0</v>
      </c>
    </row>
    <row r="206" spans="1:49" s="4" customFormat="1" ht="15.6" hidden="1" x14ac:dyDescent="0.55000000000000004">
      <c r="A206" s="569">
        <v>50201</v>
      </c>
      <c r="B206" s="461" t="s">
        <v>202</v>
      </c>
      <c r="C206" s="571">
        <v>0</v>
      </c>
      <c r="D206" s="462">
        <v>0</v>
      </c>
      <c r="E206" s="5"/>
      <c r="F206" s="5"/>
      <c r="G206" s="5"/>
      <c r="H206" s="5"/>
      <c r="I206" s="38">
        <f t="shared" si="212"/>
        <v>0</v>
      </c>
      <c r="J206" s="551">
        <v>0</v>
      </c>
      <c r="K206" s="19">
        <v>0</v>
      </c>
      <c r="L206" s="14">
        <v>0</v>
      </c>
      <c r="M206" s="15">
        <v>0</v>
      </c>
      <c r="N206" s="18">
        <v>0</v>
      </c>
      <c r="O206" s="19">
        <v>0</v>
      </c>
      <c r="P206" s="14">
        <v>0</v>
      </c>
      <c r="Q206" s="15">
        <v>0</v>
      </c>
      <c r="R206" s="18">
        <v>0</v>
      </c>
      <c r="S206" s="19">
        <v>0</v>
      </c>
      <c r="T206" s="14">
        <v>0</v>
      </c>
      <c r="U206" s="15">
        <v>0</v>
      </c>
      <c r="V206" s="18">
        <v>0</v>
      </c>
      <c r="W206" s="19">
        <v>0</v>
      </c>
      <c r="X206" s="14">
        <v>0</v>
      </c>
      <c r="Y206" s="15">
        <v>0</v>
      </c>
      <c r="Z206" s="18">
        <v>0</v>
      </c>
      <c r="AA206" s="19">
        <v>0</v>
      </c>
      <c r="AB206" s="35">
        <v>0</v>
      </c>
      <c r="AC206" s="486">
        <v>0</v>
      </c>
      <c r="AD206" s="570">
        <f t="shared" ref="AD206:AD211" si="269">SUM(J206:K206)</f>
        <v>0</v>
      </c>
      <c r="AE206" s="465">
        <v>0</v>
      </c>
      <c r="AF206" s="40">
        <v>0</v>
      </c>
      <c r="AG206" s="40">
        <v>0</v>
      </c>
      <c r="AH206" s="40"/>
      <c r="AI206" s="168">
        <v>0</v>
      </c>
      <c r="AJ206" s="159">
        <v>0</v>
      </c>
      <c r="AK206" s="40">
        <v>0</v>
      </c>
      <c r="AL206" s="536">
        <v>0</v>
      </c>
      <c r="AN206" s="218">
        <f>AD206+'[1]PPTO AL 31 DE JULIO  2016'!Z206</f>
        <v>0</v>
      </c>
      <c r="AO206" s="218">
        <f>AE206+'[1]PPTO AL 31 DE JULIO  2016'!AA206</f>
        <v>0</v>
      </c>
      <c r="AP206" s="218">
        <f>AF206+'[1]PPTO AL 31 DE JULIO  2016'!AB206</f>
        <v>0</v>
      </c>
      <c r="AQ206" s="225">
        <f>AI206+'[1]PPTO AL 31 DE JULIO  2016'!AC206</f>
        <v>0</v>
      </c>
      <c r="AR206" s="227" t="e">
        <f t="shared" si="260"/>
        <v>#DIV/0!</v>
      </c>
      <c r="AS206" s="227" t="e">
        <f t="shared" si="261"/>
        <v>#DIV/0!</v>
      </c>
      <c r="AT206" s="526"/>
      <c r="AU206" s="485"/>
      <c r="AV206" s="488">
        <f t="shared" si="262"/>
        <v>0</v>
      </c>
      <c r="AW206" s="488">
        <f t="shared" si="263"/>
        <v>0</v>
      </c>
    </row>
    <row r="207" spans="1:49" s="4" customFormat="1" ht="15.6" hidden="1" x14ac:dyDescent="0.55000000000000004">
      <c r="A207" s="569">
        <v>50202</v>
      </c>
      <c r="B207" s="461" t="s">
        <v>203</v>
      </c>
      <c r="C207" s="571">
        <v>0</v>
      </c>
      <c r="D207" s="462">
        <v>0</v>
      </c>
      <c r="E207" s="5"/>
      <c r="F207" s="5"/>
      <c r="G207" s="5"/>
      <c r="H207" s="5"/>
      <c r="I207" s="38">
        <f t="shared" si="212"/>
        <v>0</v>
      </c>
      <c r="J207" s="551">
        <v>0</v>
      </c>
      <c r="K207" s="19">
        <v>0</v>
      </c>
      <c r="L207" s="14">
        <v>0</v>
      </c>
      <c r="M207" s="15">
        <v>0</v>
      </c>
      <c r="N207" s="18">
        <v>0</v>
      </c>
      <c r="O207" s="19">
        <v>0</v>
      </c>
      <c r="P207" s="14">
        <v>0</v>
      </c>
      <c r="Q207" s="15">
        <v>0</v>
      </c>
      <c r="R207" s="18">
        <v>0</v>
      </c>
      <c r="S207" s="19">
        <v>0</v>
      </c>
      <c r="T207" s="14">
        <v>0</v>
      </c>
      <c r="U207" s="15">
        <v>0</v>
      </c>
      <c r="V207" s="18">
        <v>0</v>
      </c>
      <c r="W207" s="19">
        <v>0</v>
      </c>
      <c r="X207" s="14">
        <v>0</v>
      </c>
      <c r="Y207" s="15">
        <v>0</v>
      </c>
      <c r="Z207" s="18">
        <v>0</v>
      </c>
      <c r="AA207" s="19">
        <v>0</v>
      </c>
      <c r="AB207" s="35">
        <v>0</v>
      </c>
      <c r="AC207" s="486">
        <v>0</v>
      </c>
      <c r="AD207" s="570">
        <f t="shared" si="269"/>
        <v>0</v>
      </c>
      <c r="AE207" s="465">
        <v>0</v>
      </c>
      <c r="AF207" s="40">
        <v>0</v>
      </c>
      <c r="AG207" s="40">
        <v>0</v>
      </c>
      <c r="AH207" s="40"/>
      <c r="AI207" s="168">
        <v>0</v>
      </c>
      <c r="AJ207" s="159">
        <v>0</v>
      </c>
      <c r="AK207" s="40">
        <v>0</v>
      </c>
      <c r="AL207" s="536">
        <v>0</v>
      </c>
      <c r="AN207" s="218">
        <f>AD207+'[1]PPTO AL 31 DE JULIO  2016'!Z207</f>
        <v>0</v>
      </c>
      <c r="AO207" s="218">
        <f>AE207+'[1]PPTO AL 31 DE JULIO  2016'!AA207</f>
        <v>0</v>
      </c>
      <c r="AP207" s="218">
        <f>AF207+'[1]PPTO AL 31 DE JULIO  2016'!AB207</f>
        <v>0</v>
      </c>
      <c r="AQ207" s="225">
        <f>AI207+'[1]PPTO AL 31 DE JULIO  2016'!AC207</f>
        <v>0</v>
      </c>
      <c r="AR207" s="227" t="e">
        <f t="shared" si="260"/>
        <v>#DIV/0!</v>
      </c>
      <c r="AS207" s="227" t="e">
        <f t="shared" si="261"/>
        <v>#DIV/0!</v>
      </c>
      <c r="AT207" s="526"/>
      <c r="AU207" s="485"/>
      <c r="AV207" s="488">
        <f t="shared" si="262"/>
        <v>0</v>
      </c>
      <c r="AW207" s="488">
        <f t="shared" si="263"/>
        <v>0</v>
      </c>
    </row>
    <row r="208" spans="1:49" s="4" customFormat="1" ht="15.6" hidden="1" x14ac:dyDescent="0.55000000000000004">
      <c r="A208" s="569">
        <v>50203</v>
      </c>
      <c r="B208" s="461" t="s">
        <v>204</v>
      </c>
      <c r="C208" s="571">
        <v>0</v>
      </c>
      <c r="D208" s="462">
        <v>0</v>
      </c>
      <c r="E208" s="5"/>
      <c r="F208" s="5"/>
      <c r="G208" s="5"/>
      <c r="H208" s="5"/>
      <c r="I208" s="38">
        <f t="shared" si="212"/>
        <v>0</v>
      </c>
      <c r="J208" s="551">
        <v>0</v>
      </c>
      <c r="K208" s="19">
        <v>0</v>
      </c>
      <c r="L208" s="14">
        <v>0</v>
      </c>
      <c r="M208" s="15">
        <v>0</v>
      </c>
      <c r="N208" s="18">
        <v>0</v>
      </c>
      <c r="O208" s="19">
        <v>0</v>
      </c>
      <c r="P208" s="14">
        <v>0</v>
      </c>
      <c r="Q208" s="15">
        <v>0</v>
      </c>
      <c r="R208" s="18">
        <v>0</v>
      </c>
      <c r="S208" s="19">
        <v>0</v>
      </c>
      <c r="T208" s="14">
        <v>0</v>
      </c>
      <c r="U208" s="15">
        <v>0</v>
      </c>
      <c r="V208" s="18">
        <v>0</v>
      </c>
      <c r="W208" s="19">
        <v>0</v>
      </c>
      <c r="X208" s="14">
        <v>0</v>
      </c>
      <c r="Y208" s="15">
        <v>0</v>
      </c>
      <c r="Z208" s="18">
        <v>0</v>
      </c>
      <c r="AA208" s="19">
        <v>0</v>
      </c>
      <c r="AB208" s="35">
        <v>0</v>
      </c>
      <c r="AC208" s="486">
        <v>0</v>
      </c>
      <c r="AD208" s="570">
        <f t="shared" si="269"/>
        <v>0</v>
      </c>
      <c r="AE208" s="465">
        <v>0</v>
      </c>
      <c r="AF208" s="40">
        <v>0</v>
      </c>
      <c r="AG208" s="40">
        <v>0</v>
      </c>
      <c r="AH208" s="40"/>
      <c r="AI208" s="168">
        <v>0</v>
      </c>
      <c r="AJ208" s="159">
        <v>0</v>
      </c>
      <c r="AK208" s="40">
        <v>0</v>
      </c>
      <c r="AL208" s="536">
        <v>0</v>
      </c>
      <c r="AN208" s="218">
        <f>AD208+'[1]PPTO AL 31 DE JULIO  2016'!Z208</f>
        <v>0</v>
      </c>
      <c r="AO208" s="218">
        <f>AE208+'[1]PPTO AL 31 DE JULIO  2016'!AA208</f>
        <v>0</v>
      </c>
      <c r="AP208" s="218">
        <f>AF208+'[1]PPTO AL 31 DE JULIO  2016'!AB208</f>
        <v>0</v>
      </c>
      <c r="AQ208" s="225">
        <f>AI208+'[1]PPTO AL 31 DE JULIO  2016'!AC208</f>
        <v>0</v>
      </c>
      <c r="AR208" s="227" t="e">
        <f t="shared" si="260"/>
        <v>#DIV/0!</v>
      </c>
      <c r="AS208" s="227" t="e">
        <f t="shared" si="261"/>
        <v>#DIV/0!</v>
      </c>
      <c r="AT208" s="526"/>
      <c r="AU208" s="485"/>
      <c r="AV208" s="488">
        <f t="shared" si="262"/>
        <v>0</v>
      </c>
      <c r="AW208" s="488">
        <f t="shared" si="263"/>
        <v>0</v>
      </c>
    </row>
    <row r="209" spans="1:49" s="4" customFormat="1" ht="15.6" hidden="1" x14ac:dyDescent="0.55000000000000004">
      <c r="A209" s="569">
        <v>50204</v>
      </c>
      <c r="B209" s="461" t="s">
        <v>205</v>
      </c>
      <c r="C209" s="571">
        <v>0</v>
      </c>
      <c r="D209" s="462">
        <v>0</v>
      </c>
      <c r="E209" s="5"/>
      <c r="F209" s="5"/>
      <c r="G209" s="5"/>
      <c r="H209" s="5"/>
      <c r="I209" s="38">
        <f t="shared" ref="I209:I270" si="270">SUM(C209:D209)</f>
        <v>0</v>
      </c>
      <c r="J209" s="551">
        <v>0</v>
      </c>
      <c r="K209" s="19">
        <v>0</v>
      </c>
      <c r="L209" s="14">
        <v>0</v>
      </c>
      <c r="M209" s="15">
        <v>0</v>
      </c>
      <c r="N209" s="18">
        <v>0</v>
      </c>
      <c r="O209" s="19">
        <v>0</v>
      </c>
      <c r="P209" s="14">
        <v>0</v>
      </c>
      <c r="Q209" s="15">
        <v>0</v>
      </c>
      <c r="R209" s="18">
        <v>0</v>
      </c>
      <c r="S209" s="19">
        <v>0</v>
      </c>
      <c r="T209" s="14">
        <v>0</v>
      </c>
      <c r="U209" s="15">
        <v>0</v>
      </c>
      <c r="V209" s="18">
        <v>0</v>
      </c>
      <c r="W209" s="19">
        <v>0</v>
      </c>
      <c r="X209" s="14">
        <v>0</v>
      </c>
      <c r="Y209" s="15">
        <v>0</v>
      </c>
      <c r="Z209" s="18">
        <v>0</v>
      </c>
      <c r="AA209" s="19">
        <v>0</v>
      </c>
      <c r="AB209" s="35">
        <v>0</v>
      </c>
      <c r="AC209" s="486">
        <v>0</v>
      </c>
      <c r="AD209" s="570">
        <f t="shared" si="269"/>
        <v>0</v>
      </c>
      <c r="AE209" s="465">
        <v>0</v>
      </c>
      <c r="AF209" s="40">
        <v>0</v>
      </c>
      <c r="AG209" s="40">
        <v>0</v>
      </c>
      <c r="AH209" s="40"/>
      <c r="AI209" s="168">
        <v>0</v>
      </c>
      <c r="AJ209" s="159">
        <v>0</v>
      </c>
      <c r="AK209" s="40">
        <v>0</v>
      </c>
      <c r="AL209" s="536">
        <v>0</v>
      </c>
      <c r="AN209" s="218">
        <f>AD209+'[1]PPTO AL 31 DE JULIO  2016'!Z209</f>
        <v>0</v>
      </c>
      <c r="AO209" s="218">
        <f>AE209+'[1]PPTO AL 31 DE JULIO  2016'!AA209</f>
        <v>0</v>
      </c>
      <c r="AP209" s="218">
        <f>AF209+'[1]PPTO AL 31 DE JULIO  2016'!AB209</f>
        <v>0</v>
      </c>
      <c r="AQ209" s="225">
        <f>AI209+'[1]PPTO AL 31 DE JULIO  2016'!AC209</f>
        <v>0</v>
      </c>
      <c r="AR209" s="227" t="e">
        <f t="shared" si="260"/>
        <v>#DIV/0!</v>
      </c>
      <c r="AS209" s="227" t="e">
        <f t="shared" si="261"/>
        <v>#DIV/0!</v>
      </c>
      <c r="AT209" s="526"/>
      <c r="AU209" s="485"/>
      <c r="AV209" s="488">
        <f t="shared" si="262"/>
        <v>0</v>
      </c>
      <c r="AW209" s="488">
        <f t="shared" si="263"/>
        <v>0</v>
      </c>
    </row>
    <row r="210" spans="1:49" s="4" customFormat="1" ht="15.6" hidden="1" x14ac:dyDescent="0.55000000000000004">
      <c r="A210" s="569">
        <v>50205</v>
      </c>
      <c r="B210" s="461" t="s">
        <v>206</v>
      </c>
      <c r="C210" s="571">
        <v>0</v>
      </c>
      <c r="D210" s="462">
        <v>0</v>
      </c>
      <c r="E210" s="5"/>
      <c r="F210" s="5"/>
      <c r="G210" s="5"/>
      <c r="H210" s="5"/>
      <c r="I210" s="38">
        <f t="shared" si="270"/>
        <v>0</v>
      </c>
      <c r="J210" s="551">
        <v>0</v>
      </c>
      <c r="K210" s="19">
        <v>0</v>
      </c>
      <c r="L210" s="14">
        <v>0</v>
      </c>
      <c r="M210" s="15">
        <v>0</v>
      </c>
      <c r="N210" s="18">
        <v>0</v>
      </c>
      <c r="O210" s="19">
        <v>0</v>
      </c>
      <c r="P210" s="14">
        <v>0</v>
      </c>
      <c r="Q210" s="15">
        <v>0</v>
      </c>
      <c r="R210" s="18">
        <v>0</v>
      </c>
      <c r="S210" s="19">
        <v>0</v>
      </c>
      <c r="T210" s="14">
        <v>0</v>
      </c>
      <c r="U210" s="15">
        <v>0</v>
      </c>
      <c r="V210" s="18">
        <v>0</v>
      </c>
      <c r="W210" s="19">
        <v>0</v>
      </c>
      <c r="X210" s="14">
        <v>0</v>
      </c>
      <c r="Y210" s="15">
        <v>0</v>
      </c>
      <c r="Z210" s="18">
        <v>0</v>
      </c>
      <c r="AA210" s="19">
        <v>0</v>
      </c>
      <c r="AB210" s="35">
        <v>0</v>
      </c>
      <c r="AC210" s="486">
        <v>0</v>
      </c>
      <c r="AD210" s="570">
        <f t="shared" si="269"/>
        <v>0</v>
      </c>
      <c r="AE210" s="465">
        <v>0</v>
      </c>
      <c r="AF210" s="40">
        <v>0</v>
      </c>
      <c r="AG210" s="40">
        <v>0</v>
      </c>
      <c r="AH210" s="40"/>
      <c r="AI210" s="168">
        <v>0</v>
      </c>
      <c r="AJ210" s="159">
        <v>0</v>
      </c>
      <c r="AK210" s="40">
        <v>0</v>
      </c>
      <c r="AL210" s="536">
        <v>0</v>
      </c>
      <c r="AN210" s="218">
        <f>AD210+'[1]PPTO AL 31 DE JULIO  2016'!Z210</f>
        <v>0</v>
      </c>
      <c r="AO210" s="218">
        <f>AE210+'[1]PPTO AL 31 DE JULIO  2016'!AA210</f>
        <v>0</v>
      </c>
      <c r="AP210" s="218">
        <f>AF210+'[1]PPTO AL 31 DE JULIO  2016'!AB210</f>
        <v>0</v>
      </c>
      <c r="AQ210" s="225">
        <f>AI210+'[1]PPTO AL 31 DE JULIO  2016'!AC210</f>
        <v>0</v>
      </c>
      <c r="AR210" s="227" t="e">
        <f t="shared" si="260"/>
        <v>#DIV/0!</v>
      </c>
      <c r="AS210" s="227" t="e">
        <f t="shared" si="261"/>
        <v>#DIV/0!</v>
      </c>
      <c r="AT210" s="526"/>
      <c r="AU210" s="485"/>
      <c r="AV210" s="488">
        <f t="shared" si="262"/>
        <v>0</v>
      </c>
      <c r="AW210" s="488">
        <f t="shared" si="263"/>
        <v>0</v>
      </c>
    </row>
    <row r="211" spans="1:49" s="4" customFormat="1" ht="15.6" hidden="1" x14ac:dyDescent="0.55000000000000004">
      <c r="A211" s="569">
        <v>50206</v>
      </c>
      <c r="B211" s="461" t="s">
        <v>207</v>
      </c>
      <c r="C211" s="571">
        <v>0</v>
      </c>
      <c r="D211" s="462">
        <v>0</v>
      </c>
      <c r="E211" s="5"/>
      <c r="F211" s="5"/>
      <c r="G211" s="5"/>
      <c r="H211" s="5"/>
      <c r="I211" s="38">
        <f t="shared" si="270"/>
        <v>0</v>
      </c>
      <c r="J211" s="551">
        <v>0</v>
      </c>
      <c r="K211" s="19">
        <v>0</v>
      </c>
      <c r="L211" s="14">
        <v>0</v>
      </c>
      <c r="M211" s="15">
        <v>0</v>
      </c>
      <c r="N211" s="18">
        <v>0</v>
      </c>
      <c r="O211" s="19">
        <v>0</v>
      </c>
      <c r="P211" s="14">
        <v>0</v>
      </c>
      <c r="Q211" s="15">
        <v>0</v>
      </c>
      <c r="R211" s="18">
        <v>0</v>
      </c>
      <c r="S211" s="19">
        <v>0</v>
      </c>
      <c r="T211" s="14">
        <v>0</v>
      </c>
      <c r="U211" s="15">
        <v>0</v>
      </c>
      <c r="V211" s="18">
        <v>0</v>
      </c>
      <c r="W211" s="19">
        <v>0</v>
      </c>
      <c r="X211" s="14">
        <v>0</v>
      </c>
      <c r="Y211" s="15">
        <v>0</v>
      </c>
      <c r="Z211" s="18">
        <v>0</v>
      </c>
      <c r="AA211" s="19">
        <v>0</v>
      </c>
      <c r="AB211" s="35">
        <v>0</v>
      </c>
      <c r="AC211" s="486">
        <v>0</v>
      </c>
      <c r="AD211" s="570">
        <f t="shared" si="269"/>
        <v>0</v>
      </c>
      <c r="AE211" s="465">
        <v>0</v>
      </c>
      <c r="AF211" s="40">
        <v>0</v>
      </c>
      <c r="AG211" s="40">
        <v>0</v>
      </c>
      <c r="AH211" s="40"/>
      <c r="AI211" s="168">
        <v>0</v>
      </c>
      <c r="AJ211" s="159">
        <v>0</v>
      </c>
      <c r="AK211" s="40">
        <v>0</v>
      </c>
      <c r="AL211" s="536">
        <v>0</v>
      </c>
      <c r="AN211" s="218">
        <f>AD211+'[1]PPTO AL 31 DE JULIO  2016'!Z211</f>
        <v>0</v>
      </c>
      <c r="AO211" s="218">
        <f>AE211+'[1]PPTO AL 31 DE JULIO  2016'!AA211</f>
        <v>0</v>
      </c>
      <c r="AP211" s="218">
        <f>AF211+'[1]PPTO AL 31 DE JULIO  2016'!AB211</f>
        <v>0</v>
      </c>
      <c r="AQ211" s="225">
        <f>AI211+'[1]PPTO AL 31 DE JULIO  2016'!AC211</f>
        <v>0</v>
      </c>
      <c r="AR211" s="227" t="e">
        <f t="shared" si="260"/>
        <v>#DIV/0!</v>
      </c>
      <c r="AS211" s="227" t="e">
        <f t="shared" si="261"/>
        <v>#DIV/0!</v>
      </c>
      <c r="AT211" s="526"/>
      <c r="AU211" s="485"/>
      <c r="AV211" s="488">
        <f t="shared" si="262"/>
        <v>0</v>
      </c>
      <c r="AW211" s="488">
        <f t="shared" si="263"/>
        <v>0</v>
      </c>
    </row>
    <row r="212" spans="1:49" s="4" customFormat="1" ht="15.6" hidden="1" x14ac:dyDescent="0.55000000000000004">
      <c r="A212" s="569" t="s">
        <v>689</v>
      </c>
      <c r="B212" s="461" t="s">
        <v>208</v>
      </c>
      <c r="C212" s="571">
        <v>0</v>
      </c>
      <c r="D212" s="462">
        <v>0</v>
      </c>
      <c r="E212" s="5"/>
      <c r="F212" s="5"/>
      <c r="G212" s="5"/>
      <c r="H212" s="5"/>
      <c r="I212" s="38">
        <f t="shared" si="270"/>
        <v>0</v>
      </c>
      <c r="J212" s="551">
        <v>0</v>
      </c>
      <c r="K212" s="19">
        <v>0</v>
      </c>
      <c r="L212" s="14">
        <v>0</v>
      </c>
      <c r="M212" s="15">
        <v>0</v>
      </c>
      <c r="N212" s="18">
        <v>0</v>
      </c>
      <c r="O212" s="19">
        <v>0</v>
      </c>
      <c r="P212" s="14">
        <v>0</v>
      </c>
      <c r="Q212" s="15">
        <v>0</v>
      </c>
      <c r="R212" s="18">
        <v>0</v>
      </c>
      <c r="S212" s="19">
        <v>0</v>
      </c>
      <c r="T212" s="14">
        <v>0</v>
      </c>
      <c r="U212" s="15">
        <v>0</v>
      </c>
      <c r="V212" s="18">
        <v>0</v>
      </c>
      <c r="W212" s="19">
        <v>0</v>
      </c>
      <c r="X212" s="14">
        <v>0</v>
      </c>
      <c r="Y212" s="15">
        <v>0</v>
      </c>
      <c r="Z212" s="18">
        <v>0</v>
      </c>
      <c r="AA212" s="19">
        <v>0</v>
      </c>
      <c r="AB212" s="35">
        <f>J212+L212+N212+P212+R212+V212+T212</f>
        <v>0</v>
      </c>
      <c r="AC212" s="486">
        <f>K212+M212+O212+Q212+S212+W212+U212</f>
        <v>0</v>
      </c>
      <c r="AD212" s="570">
        <f>I212+AB212-AC212</f>
        <v>0</v>
      </c>
      <c r="AE212" s="465">
        <f>IFERROR(+VLOOKUP(A212,'Base de Datos'!$A$1:$G$84,7,0),0)</f>
        <v>0</v>
      </c>
      <c r="AF212" s="40">
        <f>IFERROR(+VLOOKUP(A212,'Base de Datos'!$A$1:$G$84,6,0),0)</f>
        <v>0</v>
      </c>
      <c r="AG212" s="40">
        <f>IFERROR(+VLOOKUP(A212,'Base de Datos'!$A$1:$G$84,8,0),0)</f>
        <v>0</v>
      </c>
      <c r="AH212" s="40">
        <f t="shared" ref="AH212" si="271">+AI212-AG212</f>
        <v>0</v>
      </c>
      <c r="AI212" s="168">
        <f t="shared" ref="AI212" si="272">AD212-AE212-AF212</f>
        <v>0</v>
      </c>
      <c r="AJ212" s="159">
        <v>0</v>
      </c>
      <c r="AK212" s="40">
        <f>IFERROR(+VLOOKUP(F212,'Base de Datos'!$A$1:$G$84,6,0),0)</f>
        <v>0</v>
      </c>
      <c r="AL212" s="536">
        <v>0</v>
      </c>
      <c r="AN212" s="218">
        <f>AD212+'[1]PPTO AL 31 DE JULIO  2016'!Z212</f>
        <v>0</v>
      </c>
      <c r="AO212" s="218">
        <f>AE212+'[1]PPTO AL 31 DE JULIO  2016'!AA212</f>
        <v>0</v>
      </c>
      <c r="AP212" s="218">
        <f>AF212+'[1]PPTO AL 31 DE JULIO  2016'!AB212</f>
        <v>0</v>
      </c>
      <c r="AQ212" s="225">
        <f>AI212+'[1]PPTO AL 31 DE JULIO  2016'!AC212</f>
        <v>0</v>
      </c>
      <c r="AR212" s="227" t="e">
        <f t="shared" si="260"/>
        <v>#DIV/0!</v>
      </c>
      <c r="AS212" s="227" t="e">
        <f t="shared" si="261"/>
        <v>#DIV/0!</v>
      </c>
      <c r="AT212" s="526"/>
      <c r="AU212" s="485"/>
      <c r="AV212" s="488">
        <f t="shared" si="262"/>
        <v>0</v>
      </c>
      <c r="AW212" s="488">
        <f t="shared" si="263"/>
        <v>0</v>
      </c>
    </row>
    <row r="213" spans="1:49" s="4" customFormat="1" ht="15.6" hidden="1" x14ac:dyDescent="0.55000000000000004">
      <c r="A213" s="569">
        <v>50299</v>
      </c>
      <c r="B213" s="461" t="s">
        <v>209</v>
      </c>
      <c r="C213" s="571">
        <v>0</v>
      </c>
      <c r="D213" s="462">
        <v>0</v>
      </c>
      <c r="E213" s="5"/>
      <c r="F213" s="5"/>
      <c r="G213" s="5"/>
      <c r="H213" s="5"/>
      <c r="I213" s="38">
        <f t="shared" si="270"/>
        <v>0</v>
      </c>
      <c r="J213" s="551">
        <v>0</v>
      </c>
      <c r="K213" s="19">
        <v>0</v>
      </c>
      <c r="L213" s="14">
        <v>0</v>
      </c>
      <c r="M213" s="15">
        <v>0</v>
      </c>
      <c r="N213" s="18">
        <v>0</v>
      </c>
      <c r="O213" s="19">
        <v>0</v>
      </c>
      <c r="P213" s="14">
        <v>0</v>
      </c>
      <c r="Q213" s="15">
        <v>0</v>
      </c>
      <c r="R213" s="18">
        <v>0</v>
      </c>
      <c r="S213" s="19">
        <v>0</v>
      </c>
      <c r="T213" s="14">
        <v>0</v>
      </c>
      <c r="U213" s="15">
        <v>0</v>
      </c>
      <c r="V213" s="18">
        <v>0</v>
      </c>
      <c r="W213" s="19">
        <v>0</v>
      </c>
      <c r="X213" s="14">
        <v>0</v>
      </c>
      <c r="Y213" s="15">
        <v>0</v>
      </c>
      <c r="Z213" s="18">
        <v>0</v>
      </c>
      <c r="AA213" s="19">
        <v>0</v>
      </c>
      <c r="AB213" s="35">
        <v>0</v>
      </c>
      <c r="AC213" s="486">
        <v>0</v>
      </c>
      <c r="AD213" s="570">
        <f>SUM(J213:K213)</f>
        <v>0</v>
      </c>
      <c r="AE213" s="465">
        <v>0</v>
      </c>
      <c r="AF213" s="40">
        <v>0</v>
      </c>
      <c r="AG213" s="40">
        <v>0</v>
      </c>
      <c r="AH213" s="40"/>
      <c r="AI213" s="168">
        <v>0</v>
      </c>
      <c r="AJ213" s="159">
        <v>0</v>
      </c>
      <c r="AK213" s="40">
        <v>0</v>
      </c>
      <c r="AL213" s="536">
        <v>0</v>
      </c>
      <c r="AN213" s="218">
        <f>AD213+'[1]PPTO AL 31 DE JULIO  2016'!Z213</f>
        <v>0</v>
      </c>
      <c r="AO213" s="218">
        <f>AE213+'[1]PPTO AL 31 DE JULIO  2016'!AA213</f>
        <v>0</v>
      </c>
      <c r="AP213" s="218">
        <f>AF213+'[1]PPTO AL 31 DE JULIO  2016'!AB213</f>
        <v>0</v>
      </c>
      <c r="AQ213" s="225">
        <f>AI213+'[1]PPTO AL 31 DE JULIO  2016'!AC213</f>
        <v>0</v>
      </c>
      <c r="AR213" s="227" t="e">
        <f t="shared" si="260"/>
        <v>#DIV/0!</v>
      </c>
      <c r="AS213" s="227" t="e">
        <f t="shared" si="261"/>
        <v>#DIV/0!</v>
      </c>
      <c r="AT213" s="526"/>
      <c r="AU213" s="485"/>
      <c r="AV213" s="488">
        <f t="shared" si="262"/>
        <v>0</v>
      </c>
      <c r="AW213" s="488">
        <f t="shared" si="263"/>
        <v>0</v>
      </c>
    </row>
    <row r="214" spans="1:49" ht="16.8" hidden="1" x14ac:dyDescent="0.55000000000000004">
      <c r="A214" s="256">
        <v>503</v>
      </c>
      <c r="B214" s="180" t="s">
        <v>210</v>
      </c>
      <c r="C214" s="183">
        <f>SUM(C215:C217)</f>
        <v>0</v>
      </c>
      <c r="D214" s="183">
        <f>SUM(D215:D217)</f>
        <v>0</v>
      </c>
      <c r="E214" s="181">
        <f>SUM(E215:E217)</f>
        <v>0</v>
      </c>
      <c r="F214" s="181"/>
      <c r="G214" s="181"/>
      <c r="H214" s="181">
        <f>SUM(H215:H217)</f>
        <v>0</v>
      </c>
      <c r="I214" s="192">
        <f t="shared" si="270"/>
        <v>0</v>
      </c>
      <c r="J214" s="185">
        <f>SUM(J215:J217)</f>
        <v>0</v>
      </c>
      <c r="K214" s="186">
        <f t="shared" ref="K214:W214" si="273">SUM(K215:K217)</f>
        <v>0</v>
      </c>
      <c r="L214" s="187">
        <f t="shared" si="273"/>
        <v>0</v>
      </c>
      <c r="M214" s="188">
        <f t="shared" si="273"/>
        <v>0</v>
      </c>
      <c r="N214" s="187">
        <f t="shared" si="273"/>
        <v>0</v>
      </c>
      <c r="O214" s="188">
        <f t="shared" si="273"/>
        <v>0</v>
      </c>
      <c r="P214" s="187">
        <f t="shared" si="273"/>
        <v>0</v>
      </c>
      <c r="Q214" s="188">
        <f t="shared" si="273"/>
        <v>0</v>
      </c>
      <c r="R214" s="187">
        <f t="shared" si="273"/>
        <v>0</v>
      </c>
      <c r="S214" s="188">
        <f t="shared" si="273"/>
        <v>0</v>
      </c>
      <c r="T214" s="187">
        <f>SUM(T215:T217)</f>
        <v>0</v>
      </c>
      <c r="U214" s="188">
        <f>SUM(U215:U217)</f>
        <v>0</v>
      </c>
      <c r="V214" s="187">
        <f t="shared" si="273"/>
        <v>0</v>
      </c>
      <c r="W214" s="188">
        <f t="shared" si="273"/>
        <v>0</v>
      </c>
      <c r="X214" s="187">
        <f t="shared" ref="X214:AA214" si="274">SUM(X215:X217)</f>
        <v>0</v>
      </c>
      <c r="Y214" s="188">
        <f t="shared" si="274"/>
        <v>0</v>
      </c>
      <c r="Z214" s="187">
        <f t="shared" si="274"/>
        <v>0</v>
      </c>
      <c r="AA214" s="188">
        <f t="shared" si="274"/>
        <v>0</v>
      </c>
      <c r="AB214" s="189">
        <f t="shared" ref="AB214:AJ214" si="275">SUM(AB215:AB217)</f>
        <v>0</v>
      </c>
      <c r="AC214" s="183">
        <f t="shared" si="275"/>
        <v>0</v>
      </c>
      <c r="AD214" s="190">
        <f>SUM(AD215:AD217)</f>
        <v>0</v>
      </c>
      <c r="AE214" s="476">
        <f t="shared" si="275"/>
        <v>0</v>
      </c>
      <c r="AF214" s="190">
        <f t="shared" si="275"/>
        <v>0</v>
      </c>
      <c r="AG214" s="190">
        <f t="shared" ref="AG214" si="276">SUM(AG215:AG217)</f>
        <v>0</v>
      </c>
      <c r="AH214" s="190"/>
      <c r="AI214" s="190">
        <f t="shared" si="275"/>
        <v>0</v>
      </c>
      <c r="AJ214" s="358">
        <f t="shared" si="275"/>
        <v>0</v>
      </c>
      <c r="AK214" s="190">
        <f t="shared" ref="AK214" si="277">SUM(AK215:AK217)</f>
        <v>0</v>
      </c>
      <c r="AL214" s="536">
        <f>SUM(AL215:AL217)</f>
        <v>0</v>
      </c>
      <c r="AN214" s="218">
        <f>AD214+'[1]PPTO AL 31 DE JULIO  2016'!Z214</f>
        <v>0</v>
      </c>
      <c r="AO214" s="218">
        <f>AE214+'[1]PPTO AL 31 DE JULIO  2016'!AA214</f>
        <v>0</v>
      </c>
      <c r="AP214" s="218">
        <f>AF214+'[1]PPTO AL 31 DE JULIO  2016'!AB214</f>
        <v>0</v>
      </c>
      <c r="AQ214" s="225">
        <f>AI214+'[1]PPTO AL 31 DE JULIO  2016'!AC214</f>
        <v>0</v>
      </c>
      <c r="AR214" s="227" t="e">
        <f t="shared" si="260"/>
        <v>#DIV/0!</v>
      </c>
      <c r="AS214" s="227" t="e">
        <f t="shared" si="261"/>
        <v>#DIV/0!</v>
      </c>
      <c r="AT214" s="526"/>
      <c r="AV214" s="488">
        <f t="shared" si="262"/>
        <v>0</v>
      </c>
      <c r="AW214" s="488">
        <f t="shared" si="263"/>
        <v>0</v>
      </c>
    </row>
    <row r="215" spans="1:49" s="4" customFormat="1" ht="15.6" hidden="1" x14ac:dyDescent="0.55000000000000004">
      <c r="A215" s="569">
        <v>50301</v>
      </c>
      <c r="B215" s="461" t="s">
        <v>211</v>
      </c>
      <c r="C215" s="571">
        <v>0</v>
      </c>
      <c r="D215" s="462">
        <v>0</v>
      </c>
      <c r="E215" s="5"/>
      <c r="F215" s="5"/>
      <c r="G215" s="5"/>
      <c r="H215" s="5"/>
      <c r="I215" s="38">
        <f t="shared" si="270"/>
        <v>0</v>
      </c>
      <c r="J215" s="551">
        <v>0</v>
      </c>
      <c r="K215" s="19">
        <v>0</v>
      </c>
      <c r="L215" s="14">
        <v>0</v>
      </c>
      <c r="M215" s="15">
        <v>0</v>
      </c>
      <c r="N215" s="18">
        <v>0</v>
      </c>
      <c r="O215" s="19">
        <v>0</v>
      </c>
      <c r="P215" s="14">
        <v>0</v>
      </c>
      <c r="Q215" s="15">
        <v>0</v>
      </c>
      <c r="R215" s="18">
        <v>0</v>
      </c>
      <c r="S215" s="19">
        <v>0</v>
      </c>
      <c r="T215" s="14">
        <v>0</v>
      </c>
      <c r="U215" s="15">
        <v>0</v>
      </c>
      <c r="V215" s="18">
        <v>0</v>
      </c>
      <c r="W215" s="19">
        <v>0</v>
      </c>
      <c r="X215" s="14">
        <v>0</v>
      </c>
      <c r="Y215" s="15">
        <v>0</v>
      </c>
      <c r="Z215" s="18">
        <v>0</v>
      </c>
      <c r="AA215" s="19">
        <v>0</v>
      </c>
      <c r="AB215" s="35">
        <v>0</v>
      </c>
      <c r="AC215" s="486">
        <v>0</v>
      </c>
      <c r="AD215" s="570">
        <f>SUM(J215:K215)</f>
        <v>0</v>
      </c>
      <c r="AE215" s="465">
        <v>0</v>
      </c>
      <c r="AF215" s="40">
        <v>0</v>
      </c>
      <c r="AG215" s="40">
        <v>0</v>
      </c>
      <c r="AH215" s="40"/>
      <c r="AI215" s="168">
        <v>0</v>
      </c>
      <c r="AJ215" s="159">
        <v>0</v>
      </c>
      <c r="AK215" s="40">
        <v>0</v>
      </c>
      <c r="AL215" s="536">
        <v>0</v>
      </c>
      <c r="AN215" s="218">
        <f>AD215+'[1]PPTO AL 31 DE JULIO  2016'!Z215</f>
        <v>0</v>
      </c>
      <c r="AO215" s="218">
        <f>AE215+'[1]PPTO AL 31 DE JULIO  2016'!AA215</f>
        <v>0</v>
      </c>
      <c r="AP215" s="218">
        <f>AF215+'[1]PPTO AL 31 DE JULIO  2016'!AB215</f>
        <v>0</v>
      </c>
      <c r="AQ215" s="225">
        <f>AI215+'[1]PPTO AL 31 DE JULIO  2016'!AC215</f>
        <v>0</v>
      </c>
      <c r="AR215" s="227" t="e">
        <f t="shared" si="260"/>
        <v>#DIV/0!</v>
      </c>
      <c r="AS215" s="227" t="e">
        <f t="shared" si="261"/>
        <v>#DIV/0!</v>
      </c>
      <c r="AT215" s="526"/>
      <c r="AU215" s="485"/>
      <c r="AV215" s="488">
        <f t="shared" si="262"/>
        <v>0</v>
      </c>
      <c r="AW215" s="488">
        <f t="shared" si="263"/>
        <v>0</v>
      </c>
    </row>
    <row r="216" spans="1:49" s="4" customFormat="1" ht="15.6" hidden="1" x14ac:dyDescent="0.55000000000000004">
      <c r="A216" s="569">
        <v>50302</v>
      </c>
      <c r="B216" s="461" t="s">
        <v>212</v>
      </c>
      <c r="C216" s="571">
        <v>0</v>
      </c>
      <c r="D216" s="462">
        <v>0</v>
      </c>
      <c r="E216" s="5"/>
      <c r="F216" s="5"/>
      <c r="G216" s="5"/>
      <c r="H216" s="5"/>
      <c r="I216" s="38">
        <f t="shared" si="270"/>
        <v>0</v>
      </c>
      <c r="J216" s="551">
        <v>0</v>
      </c>
      <c r="K216" s="19">
        <v>0</v>
      </c>
      <c r="L216" s="14">
        <v>0</v>
      </c>
      <c r="M216" s="15">
        <v>0</v>
      </c>
      <c r="N216" s="18">
        <v>0</v>
      </c>
      <c r="O216" s="19">
        <v>0</v>
      </c>
      <c r="P216" s="14">
        <v>0</v>
      </c>
      <c r="Q216" s="15">
        <v>0</v>
      </c>
      <c r="R216" s="18">
        <v>0</v>
      </c>
      <c r="S216" s="19">
        <v>0</v>
      </c>
      <c r="T216" s="14">
        <v>0</v>
      </c>
      <c r="U216" s="15">
        <v>0</v>
      </c>
      <c r="V216" s="18">
        <v>0</v>
      </c>
      <c r="W216" s="19">
        <v>0</v>
      </c>
      <c r="X216" s="14">
        <v>0</v>
      </c>
      <c r="Y216" s="15">
        <v>0</v>
      </c>
      <c r="Z216" s="18">
        <v>0</v>
      </c>
      <c r="AA216" s="19">
        <v>0</v>
      </c>
      <c r="AB216" s="35">
        <v>0</v>
      </c>
      <c r="AC216" s="486">
        <v>0</v>
      </c>
      <c r="AD216" s="570">
        <f>SUM(J216:K216)</f>
        <v>0</v>
      </c>
      <c r="AE216" s="465">
        <v>0</v>
      </c>
      <c r="AF216" s="40">
        <v>0</v>
      </c>
      <c r="AG216" s="40">
        <v>0</v>
      </c>
      <c r="AH216" s="40"/>
      <c r="AI216" s="168">
        <v>0</v>
      </c>
      <c r="AJ216" s="159">
        <v>0</v>
      </c>
      <c r="AK216" s="40">
        <v>0</v>
      </c>
      <c r="AL216" s="536">
        <v>0</v>
      </c>
      <c r="AN216" s="218">
        <f>AD216+'[1]PPTO AL 31 DE JULIO  2016'!Z216</f>
        <v>0</v>
      </c>
      <c r="AO216" s="218">
        <f>AE216+'[1]PPTO AL 31 DE JULIO  2016'!AA216</f>
        <v>0</v>
      </c>
      <c r="AP216" s="218">
        <f>AF216+'[1]PPTO AL 31 DE JULIO  2016'!AB216</f>
        <v>0</v>
      </c>
      <c r="AQ216" s="225">
        <f>AI216+'[1]PPTO AL 31 DE JULIO  2016'!AC216</f>
        <v>0</v>
      </c>
      <c r="AR216" s="227" t="e">
        <f t="shared" si="260"/>
        <v>#DIV/0!</v>
      </c>
      <c r="AS216" s="227" t="e">
        <f t="shared" si="261"/>
        <v>#DIV/0!</v>
      </c>
      <c r="AT216" s="526"/>
      <c r="AU216" s="485"/>
      <c r="AV216" s="488">
        <f t="shared" si="262"/>
        <v>0</v>
      </c>
      <c r="AW216" s="488">
        <f t="shared" si="263"/>
        <v>0</v>
      </c>
    </row>
    <row r="217" spans="1:49" s="4" customFormat="1" ht="15.6" hidden="1" x14ac:dyDescent="0.55000000000000004">
      <c r="A217" s="569">
        <v>50399</v>
      </c>
      <c r="B217" s="461" t="s">
        <v>213</v>
      </c>
      <c r="C217" s="571">
        <v>0</v>
      </c>
      <c r="D217" s="462">
        <v>0</v>
      </c>
      <c r="E217" s="5"/>
      <c r="F217" s="5"/>
      <c r="G217" s="5"/>
      <c r="H217" s="5"/>
      <c r="I217" s="38">
        <f t="shared" si="270"/>
        <v>0</v>
      </c>
      <c r="J217" s="551">
        <v>0</v>
      </c>
      <c r="K217" s="19">
        <v>0</v>
      </c>
      <c r="L217" s="14">
        <v>0</v>
      </c>
      <c r="M217" s="15">
        <v>0</v>
      </c>
      <c r="N217" s="18">
        <v>0</v>
      </c>
      <c r="O217" s="19">
        <v>0</v>
      </c>
      <c r="P217" s="14">
        <v>0</v>
      </c>
      <c r="Q217" s="15">
        <v>0</v>
      </c>
      <c r="R217" s="18">
        <v>0</v>
      </c>
      <c r="S217" s="19">
        <v>0</v>
      </c>
      <c r="T217" s="14">
        <v>0</v>
      </c>
      <c r="U217" s="15">
        <v>0</v>
      </c>
      <c r="V217" s="18">
        <v>0</v>
      </c>
      <c r="W217" s="19">
        <v>0</v>
      </c>
      <c r="X217" s="14">
        <v>0</v>
      </c>
      <c r="Y217" s="15">
        <v>0</v>
      </c>
      <c r="Z217" s="18">
        <v>0</v>
      </c>
      <c r="AA217" s="19">
        <v>0</v>
      </c>
      <c r="AB217" s="35">
        <v>0</v>
      </c>
      <c r="AC217" s="486">
        <v>0</v>
      </c>
      <c r="AD217" s="570">
        <f>SUM(J217:K217)</f>
        <v>0</v>
      </c>
      <c r="AE217" s="465">
        <v>0</v>
      </c>
      <c r="AF217" s="40">
        <v>0</v>
      </c>
      <c r="AG217" s="40">
        <v>0</v>
      </c>
      <c r="AH217" s="40"/>
      <c r="AI217" s="168">
        <v>0</v>
      </c>
      <c r="AJ217" s="159">
        <v>0</v>
      </c>
      <c r="AK217" s="40">
        <v>0</v>
      </c>
      <c r="AL217" s="536">
        <v>0</v>
      </c>
      <c r="AN217" s="218">
        <f>AD217+'[1]PPTO AL 31 DE JULIO  2016'!Z217</f>
        <v>0</v>
      </c>
      <c r="AO217" s="218">
        <f>AE217+'[1]PPTO AL 31 DE JULIO  2016'!AA217</f>
        <v>0</v>
      </c>
      <c r="AP217" s="218">
        <f>AF217+'[1]PPTO AL 31 DE JULIO  2016'!AB217</f>
        <v>0</v>
      </c>
      <c r="AQ217" s="225">
        <f>AI217+'[1]PPTO AL 31 DE JULIO  2016'!AC217</f>
        <v>0</v>
      </c>
      <c r="AR217" s="227" t="e">
        <f t="shared" si="260"/>
        <v>#DIV/0!</v>
      </c>
      <c r="AS217" s="227" t="e">
        <f t="shared" si="261"/>
        <v>#DIV/0!</v>
      </c>
      <c r="AT217" s="526"/>
      <c r="AU217" s="485"/>
      <c r="AV217" s="488">
        <f t="shared" si="262"/>
        <v>0</v>
      </c>
      <c r="AW217" s="488">
        <f t="shared" si="263"/>
        <v>0</v>
      </c>
    </row>
    <row r="218" spans="1:49" ht="16.8" x14ac:dyDescent="0.55000000000000004">
      <c r="A218" s="256">
        <v>599</v>
      </c>
      <c r="B218" s="180" t="s">
        <v>214</v>
      </c>
      <c r="C218" s="183">
        <f>SUM(C219:C222)</f>
        <v>1162917480</v>
      </c>
      <c r="D218" s="183">
        <f>SUM(D219:D222)</f>
        <v>0</v>
      </c>
      <c r="E218" s="181">
        <f>SUM(E219:E222)</f>
        <v>0</v>
      </c>
      <c r="F218" s="181"/>
      <c r="G218" s="181"/>
      <c r="H218" s="181">
        <f>SUM(H219:H222)</f>
        <v>0</v>
      </c>
      <c r="I218" s="192">
        <f t="shared" si="270"/>
        <v>1162917480</v>
      </c>
      <c r="J218" s="185">
        <f>SUM(J219:J222)</f>
        <v>0</v>
      </c>
      <c r="K218" s="186">
        <f t="shared" ref="K218:W218" si="278">SUM(K219:K222)</f>
        <v>0</v>
      </c>
      <c r="L218" s="187">
        <f t="shared" si="278"/>
        <v>0</v>
      </c>
      <c r="M218" s="188">
        <f t="shared" si="278"/>
        <v>0</v>
      </c>
      <c r="N218" s="187">
        <f t="shared" si="278"/>
        <v>0</v>
      </c>
      <c r="O218" s="188">
        <f t="shared" si="278"/>
        <v>0</v>
      </c>
      <c r="P218" s="187">
        <f t="shared" si="278"/>
        <v>0</v>
      </c>
      <c r="Q218" s="188">
        <f t="shared" si="278"/>
        <v>423300000</v>
      </c>
      <c r="R218" s="187">
        <f t="shared" si="278"/>
        <v>0</v>
      </c>
      <c r="S218" s="188">
        <f t="shared" si="278"/>
        <v>0</v>
      </c>
      <c r="T218" s="187">
        <f>SUM(T219:T222)</f>
        <v>0</v>
      </c>
      <c r="U218" s="188">
        <f>SUM(U219:U222)</f>
        <v>0</v>
      </c>
      <c r="V218" s="187">
        <f t="shared" si="278"/>
        <v>0</v>
      </c>
      <c r="W218" s="188">
        <f t="shared" si="278"/>
        <v>0</v>
      </c>
      <c r="X218" s="187">
        <f t="shared" ref="X218:AA218" si="279">SUM(X219:X222)</f>
        <v>0</v>
      </c>
      <c r="Y218" s="188">
        <f t="shared" si="279"/>
        <v>0</v>
      </c>
      <c r="Z218" s="187">
        <f t="shared" si="279"/>
        <v>0</v>
      </c>
      <c r="AA218" s="188">
        <f t="shared" si="279"/>
        <v>0</v>
      </c>
      <c r="AB218" s="189">
        <f t="shared" ref="AB218:AJ218" si="280">SUM(AB219:AB222)</f>
        <v>0</v>
      </c>
      <c r="AC218" s="183">
        <f t="shared" si="280"/>
        <v>423300000</v>
      </c>
      <c r="AD218" s="190">
        <f t="shared" si="280"/>
        <v>739617480</v>
      </c>
      <c r="AE218" s="476">
        <f t="shared" si="280"/>
        <v>84140153.400000006</v>
      </c>
      <c r="AF218" s="190">
        <f t="shared" si="280"/>
        <v>183059146.90000001</v>
      </c>
      <c r="AG218" s="190">
        <f t="shared" ref="AG218" si="281">SUM(AG219:AG222)</f>
        <v>-1182576000</v>
      </c>
      <c r="AH218" s="190"/>
      <c r="AI218" s="190">
        <f t="shared" si="280"/>
        <v>472418179.70000005</v>
      </c>
      <c r="AJ218" s="358">
        <f t="shared" si="280"/>
        <v>0.36126688122622513</v>
      </c>
      <c r="AK218" s="190">
        <f t="shared" ref="AK218" si="282">SUM(AK219:AK222)</f>
        <v>472418179.69999999</v>
      </c>
      <c r="AL218" s="536">
        <f>SUM(AL219:AL222)</f>
        <v>0.11376171558303355</v>
      </c>
      <c r="AN218" s="218">
        <f>AD218+'[1]PPTO AL 31 DE JULIO  2016'!Z218</f>
        <v>753807480</v>
      </c>
      <c r="AO218" s="218">
        <f>AE218+'[1]PPTO AL 31 DE JULIO  2016'!AA218</f>
        <v>84140153.400000006</v>
      </c>
      <c r="AP218" s="218">
        <f>AF218+'[1]PPTO AL 31 DE JULIO  2016'!AB218</f>
        <v>183059146.90000001</v>
      </c>
      <c r="AQ218" s="225">
        <f>AI218+'[1]PPTO AL 31 DE JULIO  2016'!AC218</f>
        <v>486608179.70000005</v>
      </c>
      <c r="AR218" s="227">
        <f t="shared" si="260"/>
        <v>0.11162021554893566</v>
      </c>
      <c r="AS218" s="227">
        <f t="shared" si="261"/>
        <v>0.35446623625968798</v>
      </c>
      <c r="AT218" s="526"/>
      <c r="AU218" s="63">
        <v>77905860.620000005</v>
      </c>
      <c r="AV218" s="488">
        <f t="shared" si="262"/>
        <v>394512319.08000004</v>
      </c>
      <c r="AW218" s="488">
        <f t="shared" si="263"/>
        <v>394512319.08000004</v>
      </c>
    </row>
    <row r="219" spans="1:49" s="4" customFormat="1" ht="15.6" hidden="1" x14ac:dyDescent="0.55000000000000004">
      <c r="A219" s="569">
        <v>59901</v>
      </c>
      <c r="B219" s="461" t="s">
        <v>215</v>
      </c>
      <c r="C219" s="571">
        <v>0</v>
      </c>
      <c r="D219" s="462">
        <v>0</v>
      </c>
      <c r="E219" s="5"/>
      <c r="F219" s="5"/>
      <c r="G219" s="5"/>
      <c r="H219" s="5"/>
      <c r="I219" s="38">
        <f t="shared" si="270"/>
        <v>0</v>
      </c>
      <c r="J219" s="551">
        <v>0</v>
      </c>
      <c r="K219" s="19">
        <v>0</v>
      </c>
      <c r="L219" s="14">
        <v>0</v>
      </c>
      <c r="M219" s="15">
        <v>0</v>
      </c>
      <c r="N219" s="18">
        <v>0</v>
      </c>
      <c r="O219" s="19">
        <v>0</v>
      </c>
      <c r="P219" s="14">
        <v>0</v>
      </c>
      <c r="Q219" s="15">
        <v>0</v>
      </c>
      <c r="R219" s="18">
        <v>0</v>
      </c>
      <c r="S219" s="19">
        <v>0</v>
      </c>
      <c r="T219" s="14">
        <v>0</v>
      </c>
      <c r="U219" s="15">
        <v>0</v>
      </c>
      <c r="V219" s="18">
        <v>0</v>
      </c>
      <c r="W219" s="19">
        <v>0</v>
      </c>
      <c r="X219" s="14">
        <v>0</v>
      </c>
      <c r="Y219" s="15">
        <v>0</v>
      </c>
      <c r="Z219" s="18">
        <v>0</v>
      </c>
      <c r="AA219" s="19">
        <v>0</v>
      </c>
      <c r="AB219" s="35">
        <f>J219+L219+N219+P219+R219+W219</f>
        <v>0</v>
      </c>
      <c r="AC219" s="486">
        <f>K219+M219+O219+Q219+S219+V219</f>
        <v>0</v>
      </c>
      <c r="AD219" s="570">
        <f>SUM(J219:K219)</f>
        <v>0</v>
      </c>
      <c r="AE219" s="465">
        <v>0</v>
      </c>
      <c r="AF219" s="40">
        <v>0</v>
      </c>
      <c r="AG219" s="40">
        <v>0</v>
      </c>
      <c r="AH219" s="40"/>
      <c r="AI219" s="168">
        <v>0</v>
      </c>
      <c r="AJ219" s="159">
        <v>0</v>
      </c>
      <c r="AK219" s="40">
        <v>0</v>
      </c>
      <c r="AL219" s="536">
        <v>0</v>
      </c>
      <c r="AN219" s="218">
        <f>AD219+'[1]PPTO AL 31 DE JULIO  2016'!Z219</f>
        <v>0</v>
      </c>
      <c r="AO219" s="218">
        <f>AE219+'[1]PPTO AL 31 DE JULIO  2016'!AA219</f>
        <v>0</v>
      </c>
      <c r="AP219" s="218">
        <f>AF219+'[1]PPTO AL 31 DE JULIO  2016'!AB219</f>
        <v>0</v>
      </c>
      <c r="AQ219" s="225">
        <f>AI219+'[1]PPTO AL 31 DE JULIO  2016'!AC219</f>
        <v>0</v>
      </c>
      <c r="AR219" s="227" t="e">
        <f t="shared" si="260"/>
        <v>#DIV/0!</v>
      </c>
      <c r="AS219" s="227" t="e">
        <f t="shared" si="261"/>
        <v>#DIV/0!</v>
      </c>
      <c r="AT219" s="526"/>
      <c r="AU219" s="485"/>
      <c r="AV219" s="488">
        <f t="shared" si="262"/>
        <v>0</v>
      </c>
      <c r="AW219" s="488">
        <f t="shared" si="263"/>
        <v>0</v>
      </c>
    </row>
    <row r="220" spans="1:49" s="4" customFormat="1" ht="15.6" hidden="1" x14ac:dyDescent="0.55000000000000004">
      <c r="A220" s="569">
        <v>59902</v>
      </c>
      <c r="B220" s="461" t="s">
        <v>216</v>
      </c>
      <c r="C220" s="571">
        <v>0</v>
      </c>
      <c r="D220" s="462">
        <v>0</v>
      </c>
      <c r="E220" s="5"/>
      <c r="F220" s="5"/>
      <c r="G220" s="5"/>
      <c r="H220" s="5"/>
      <c r="I220" s="38">
        <f t="shared" si="270"/>
        <v>0</v>
      </c>
      <c r="J220" s="551">
        <v>0</v>
      </c>
      <c r="K220" s="19">
        <v>0</v>
      </c>
      <c r="L220" s="14">
        <v>0</v>
      </c>
      <c r="M220" s="15">
        <v>0</v>
      </c>
      <c r="N220" s="18">
        <v>0</v>
      </c>
      <c r="O220" s="19">
        <v>0</v>
      </c>
      <c r="P220" s="14">
        <v>0</v>
      </c>
      <c r="Q220" s="15">
        <v>0</v>
      </c>
      <c r="R220" s="18">
        <v>0</v>
      </c>
      <c r="S220" s="19">
        <v>0</v>
      </c>
      <c r="T220" s="14">
        <v>0</v>
      </c>
      <c r="U220" s="15">
        <v>0</v>
      </c>
      <c r="V220" s="18">
        <v>0</v>
      </c>
      <c r="W220" s="19">
        <v>0</v>
      </c>
      <c r="X220" s="14">
        <v>0</v>
      </c>
      <c r="Y220" s="15">
        <v>0</v>
      </c>
      <c r="Z220" s="18">
        <v>0</v>
      </c>
      <c r="AA220" s="19">
        <v>0</v>
      </c>
      <c r="AB220" s="35">
        <f>J220+L220+N220+P220+R220+W220</f>
        <v>0</v>
      </c>
      <c r="AC220" s="486">
        <f>K220+M220+O220+Q220+S220+V220</f>
        <v>0</v>
      </c>
      <c r="AD220" s="570">
        <f>SUM(J220:K220)</f>
        <v>0</v>
      </c>
      <c r="AE220" s="465">
        <v>0</v>
      </c>
      <c r="AF220" s="40">
        <v>0</v>
      </c>
      <c r="AG220" s="40">
        <v>0</v>
      </c>
      <c r="AH220" s="40"/>
      <c r="AI220" s="168">
        <v>0</v>
      </c>
      <c r="AJ220" s="159">
        <v>0</v>
      </c>
      <c r="AK220" s="40">
        <v>0</v>
      </c>
      <c r="AL220" s="536">
        <v>0</v>
      </c>
      <c r="AN220" s="218">
        <f>AD220+'[1]PPTO AL 31 DE JULIO  2016'!Z220</f>
        <v>0</v>
      </c>
      <c r="AO220" s="218">
        <f>AE220+'[1]PPTO AL 31 DE JULIO  2016'!AA220</f>
        <v>0</v>
      </c>
      <c r="AP220" s="218">
        <f>AF220+'[1]PPTO AL 31 DE JULIO  2016'!AB220</f>
        <v>0</v>
      </c>
      <c r="AQ220" s="225">
        <f>AI220+'[1]PPTO AL 31 DE JULIO  2016'!AC220</f>
        <v>0</v>
      </c>
      <c r="AR220" s="227" t="e">
        <f t="shared" si="260"/>
        <v>#DIV/0!</v>
      </c>
      <c r="AS220" s="227" t="e">
        <f t="shared" si="261"/>
        <v>#DIV/0!</v>
      </c>
      <c r="AT220" s="526"/>
      <c r="AU220" s="485"/>
      <c r="AV220" s="488">
        <f t="shared" si="262"/>
        <v>0</v>
      </c>
      <c r="AW220" s="488">
        <f t="shared" si="263"/>
        <v>0</v>
      </c>
    </row>
    <row r="221" spans="1:49" s="4" customFormat="1" ht="15.6" x14ac:dyDescent="0.55000000000000004">
      <c r="A221" s="569" t="s">
        <v>555</v>
      </c>
      <c r="B221" s="461" t="s">
        <v>217</v>
      </c>
      <c r="C221" s="571">
        <v>1162917480</v>
      </c>
      <c r="D221" s="462">
        <v>0</v>
      </c>
      <c r="E221" s="5"/>
      <c r="F221" s="5"/>
      <c r="G221" s="5"/>
      <c r="H221" s="5"/>
      <c r="I221" s="38">
        <f t="shared" si="270"/>
        <v>1162917480</v>
      </c>
      <c r="J221" s="551">
        <v>0</v>
      </c>
      <c r="K221" s="19">
        <v>0</v>
      </c>
      <c r="L221" s="14"/>
      <c r="M221" s="15">
        <v>0</v>
      </c>
      <c r="N221" s="18"/>
      <c r="O221" s="19">
        <v>0</v>
      </c>
      <c r="P221" s="14">
        <v>0</v>
      </c>
      <c r="Q221" s="15">
        <v>423300000</v>
      </c>
      <c r="R221" s="18">
        <v>0</v>
      </c>
      <c r="S221" s="19">
        <v>0</v>
      </c>
      <c r="T221" s="14">
        <v>0</v>
      </c>
      <c r="U221" s="15">
        <v>0</v>
      </c>
      <c r="V221" s="18">
        <v>0</v>
      </c>
      <c r="W221" s="19">
        <v>0</v>
      </c>
      <c r="X221" s="14">
        <v>0</v>
      </c>
      <c r="Y221" s="15">
        <v>0</v>
      </c>
      <c r="Z221" s="18">
        <v>0</v>
      </c>
      <c r="AA221" s="19">
        <v>0</v>
      </c>
      <c r="AB221" s="704">
        <f t="shared" ref="AB221" si="283">J221+L221+N221+P221+R221+T221+V221+X221+Z221</f>
        <v>0</v>
      </c>
      <c r="AC221" s="705">
        <f t="shared" ref="AC221" si="284">K221+M221+O221+Q221+S221+U221+W221+Y221+AA221</f>
        <v>423300000</v>
      </c>
      <c r="AD221" s="570">
        <f>C221+AB221-AC221</f>
        <v>739617480</v>
      </c>
      <c r="AE221" s="465">
        <f>IFERROR(+VLOOKUP(A221,'Base de Datos'!$A$1:$G$105,7,0),0)</f>
        <v>84140153.400000006</v>
      </c>
      <c r="AF221" s="40">
        <f>IFERROR(+VLOOKUP(A221,'Base de Datos'!$A$1:$G$105,6,0),0)</f>
        <v>183059146.90000001</v>
      </c>
      <c r="AG221" s="40">
        <f>IFERROR(+VLOOKUP(A221,'Base de Datos'!$A$1:$H$105,8,0),0)</f>
        <v>-1182576000</v>
      </c>
      <c r="AH221" s="40">
        <f>+AI221+AG221</f>
        <v>-710157820.29999995</v>
      </c>
      <c r="AI221" s="168">
        <f t="shared" ref="AI221" si="285">AD221-AE221-AF221</f>
        <v>472418179.70000005</v>
      </c>
      <c r="AJ221" s="159">
        <f>(AD221-AI221)/AD221</f>
        <v>0.36126688122622513</v>
      </c>
      <c r="AK221" s="40">
        <f>IFERROR(+VLOOKUP(A221,'Base de Datos'!$A$1:$M$105,10,0),0)</f>
        <v>472418179.69999999</v>
      </c>
      <c r="AL221" s="536">
        <f>AE221/AD221</f>
        <v>0.11376171558303355</v>
      </c>
      <c r="AN221" s="218">
        <f>AD221+'[1]PPTO AL 31 DE JULIO  2016'!Z221</f>
        <v>753807480</v>
      </c>
      <c r="AO221" s="218">
        <f>AE221+'[1]PPTO AL 31 DE JULIO  2016'!AA221</f>
        <v>84140153.400000006</v>
      </c>
      <c r="AP221" s="218">
        <f>AF221+'[1]PPTO AL 31 DE JULIO  2016'!AB221</f>
        <v>183059146.90000001</v>
      </c>
      <c r="AQ221" s="225">
        <f>AI221+'[1]PPTO AL 31 DE JULIO  2016'!AC221</f>
        <v>486608179.70000005</v>
      </c>
      <c r="AR221" s="227">
        <f t="shared" si="260"/>
        <v>0.11162021554893566</v>
      </c>
      <c r="AS221" s="227">
        <f t="shared" si="261"/>
        <v>0.35446623625968798</v>
      </c>
      <c r="AT221" s="526"/>
      <c r="AU221" s="485">
        <v>77905860.620000005</v>
      </c>
      <c r="AV221" s="488">
        <f t="shared" si="262"/>
        <v>394512319.08000004</v>
      </c>
      <c r="AW221" s="488">
        <f t="shared" si="263"/>
        <v>394512319.08000004</v>
      </c>
    </row>
    <row r="222" spans="1:49" s="4" customFormat="1" ht="15.6" hidden="1" x14ac:dyDescent="0.55000000000000004">
      <c r="A222" s="569" t="s">
        <v>556</v>
      </c>
      <c r="B222" s="461" t="s">
        <v>218</v>
      </c>
      <c r="C222" s="571"/>
      <c r="D222" s="462">
        <v>0</v>
      </c>
      <c r="E222" s="5"/>
      <c r="F222" s="5"/>
      <c r="G222" s="5"/>
      <c r="H222" s="5"/>
      <c r="I222" s="38">
        <f t="shared" si="270"/>
        <v>0</v>
      </c>
      <c r="J222" s="551">
        <v>0</v>
      </c>
      <c r="K222" s="19">
        <v>0</v>
      </c>
      <c r="L222" s="14">
        <v>0</v>
      </c>
      <c r="M222" s="15">
        <v>0</v>
      </c>
      <c r="N222" s="18">
        <v>0</v>
      </c>
      <c r="O222" s="19">
        <v>0</v>
      </c>
      <c r="P222" s="14">
        <v>0</v>
      </c>
      <c r="Q222" s="15">
        <v>0</v>
      </c>
      <c r="R222" s="18">
        <v>0</v>
      </c>
      <c r="S222" s="19">
        <v>0</v>
      </c>
      <c r="T222" s="14">
        <v>0</v>
      </c>
      <c r="U222" s="15">
        <v>0</v>
      </c>
      <c r="V222" s="18">
        <v>0</v>
      </c>
      <c r="W222" s="19">
        <v>0</v>
      </c>
      <c r="X222" s="14">
        <v>0</v>
      </c>
      <c r="Y222" s="15">
        <v>0</v>
      </c>
      <c r="Z222" s="18">
        <v>0</v>
      </c>
      <c r="AA222" s="19">
        <v>0</v>
      </c>
      <c r="AB222" s="35">
        <f>J222+L222+N222+P222+R222+W222</f>
        <v>0</v>
      </c>
      <c r="AC222" s="486">
        <f>K222+M222+O222+Q222+S222+V222</f>
        <v>0</v>
      </c>
      <c r="AD222" s="570">
        <f>SUM(J222:K222)</f>
        <v>0</v>
      </c>
      <c r="AE222" s="465">
        <f>IFERROR(+VLOOKUP(A222,'Base de Datos'!$A$1:$G$84,7,0),0)</f>
        <v>0</v>
      </c>
      <c r="AF222" s="40">
        <f>IFERROR(+VLOOKUP(A222,'Base de Datos'!$A$1:$G$84,6,0),0)</f>
        <v>0</v>
      </c>
      <c r="AG222" s="40">
        <f>IFERROR(+VLOOKUP(B222,'Base de Datos'!$A$1:$G$84,6,0),0)</f>
        <v>0</v>
      </c>
      <c r="AH222" s="40"/>
      <c r="AI222" s="168">
        <v>0</v>
      </c>
      <c r="AJ222" s="159">
        <v>0</v>
      </c>
      <c r="AK222" s="40">
        <f>IFERROR(+VLOOKUP(F222,'Base de Datos'!$A$1:$G$84,6,0),0)</f>
        <v>0</v>
      </c>
      <c r="AL222" s="536">
        <v>0</v>
      </c>
      <c r="AN222" s="218">
        <f>AD222+'[1]PPTO AL 31 DE JULIO  2016'!Z222</f>
        <v>0</v>
      </c>
      <c r="AO222" s="218">
        <f>AE222+'[1]PPTO AL 31 DE JULIO  2016'!AA222</f>
        <v>0</v>
      </c>
      <c r="AP222" s="218">
        <f>AF222+'[1]PPTO AL 31 DE JULIO  2016'!AB222</f>
        <v>0</v>
      </c>
      <c r="AQ222" s="225">
        <f>AI222+'[1]PPTO AL 31 DE JULIO  2016'!AC222</f>
        <v>0</v>
      </c>
      <c r="AR222" s="227" t="e">
        <f t="shared" si="260"/>
        <v>#DIV/0!</v>
      </c>
      <c r="AS222" s="227" t="e">
        <f t="shared" si="261"/>
        <v>#DIV/0!</v>
      </c>
      <c r="AT222" s="526"/>
      <c r="AU222" s="485"/>
      <c r="AV222" s="488">
        <f t="shared" si="262"/>
        <v>0</v>
      </c>
      <c r="AW222" s="488">
        <f t="shared" si="263"/>
        <v>0</v>
      </c>
    </row>
    <row r="223" spans="1:49" s="161" customFormat="1" ht="16.8" x14ac:dyDescent="0.55000000000000004">
      <c r="A223" s="254">
        <v>6</v>
      </c>
      <c r="B223" s="474" t="s">
        <v>219</v>
      </c>
      <c r="C223" s="458">
        <f>+C224+C234+C239+C246+C251+C253+C256</f>
        <v>1950579052</v>
      </c>
      <c r="D223" s="459">
        <f>+D224+D234+D239+D246+D251+D253+D256</f>
        <v>0</v>
      </c>
      <c r="E223" s="478">
        <f>+E224+E234+E239+E246+E251+E253+E256</f>
        <v>0</v>
      </c>
      <c r="F223" s="478"/>
      <c r="G223" s="478"/>
      <c r="H223" s="478">
        <f>+H224+H234+H239+H246+H251+H253+H256</f>
        <v>0</v>
      </c>
      <c r="I223" s="175">
        <f t="shared" si="270"/>
        <v>1950579052</v>
      </c>
      <c r="J223" s="475">
        <f t="shared" ref="J223:AF223" si="286">+J224+J234+J239+J246+J251+J253+J256</f>
        <v>0</v>
      </c>
      <c r="K223" s="182">
        <f t="shared" si="286"/>
        <v>0</v>
      </c>
      <c r="L223" s="177">
        <f t="shared" si="286"/>
        <v>0</v>
      </c>
      <c r="M223" s="176">
        <f t="shared" si="286"/>
        <v>0</v>
      </c>
      <c r="N223" s="177">
        <f t="shared" si="286"/>
        <v>143428590</v>
      </c>
      <c r="O223" s="176">
        <f t="shared" si="286"/>
        <v>143428590</v>
      </c>
      <c r="P223" s="177">
        <f t="shared" si="286"/>
        <v>920000000</v>
      </c>
      <c r="Q223" s="176">
        <f t="shared" si="286"/>
        <v>0</v>
      </c>
      <c r="R223" s="177">
        <f t="shared" si="286"/>
        <v>0</v>
      </c>
      <c r="S223" s="176">
        <f t="shared" si="286"/>
        <v>0</v>
      </c>
      <c r="T223" s="177">
        <f>+T224+T234+T239+T246+T251+T253+T256</f>
        <v>0</v>
      </c>
      <c r="U223" s="176">
        <f>+U224+U234+U239+U246+U251+U253+U256</f>
        <v>0</v>
      </c>
      <c r="V223" s="177">
        <f t="shared" si="286"/>
        <v>0</v>
      </c>
      <c r="W223" s="176">
        <f t="shared" si="286"/>
        <v>0</v>
      </c>
      <c r="X223" s="177">
        <f t="shared" ref="X223:AA223" si="287">+X224+X234+X239+X246+X251+X253+X256</f>
        <v>0</v>
      </c>
      <c r="Y223" s="176">
        <f t="shared" si="287"/>
        <v>0</v>
      </c>
      <c r="Z223" s="177">
        <f t="shared" si="287"/>
        <v>0</v>
      </c>
      <c r="AA223" s="176">
        <f t="shared" si="287"/>
        <v>0</v>
      </c>
      <c r="AB223" s="178">
        <f t="shared" si="286"/>
        <v>626728590</v>
      </c>
      <c r="AC223" s="459">
        <f t="shared" si="286"/>
        <v>143428590</v>
      </c>
      <c r="AD223" s="175">
        <f>+AD224+AD234+AD239+AD246+AD251+AD253+AD256</f>
        <v>2433879052</v>
      </c>
      <c r="AE223" s="458">
        <f t="shared" si="286"/>
        <v>1587830821.8799999</v>
      </c>
      <c r="AF223" s="175">
        <f t="shared" si="286"/>
        <v>567403818.09000003</v>
      </c>
      <c r="AG223" s="175">
        <f t="shared" ref="AG223" si="288">+AG224+AG234+AG239+AG246+AG251+AG253+AG256</f>
        <v>-18270649</v>
      </c>
      <c r="AH223" s="385">
        <f>+AI223+AG223</f>
        <v>260373763.03000009</v>
      </c>
      <c r="AI223" s="175">
        <f>+AI224+AI234+AI239+AI246+AI251+AI253+AI256</f>
        <v>278644412.03000009</v>
      </c>
      <c r="AJ223" s="367">
        <f>(AD223-AI223)/AD223</f>
        <v>0.88551427327457843</v>
      </c>
      <c r="AK223" s="175">
        <f t="shared" ref="AK223" si="289">+AK224+AK234+AK239+AK246+AK251+AK253+AK256</f>
        <v>98073763.030000001</v>
      </c>
      <c r="AL223" s="536">
        <f>AE223/AD223</f>
        <v>0.65238690500056939</v>
      </c>
      <c r="AN223" s="175">
        <f>AD223+'[1]PPTO AL 31 DE JULIO  2016'!Z223</f>
        <v>2668474199</v>
      </c>
      <c r="AO223" s="175">
        <f>AE223+'[1]PPTO AL 31 DE JULIO  2016'!AA223</f>
        <v>1655222747.8199999</v>
      </c>
      <c r="AP223" s="175">
        <f>AF223+'[1]PPTO AL 31 DE JULIO  2016'!AB223</f>
        <v>711211212.25999999</v>
      </c>
      <c r="AQ223" s="226">
        <f>AI223+'[1]PPTO AL 31 DE JULIO  2016'!AC223</f>
        <v>302040238.92000008</v>
      </c>
      <c r="AR223" s="227">
        <f t="shared" si="260"/>
        <v>0.62028808389464207</v>
      </c>
      <c r="AS223" s="227">
        <f t="shared" si="261"/>
        <v>0.88681163226791238</v>
      </c>
      <c r="AT223" s="526"/>
      <c r="AU223" s="485">
        <v>977042465</v>
      </c>
      <c r="AV223" s="488">
        <f t="shared" si="262"/>
        <v>-698398052.96999991</v>
      </c>
      <c r="AW223" s="488"/>
    </row>
    <row r="224" spans="1:49" s="23" customFormat="1" ht="16.8" x14ac:dyDescent="0.55000000000000004">
      <c r="A224" s="386">
        <v>601</v>
      </c>
      <c r="B224" s="387" t="s">
        <v>220</v>
      </c>
      <c r="C224" s="388">
        <f>SUM(C225:C233)</f>
        <v>1806403604</v>
      </c>
      <c r="D224" s="388">
        <f>SUM(D225:D233)</f>
        <v>0</v>
      </c>
      <c r="E224" s="397">
        <f>SUM(E225:E233)</f>
        <v>0</v>
      </c>
      <c r="F224" s="397"/>
      <c r="G224" s="397"/>
      <c r="H224" s="397">
        <f>SUM(H225:H233)</f>
        <v>0</v>
      </c>
      <c r="I224" s="395">
        <f t="shared" si="270"/>
        <v>1806403604</v>
      </c>
      <c r="J224" s="390">
        <f t="shared" ref="J224:AD224" si="290">SUM(J225:J233)</f>
        <v>0</v>
      </c>
      <c r="K224" s="391">
        <f t="shared" si="290"/>
        <v>0</v>
      </c>
      <c r="L224" s="392">
        <f t="shared" si="290"/>
        <v>0</v>
      </c>
      <c r="M224" s="393">
        <f t="shared" si="290"/>
        <v>0</v>
      </c>
      <c r="N224" s="392">
        <f t="shared" si="290"/>
        <v>143428590</v>
      </c>
      <c r="O224" s="393">
        <f t="shared" si="290"/>
        <v>128678590</v>
      </c>
      <c r="P224" s="392">
        <f t="shared" si="290"/>
        <v>0</v>
      </c>
      <c r="Q224" s="393">
        <f t="shared" si="290"/>
        <v>0</v>
      </c>
      <c r="R224" s="392">
        <f t="shared" si="290"/>
        <v>0</v>
      </c>
      <c r="S224" s="393">
        <f t="shared" si="290"/>
        <v>0</v>
      </c>
      <c r="T224" s="392">
        <f>SUM(T225:T233)</f>
        <v>0</v>
      </c>
      <c r="U224" s="393">
        <f>SUM(U225:U233)</f>
        <v>0</v>
      </c>
      <c r="V224" s="392">
        <f t="shared" si="290"/>
        <v>0</v>
      </c>
      <c r="W224" s="393">
        <f t="shared" si="290"/>
        <v>0</v>
      </c>
      <c r="X224" s="392">
        <f t="shared" ref="X224:AA224" si="291">SUM(X225:X233)</f>
        <v>0</v>
      </c>
      <c r="Y224" s="393">
        <f t="shared" si="291"/>
        <v>0</v>
      </c>
      <c r="Z224" s="392">
        <f t="shared" si="291"/>
        <v>0</v>
      </c>
      <c r="AA224" s="393">
        <f t="shared" si="291"/>
        <v>0</v>
      </c>
      <c r="AB224" s="394">
        <f t="shared" si="290"/>
        <v>143428590</v>
      </c>
      <c r="AC224" s="388">
        <f t="shared" si="290"/>
        <v>128678590</v>
      </c>
      <c r="AD224" s="395">
        <f t="shared" si="290"/>
        <v>1821153604</v>
      </c>
      <c r="AE224" s="460">
        <f>SUM(AE225:AE227)</f>
        <v>1245479136.9099998</v>
      </c>
      <c r="AF224" s="395">
        <f>SUM(AF225:AF233)</f>
        <v>567403818.09000003</v>
      </c>
      <c r="AG224" s="395">
        <f>SUM(AG225:AG233)</f>
        <v>-8270649</v>
      </c>
      <c r="AH224" s="395">
        <f>+AI224+AG224</f>
        <v>1.1920928955078125E-7</v>
      </c>
      <c r="AI224" s="395">
        <f>SUM(AI225:AI233)</f>
        <v>8270649.0000001192</v>
      </c>
      <c r="AJ224" s="405">
        <f>(AD224-AI224)/AD224</f>
        <v>0.99545856594312843</v>
      </c>
      <c r="AK224" s="395">
        <f>SUM(AK225:AK233)</f>
        <v>0</v>
      </c>
      <c r="AL224" s="536">
        <f>AE224/AD224</f>
        <v>0.68389570993595328</v>
      </c>
      <c r="AN224" s="218">
        <f>AD224+'[1]PPTO AL 31 DE JULIO  2016'!Z224</f>
        <v>1957848751</v>
      </c>
      <c r="AO224" s="218">
        <f>AE224+'[1]PPTO AL 31 DE JULIO  2016'!AA224</f>
        <v>1251183221.79</v>
      </c>
      <c r="AP224" s="218">
        <f>AF224+'[1]PPTO AL 31 DE JULIO  2016'!AB224</f>
        <v>698394880.21000004</v>
      </c>
      <c r="AQ224" s="225">
        <f>AI224+'[1]PPTO AL 31 DE JULIO  2016'!AC224</f>
        <v>8270649.0000001192</v>
      </c>
      <c r="AR224" s="227">
        <f t="shared" si="260"/>
        <v>0.63906020378282014</v>
      </c>
      <c r="AS224" s="227">
        <f t="shared" si="261"/>
        <v>0.99577564457122869</v>
      </c>
      <c r="AT224" s="526"/>
      <c r="AU224" s="485">
        <v>949332123</v>
      </c>
      <c r="AV224" s="488">
        <f t="shared" si="262"/>
        <v>-941061473.99999988</v>
      </c>
      <c r="AW224" s="488">
        <f t="shared" si="263"/>
        <v>-941061473.99999988</v>
      </c>
    </row>
    <row r="225" spans="1:49" s="4" customFormat="1" ht="15.6" hidden="1" x14ac:dyDescent="0.55000000000000004">
      <c r="A225" s="569">
        <v>60101</v>
      </c>
      <c r="B225" s="461" t="s">
        <v>221</v>
      </c>
      <c r="C225" s="571">
        <v>0</v>
      </c>
      <c r="D225" s="462">
        <v>0</v>
      </c>
      <c r="E225" s="5"/>
      <c r="F225" s="5"/>
      <c r="G225" s="5"/>
      <c r="H225" s="5"/>
      <c r="I225" s="38">
        <f t="shared" si="270"/>
        <v>0</v>
      </c>
      <c r="J225" s="551">
        <v>0</v>
      </c>
      <c r="K225" s="19">
        <v>0</v>
      </c>
      <c r="L225" s="14">
        <v>0</v>
      </c>
      <c r="M225" s="15">
        <v>0</v>
      </c>
      <c r="N225" s="18">
        <v>0</v>
      </c>
      <c r="O225" s="19">
        <v>0</v>
      </c>
      <c r="P225" s="14">
        <v>0</v>
      </c>
      <c r="Q225" s="15">
        <v>0</v>
      </c>
      <c r="R225" s="18">
        <v>0</v>
      </c>
      <c r="S225" s="19">
        <v>0</v>
      </c>
      <c r="T225" s="14">
        <v>0</v>
      </c>
      <c r="U225" s="15">
        <v>0</v>
      </c>
      <c r="V225" s="18">
        <v>0</v>
      </c>
      <c r="W225" s="19">
        <v>0</v>
      </c>
      <c r="X225" s="14">
        <v>0</v>
      </c>
      <c r="Y225" s="15">
        <v>0</v>
      </c>
      <c r="Z225" s="18">
        <v>0</v>
      </c>
      <c r="AA225" s="19">
        <v>0</v>
      </c>
      <c r="AB225" s="35">
        <f>J225+L225+N225+P225+R225+W225</f>
        <v>0</v>
      </c>
      <c r="AC225" s="486">
        <f>K225+M225+O225+Q225+S225+V225</f>
        <v>0</v>
      </c>
      <c r="AD225" s="570">
        <f>I225+AB225-AC225</f>
        <v>0</v>
      </c>
      <c r="AE225" s="465">
        <v>0</v>
      </c>
      <c r="AF225" s="40">
        <v>0</v>
      </c>
      <c r="AG225" s="40">
        <v>0</v>
      </c>
      <c r="AH225" s="40">
        <f t="shared" ref="AH225:AH255" si="292">+AI225-AG225</f>
        <v>0</v>
      </c>
      <c r="AI225" s="168">
        <f t="shared" ref="AI225:AI258" si="293">AD225-AE225-AF225</f>
        <v>0</v>
      </c>
      <c r="AJ225" s="159">
        <v>0</v>
      </c>
      <c r="AK225" s="40">
        <v>0</v>
      </c>
      <c r="AL225" s="536">
        <v>0</v>
      </c>
      <c r="AN225" s="218">
        <f>AD225+'[1]PPTO AL 31 DE JULIO  2016'!Z225</f>
        <v>0</v>
      </c>
      <c r="AO225" s="218">
        <f>AE225+'[1]PPTO AL 31 DE JULIO  2016'!AA225</f>
        <v>0</v>
      </c>
      <c r="AP225" s="218">
        <f>AF225+'[1]PPTO AL 31 DE JULIO  2016'!AB225</f>
        <v>0</v>
      </c>
      <c r="AQ225" s="225">
        <f>AI225+'[1]PPTO AL 31 DE JULIO  2016'!AC225</f>
        <v>0</v>
      </c>
      <c r="AR225" s="227" t="e">
        <f t="shared" si="260"/>
        <v>#DIV/0!</v>
      </c>
      <c r="AS225" s="227" t="e">
        <f t="shared" si="261"/>
        <v>#DIV/0!</v>
      </c>
      <c r="AT225" s="526"/>
      <c r="AU225" s="485"/>
      <c r="AV225" s="488">
        <f t="shared" si="262"/>
        <v>0</v>
      </c>
      <c r="AW225" s="488">
        <f t="shared" si="263"/>
        <v>0</v>
      </c>
    </row>
    <row r="226" spans="1:49" s="4" customFormat="1" ht="15.6" hidden="1" x14ac:dyDescent="0.55000000000000004">
      <c r="A226" s="569" t="s">
        <v>720</v>
      </c>
      <c r="B226" s="461" t="s">
        <v>222</v>
      </c>
      <c r="C226" s="571">
        <v>0</v>
      </c>
      <c r="D226" s="462">
        <v>0</v>
      </c>
      <c r="E226" s="5"/>
      <c r="F226" s="5"/>
      <c r="G226" s="5"/>
      <c r="H226" s="5"/>
      <c r="I226" s="38">
        <f t="shared" si="270"/>
        <v>0</v>
      </c>
      <c r="J226" s="551">
        <v>0</v>
      </c>
      <c r="K226" s="19">
        <v>0</v>
      </c>
      <c r="L226" s="14">
        <v>0</v>
      </c>
      <c r="M226" s="15">
        <v>0</v>
      </c>
      <c r="N226" s="18">
        <v>0</v>
      </c>
      <c r="O226" s="19">
        <v>0</v>
      </c>
      <c r="P226" s="14">
        <v>0</v>
      </c>
      <c r="Q226" s="15">
        <v>0</v>
      </c>
      <c r="R226" s="18">
        <v>0</v>
      </c>
      <c r="S226" s="19">
        <v>0</v>
      </c>
      <c r="T226" s="14">
        <v>0</v>
      </c>
      <c r="U226" s="15">
        <v>0</v>
      </c>
      <c r="V226" s="18"/>
      <c r="W226" s="19">
        <v>0</v>
      </c>
      <c r="X226" s="14">
        <v>0</v>
      </c>
      <c r="Y226" s="15">
        <v>0</v>
      </c>
      <c r="Z226" s="18">
        <v>0</v>
      </c>
      <c r="AA226" s="19">
        <v>0</v>
      </c>
      <c r="AB226" s="35">
        <f>J226+L226+N226+P226+R226+V226</f>
        <v>0</v>
      </c>
      <c r="AC226" s="486">
        <f>K226+M226+O226+Q226+S226+W226</f>
        <v>0</v>
      </c>
      <c r="AD226" s="570">
        <f>I226+AB226-AC226</f>
        <v>0</v>
      </c>
      <c r="AE226" s="465">
        <f>IFERROR(+VLOOKUP(A226,'Base de Datos'!$A$1:$G$99,7,0),0)</f>
        <v>0</v>
      </c>
      <c r="AF226" s="40">
        <f>IFERROR(+VLOOKUP(A226,'Base de Datos'!$A$1:$G$99,6,0),0)</f>
        <v>0</v>
      </c>
      <c r="AG226" s="40">
        <f>IFERROR(+VLOOKUP(A226,'Base de Datos'!$A$1:$H$99,8,0),0)</f>
        <v>0</v>
      </c>
      <c r="AH226" s="40">
        <f t="shared" si="292"/>
        <v>0</v>
      </c>
      <c r="AI226" s="168">
        <f t="shared" si="293"/>
        <v>0</v>
      </c>
      <c r="AJ226" s="159">
        <v>0</v>
      </c>
      <c r="AK226" s="40">
        <v>0</v>
      </c>
      <c r="AL226" s="536">
        <v>0</v>
      </c>
      <c r="AN226" s="218">
        <f>AD226+'[1]PPTO AL 31 DE JULIO  2016'!Z226</f>
        <v>0</v>
      </c>
      <c r="AO226" s="218">
        <f>AE226+'[1]PPTO AL 31 DE JULIO  2016'!AA226</f>
        <v>0</v>
      </c>
      <c r="AP226" s="218">
        <f>AF226+'[1]PPTO AL 31 DE JULIO  2016'!AB226</f>
        <v>0</v>
      </c>
      <c r="AQ226" s="225">
        <f>AI226+'[1]PPTO AL 31 DE JULIO  2016'!AC226</f>
        <v>0</v>
      </c>
      <c r="AR226" s="227" t="e">
        <f t="shared" si="260"/>
        <v>#DIV/0!</v>
      </c>
      <c r="AS226" s="227" t="e">
        <f t="shared" si="261"/>
        <v>#DIV/0!</v>
      </c>
      <c r="AT226" s="526"/>
      <c r="AU226" s="485"/>
      <c r="AV226" s="488">
        <f t="shared" si="262"/>
        <v>0</v>
      </c>
      <c r="AW226" s="488">
        <f t="shared" si="263"/>
        <v>0</v>
      </c>
    </row>
    <row r="227" spans="1:49" s="4" customFormat="1" ht="22.8" x14ac:dyDescent="0.55000000000000004">
      <c r="A227" s="569" t="s">
        <v>557</v>
      </c>
      <c r="B227" s="461" t="s">
        <v>223</v>
      </c>
      <c r="C227" s="571">
        <f>SUM(C305:C316)</f>
        <v>1806403604</v>
      </c>
      <c r="D227" s="462">
        <v>0</v>
      </c>
      <c r="E227" s="5"/>
      <c r="F227" s="5"/>
      <c r="G227" s="5"/>
      <c r="H227" s="5"/>
      <c r="I227" s="38">
        <f>SUM(C227:D227)</f>
        <v>1806403604</v>
      </c>
      <c r="J227" s="551"/>
      <c r="K227" s="19"/>
      <c r="L227" s="14"/>
      <c r="M227" s="15">
        <v>0</v>
      </c>
      <c r="N227" s="18">
        <f>+N317</f>
        <v>143428590</v>
      </c>
      <c r="O227" s="19">
        <f>+O317</f>
        <v>128678590</v>
      </c>
      <c r="P227" s="14">
        <v>0</v>
      </c>
      <c r="Q227" s="15"/>
      <c r="R227" s="18">
        <v>0</v>
      </c>
      <c r="S227" s="19"/>
      <c r="T227" s="14">
        <f>SUM(T305:T316)</f>
        <v>0</v>
      </c>
      <c r="U227" s="15">
        <f>SUM(U305:U316)</f>
        <v>0</v>
      </c>
      <c r="V227" s="18">
        <f>SUM(V305:V316)</f>
        <v>0</v>
      </c>
      <c r="W227" s="19">
        <f>SUM(W305:W316)</f>
        <v>0</v>
      </c>
      <c r="X227" s="14">
        <v>0</v>
      </c>
      <c r="Y227" s="15"/>
      <c r="Z227" s="18">
        <v>0</v>
      </c>
      <c r="AA227" s="19"/>
      <c r="AB227" s="706">
        <f t="shared" ref="AB227" si="294">J227+L227+N227+P227+R227+T227+V227+X227+Z227</f>
        <v>143428590</v>
      </c>
      <c r="AC227" s="707">
        <f t="shared" ref="AC227" si="295">K227+M227+O227+Q227+S227+U227+W227+Y227+AA227</f>
        <v>128678590</v>
      </c>
      <c r="AD227" s="570">
        <f>+AD317</f>
        <v>1821153604</v>
      </c>
      <c r="AE227" s="465">
        <f>AE317</f>
        <v>1245479136.9099998</v>
      </c>
      <c r="AF227" s="40">
        <f>AF317</f>
        <v>567403818.09000003</v>
      </c>
      <c r="AG227" s="40">
        <f>AG317</f>
        <v>-8270649</v>
      </c>
      <c r="AH227" s="40">
        <f>+AI227+AG227</f>
        <v>1.1920928955078125E-7</v>
      </c>
      <c r="AI227" s="168">
        <f>AD227-AE227-AF227</f>
        <v>8270649.0000001192</v>
      </c>
      <c r="AJ227" s="159">
        <f t="shared" ref="AJ227" si="296">IFERROR(((AD227-AI227)/AD227),0)</f>
        <v>0.99545856594312843</v>
      </c>
      <c r="AK227" s="40">
        <f>+AK317</f>
        <v>0</v>
      </c>
      <c r="AL227" s="536">
        <f>IFERROR(+(AE227/AD227),0)</f>
        <v>0.68389570993595328</v>
      </c>
      <c r="AN227" s="218">
        <f>AD227+'[1]PPTO AL 31 DE JULIO  2016'!Z227</f>
        <v>1821153604</v>
      </c>
      <c r="AO227" s="218">
        <f>AE227+'[1]PPTO AL 31 DE JULIO  2016'!AA227</f>
        <v>1245479136.9099998</v>
      </c>
      <c r="AP227" s="218">
        <f>AF227+'[1]PPTO AL 31 DE JULIO  2016'!AB227</f>
        <v>567403818.09000003</v>
      </c>
      <c r="AQ227" s="225">
        <f>AI227+'[1]PPTO AL 31 DE JULIO  2016'!AC227</f>
        <v>8270649.0000001192</v>
      </c>
      <c r="AR227" s="227">
        <f t="shared" si="260"/>
        <v>0.68389570993595328</v>
      </c>
      <c r="AS227" s="227">
        <f t="shared" si="261"/>
        <v>0.99545856594312843</v>
      </c>
      <c r="AT227" s="526"/>
      <c r="AU227" s="485">
        <f>+AU317</f>
        <v>949332123</v>
      </c>
      <c r="AV227" s="488">
        <f t="shared" si="262"/>
        <v>-941061473.99999988</v>
      </c>
      <c r="AW227" s="488">
        <f t="shared" si="263"/>
        <v>-941061473.99999988</v>
      </c>
    </row>
    <row r="228" spans="1:49" s="4" customFormat="1" ht="15.6" hidden="1" x14ac:dyDescent="0.55000000000000004">
      <c r="A228" s="569">
        <v>60104</v>
      </c>
      <c r="B228" s="461" t="s">
        <v>224</v>
      </c>
      <c r="C228" s="571"/>
      <c r="D228" s="462"/>
      <c r="E228" s="5"/>
      <c r="F228" s="5"/>
      <c r="G228" s="5"/>
      <c r="H228" s="5"/>
      <c r="I228" s="38">
        <f t="shared" si="270"/>
        <v>0</v>
      </c>
      <c r="J228" s="551"/>
      <c r="K228" s="19"/>
      <c r="L228" s="14"/>
      <c r="M228" s="15"/>
      <c r="N228" s="18"/>
      <c r="O228" s="19"/>
      <c r="P228" s="14"/>
      <c r="Q228" s="15"/>
      <c r="R228" s="18"/>
      <c r="S228" s="19"/>
      <c r="T228" s="14"/>
      <c r="U228" s="15"/>
      <c r="V228" s="18"/>
      <c r="W228" s="19"/>
      <c r="X228" s="14"/>
      <c r="Y228" s="15"/>
      <c r="Z228" s="18"/>
      <c r="AA228" s="19"/>
      <c r="AB228" s="35">
        <f t="shared" ref="AB228:AB233" si="297">J228+L228+N228+P228+R228+W228</f>
        <v>0</v>
      </c>
      <c r="AC228" s="486">
        <f t="shared" ref="AC228:AC233" si="298">K228+M228+O228+Q228+S228+V228</f>
        <v>0</v>
      </c>
      <c r="AD228" s="570">
        <f t="shared" ref="AD228:AD233" si="299">I228+AB228-AC228</f>
        <v>0</v>
      </c>
      <c r="AE228" s="465"/>
      <c r="AF228" s="40"/>
      <c r="AG228" s="40"/>
      <c r="AH228" s="40">
        <f t="shared" si="292"/>
        <v>0</v>
      </c>
      <c r="AI228" s="168">
        <f t="shared" si="293"/>
        <v>0</v>
      </c>
      <c r="AJ228" s="159"/>
      <c r="AK228" s="40"/>
      <c r="AL228" s="536"/>
      <c r="AN228" s="218">
        <f>AD228+'[1]PPTO AL 31 DE JULIO  2016'!Z228</f>
        <v>8176683</v>
      </c>
      <c r="AO228" s="218">
        <f>AE228+'[1]PPTO AL 31 DE JULIO  2016'!AA228</f>
        <v>3985987.01</v>
      </c>
      <c r="AP228" s="218">
        <f>AF228+'[1]PPTO AL 31 DE JULIO  2016'!AB228</f>
        <v>4190695.99</v>
      </c>
      <c r="AQ228" s="225">
        <f>AI228+'[1]PPTO AL 31 DE JULIO  2016'!AC228</f>
        <v>0</v>
      </c>
      <c r="AR228" s="227">
        <f t="shared" si="260"/>
        <v>0.48748215015795521</v>
      </c>
      <c r="AS228" s="227">
        <f t="shared" si="261"/>
        <v>1</v>
      </c>
      <c r="AT228" s="526"/>
      <c r="AU228" s="485"/>
      <c r="AV228" s="488">
        <f t="shared" si="262"/>
        <v>0</v>
      </c>
      <c r="AW228" s="488">
        <f t="shared" si="263"/>
        <v>0</v>
      </c>
    </row>
    <row r="229" spans="1:49" s="4" customFormat="1" ht="22.8" hidden="1" x14ac:dyDescent="0.55000000000000004">
      <c r="A229" s="569">
        <v>60105</v>
      </c>
      <c r="B229" s="461" t="s">
        <v>225</v>
      </c>
      <c r="C229" s="571"/>
      <c r="D229" s="462"/>
      <c r="E229" s="5"/>
      <c r="F229" s="5"/>
      <c r="G229" s="5"/>
      <c r="H229" s="5"/>
      <c r="I229" s="38">
        <f t="shared" si="270"/>
        <v>0</v>
      </c>
      <c r="J229" s="551"/>
      <c r="K229" s="19"/>
      <c r="L229" s="14"/>
      <c r="M229" s="15"/>
      <c r="N229" s="18"/>
      <c r="O229" s="19"/>
      <c r="P229" s="14"/>
      <c r="Q229" s="15"/>
      <c r="R229" s="18"/>
      <c r="S229" s="19"/>
      <c r="T229" s="14"/>
      <c r="U229" s="15"/>
      <c r="V229" s="18"/>
      <c r="W229" s="19"/>
      <c r="X229" s="14"/>
      <c r="Y229" s="15"/>
      <c r="Z229" s="18"/>
      <c r="AA229" s="19"/>
      <c r="AB229" s="35">
        <f t="shared" si="297"/>
        <v>0</v>
      </c>
      <c r="AC229" s="486">
        <f t="shared" si="298"/>
        <v>0</v>
      </c>
      <c r="AD229" s="570">
        <f t="shared" si="299"/>
        <v>0</v>
      </c>
      <c r="AE229" s="465"/>
      <c r="AF229" s="40"/>
      <c r="AG229" s="40"/>
      <c r="AH229" s="40">
        <f t="shared" si="292"/>
        <v>0</v>
      </c>
      <c r="AI229" s="168">
        <f t="shared" si="293"/>
        <v>0</v>
      </c>
      <c r="AJ229" s="159"/>
      <c r="AK229" s="40"/>
      <c r="AL229" s="536"/>
      <c r="AN229" s="218">
        <f>AD229+'[1]PPTO AL 31 DE JULIO  2016'!Z229</f>
        <v>3524432</v>
      </c>
      <c r="AO229" s="218">
        <f>AE229+'[1]PPTO AL 31 DE JULIO  2016'!AA229</f>
        <v>1718097.87</v>
      </c>
      <c r="AP229" s="218">
        <f>AF229+'[1]PPTO AL 31 DE JULIO  2016'!AB229</f>
        <v>1806334.13</v>
      </c>
      <c r="AQ229" s="225">
        <f>AI229+'[1]PPTO AL 31 DE JULIO  2016'!AC229</f>
        <v>0</v>
      </c>
      <c r="AR229" s="227">
        <f t="shared" si="260"/>
        <v>0.48748220138734416</v>
      </c>
      <c r="AS229" s="227">
        <f t="shared" si="261"/>
        <v>1</v>
      </c>
      <c r="AT229" s="526"/>
      <c r="AU229" s="485"/>
      <c r="AV229" s="488">
        <f t="shared" si="262"/>
        <v>0</v>
      </c>
      <c r="AW229" s="488">
        <f t="shared" si="263"/>
        <v>0</v>
      </c>
    </row>
    <row r="230" spans="1:49" s="4" customFormat="1" ht="22.8" hidden="1" x14ac:dyDescent="0.55000000000000004">
      <c r="A230" s="569">
        <v>60106</v>
      </c>
      <c r="B230" s="461" t="s">
        <v>226</v>
      </c>
      <c r="C230" s="571"/>
      <c r="D230" s="462"/>
      <c r="E230" s="5"/>
      <c r="F230" s="5"/>
      <c r="G230" s="5"/>
      <c r="H230" s="5"/>
      <c r="I230" s="38">
        <f t="shared" si="270"/>
        <v>0</v>
      </c>
      <c r="J230" s="551"/>
      <c r="K230" s="19"/>
      <c r="L230" s="14"/>
      <c r="M230" s="15"/>
      <c r="N230" s="18"/>
      <c r="O230" s="19"/>
      <c r="P230" s="14"/>
      <c r="Q230" s="15"/>
      <c r="R230" s="18"/>
      <c r="S230" s="19"/>
      <c r="T230" s="14"/>
      <c r="U230" s="15"/>
      <c r="V230" s="18"/>
      <c r="W230" s="19"/>
      <c r="X230" s="14"/>
      <c r="Y230" s="15"/>
      <c r="Z230" s="18"/>
      <c r="AA230" s="19"/>
      <c r="AB230" s="35">
        <f t="shared" si="297"/>
        <v>0</v>
      </c>
      <c r="AC230" s="486">
        <f t="shared" si="298"/>
        <v>0</v>
      </c>
      <c r="AD230" s="570">
        <f t="shared" si="299"/>
        <v>0</v>
      </c>
      <c r="AE230" s="465"/>
      <c r="AF230" s="40"/>
      <c r="AG230" s="40"/>
      <c r="AH230" s="40">
        <f t="shared" si="292"/>
        <v>0</v>
      </c>
      <c r="AI230" s="168">
        <f t="shared" si="293"/>
        <v>0</v>
      </c>
      <c r="AJ230" s="159"/>
      <c r="AK230" s="40"/>
      <c r="AL230" s="536"/>
      <c r="AN230" s="218">
        <f>AD230+'[1]PPTO AL 31 DE JULIO  2016'!Z230</f>
        <v>0</v>
      </c>
      <c r="AO230" s="218">
        <f>AE230+'[1]PPTO AL 31 DE JULIO  2016'!AA230</f>
        <v>0</v>
      </c>
      <c r="AP230" s="218">
        <f>AF230+'[1]PPTO AL 31 DE JULIO  2016'!AB230</f>
        <v>0</v>
      </c>
      <c r="AQ230" s="225">
        <f>AI230+'[1]PPTO AL 31 DE JULIO  2016'!AC230</f>
        <v>0</v>
      </c>
      <c r="AR230" s="227" t="e">
        <f t="shared" si="260"/>
        <v>#DIV/0!</v>
      </c>
      <c r="AS230" s="227" t="e">
        <f t="shared" si="261"/>
        <v>#DIV/0!</v>
      </c>
      <c r="AT230" s="526"/>
      <c r="AU230" s="485"/>
      <c r="AV230" s="488">
        <f t="shared" si="262"/>
        <v>0</v>
      </c>
      <c r="AW230" s="488">
        <f t="shared" si="263"/>
        <v>0</v>
      </c>
    </row>
    <row r="231" spans="1:49" s="4" customFormat="1" ht="15.6" hidden="1" x14ac:dyDescent="0.55000000000000004">
      <c r="A231" s="569">
        <v>60107</v>
      </c>
      <c r="B231" s="461" t="s">
        <v>227</v>
      </c>
      <c r="C231" s="571"/>
      <c r="D231" s="462"/>
      <c r="E231" s="5"/>
      <c r="F231" s="5"/>
      <c r="G231" s="5"/>
      <c r="H231" s="5"/>
      <c r="I231" s="38">
        <f t="shared" si="270"/>
        <v>0</v>
      </c>
      <c r="J231" s="551"/>
      <c r="K231" s="19"/>
      <c r="L231" s="14"/>
      <c r="M231" s="15"/>
      <c r="N231" s="18"/>
      <c r="O231" s="19"/>
      <c r="P231" s="14"/>
      <c r="Q231" s="15"/>
      <c r="R231" s="18"/>
      <c r="S231" s="19"/>
      <c r="T231" s="14"/>
      <c r="U231" s="15"/>
      <c r="V231" s="18"/>
      <c r="W231" s="19"/>
      <c r="X231" s="14"/>
      <c r="Y231" s="15"/>
      <c r="Z231" s="18"/>
      <c r="AA231" s="19"/>
      <c r="AB231" s="35">
        <f t="shared" si="297"/>
        <v>0</v>
      </c>
      <c r="AC231" s="486">
        <f t="shared" si="298"/>
        <v>0</v>
      </c>
      <c r="AD231" s="570">
        <f t="shared" si="299"/>
        <v>0</v>
      </c>
      <c r="AE231" s="465"/>
      <c r="AF231" s="40"/>
      <c r="AG231" s="40"/>
      <c r="AH231" s="40">
        <f t="shared" si="292"/>
        <v>0</v>
      </c>
      <c r="AI231" s="168">
        <f t="shared" si="293"/>
        <v>0</v>
      </c>
      <c r="AJ231" s="159"/>
      <c r="AK231" s="40"/>
      <c r="AL231" s="536"/>
      <c r="AN231" s="218">
        <f>AD231+'[1]PPTO AL 31 DE JULIO  2016'!Z231</f>
        <v>124994032</v>
      </c>
      <c r="AO231" s="218">
        <f>AE231+'[1]PPTO AL 31 DE JULIO  2016'!AA231</f>
        <v>0</v>
      </c>
      <c r="AP231" s="218">
        <f>AF231+'[1]PPTO AL 31 DE JULIO  2016'!AB231</f>
        <v>124994032</v>
      </c>
      <c r="AQ231" s="225">
        <f>AI231+'[1]PPTO AL 31 DE JULIO  2016'!AC231</f>
        <v>0</v>
      </c>
      <c r="AR231" s="227">
        <f t="shared" si="260"/>
        <v>0</v>
      </c>
      <c r="AS231" s="227">
        <f t="shared" si="261"/>
        <v>1</v>
      </c>
      <c r="AT231" s="526"/>
      <c r="AU231" s="485"/>
      <c r="AV231" s="488">
        <f t="shared" si="262"/>
        <v>0</v>
      </c>
      <c r="AW231" s="488">
        <f t="shared" si="263"/>
        <v>0</v>
      </c>
    </row>
    <row r="232" spans="1:49" s="4" customFormat="1" ht="15.6" hidden="1" x14ac:dyDescent="0.55000000000000004">
      <c r="A232" s="569">
        <v>60108</v>
      </c>
      <c r="B232" s="461" t="s">
        <v>228</v>
      </c>
      <c r="C232" s="571"/>
      <c r="D232" s="462"/>
      <c r="E232" s="5"/>
      <c r="F232" s="5"/>
      <c r="G232" s="5"/>
      <c r="H232" s="5"/>
      <c r="I232" s="38">
        <f t="shared" si="270"/>
        <v>0</v>
      </c>
      <c r="J232" s="551"/>
      <c r="K232" s="19"/>
      <c r="L232" s="14"/>
      <c r="M232" s="15"/>
      <c r="N232" s="18"/>
      <c r="O232" s="19"/>
      <c r="P232" s="14"/>
      <c r="Q232" s="15"/>
      <c r="R232" s="18"/>
      <c r="S232" s="19"/>
      <c r="T232" s="14"/>
      <c r="U232" s="15"/>
      <c r="V232" s="18"/>
      <c r="W232" s="19"/>
      <c r="X232" s="14"/>
      <c r="Y232" s="15"/>
      <c r="Z232" s="18"/>
      <c r="AA232" s="19"/>
      <c r="AB232" s="35">
        <f t="shared" si="297"/>
        <v>0</v>
      </c>
      <c r="AC232" s="486">
        <f t="shared" si="298"/>
        <v>0</v>
      </c>
      <c r="AD232" s="570">
        <f t="shared" si="299"/>
        <v>0</v>
      </c>
      <c r="AE232" s="465"/>
      <c r="AF232" s="40"/>
      <c r="AG232" s="40"/>
      <c r="AH232" s="40">
        <f t="shared" si="292"/>
        <v>0</v>
      </c>
      <c r="AI232" s="168">
        <f t="shared" si="293"/>
        <v>0</v>
      </c>
      <c r="AJ232" s="159"/>
      <c r="AK232" s="40"/>
      <c r="AL232" s="536"/>
      <c r="AN232" s="218">
        <f>AD232+'[1]PPTO AL 31 DE JULIO  2016'!Z232</f>
        <v>0</v>
      </c>
      <c r="AO232" s="218">
        <f>AE232+'[1]PPTO AL 31 DE JULIO  2016'!AA232</f>
        <v>0</v>
      </c>
      <c r="AP232" s="218">
        <f>AF232+'[1]PPTO AL 31 DE JULIO  2016'!AB232</f>
        <v>0</v>
      </c>
      <c r="AQ232" s="225">
        <f>AI232+'[1]PPTO AL 31 DE JULIO  2016'!AC232</f>
        <v>0</v>
      </c>
      <c r="AR232" s="227" t="e">
        <f t="shared" si="260"/>
        <v>#DIV/0!</v>
      </c>
      <c r="AS232" s="227" t="e">
        <f t="shared" si="261"/>
        <v>#DIV/0!</v>
      </c>
      <c r="AT232" s="526"/>
      <c r="AU232" s="485"/>
      <c r="AV232" s="488">
        <f t="shared" si="262"/>
        <v>0</v>
      </c>
      <c r="AW232" s="488">
        <f t="shared" si="263"/>
        <v>0</v>
      </c>
    </row>
    <row r="233" spans="1:49" s="4" customFormat="1" ht="15.6" hidden="1" x14ac:dyDescent="0.55000000000000004">
      <c r="A233" s="569">
        <v>60109</v>
      </c>
      <c r="B233" s="461" t="s">
        <v>229</v>
      </c>
      <c r="C233" s="571"/>
      <c r="D233" s="462"/>
      <c r="E233" s="5"/>
      <c r="F233" s="5"/>
      <c r="G233" s="5"/>
      <c r="H233" s="5"/>
      <c r="I233" s="38">
        <f t="shared" si="270"/>
        <v>0</v>
      </c>
      <c r="J233" s="551"/>
      <c r="K233" s="19"/>
      <c r="L233" s="14"/>
      <c r="M233" s="15"/>
      <c r="N233" s="18"/>
      <c r="O233" s="19"/>
      <c r="P233" s="14"/>
      <c r="Q233" s="15"/>
      <c r="R233" s="18"/>
      <c r="S233" s="19"/>
      <c r="T233" s="14"/>
      <c r="U233" s="15"/>
      <c r="V233" s="18"/>
      <c r="W233" s="19"/>
      <c r="X233" s="14"/>
      <c r="Y233" s="15"/>
      <c r="Z233" s="18"/>
      <c r="AA233" s="19"/>
      <c r="AB233" s="35">
        <f t="shared" si="297"/>
        <v>0</v>
      </c>
      <c r="AC233" s="486">
        <f t="shared" si="298"/>
        <v>0</v>
      </c>
      <c r="AD233" s="570">
        <f t="shared" si="299"/>
        <v>0</v>
      </c>
      <c r="AE233" s="465"/>
      <c r="AF233" s="40"/>
      <c r="AG233" s="40"/>
      <c r="AH233" s="40">
        <f t="shared" si="292"/>
        <v>0</v>
      </c>
      <c r="AI233" s="168">
        <f t="shared" si="293"/>
        <v>0</v>
      </c>
      <c r="AJ233" s="159"/>
      <c r="AK233" s="40"/>
      <c r="AL233" s="536"/>
      <c r="AN233" s="218">
        <f>AD233+'[1]PPTO AL 31 DE JULIO  2016'!Z233</f>
        <v>0</v>
      </c>
      <c r="AO233" s="218">
        <f>AE233+'[1]PPTO AL 31 DE JULIO  2016'!AA233</f>
        <v>0</v>
      </c>
      <c r="AP233" s="218">
        <f>AF233+'[1]PPTO AL 31 DE JULIO  2016'!AB233</f>
        <v>0</v>
      </c>
      <c r="AQ233" s="225">
        <f>AI233+'[1]PPTO AL 31 DE JULIO  2016'!AC233</f>
        <v>0</v>
      </c>
      <c r="AR233" s="227" t="e">
        <f t="shared" si="260"/>
        <v>#DIV/0!</v>
      </c>
      <c r="AS233" s="227" t="e">
        <f t="shared" si="261"/>
        <v>#DIV/0!</v>
      </c>
      <c r="AT233" s="526"/>
      <c r="AU233" s="485"/>
      <c r="AV233" s="488">
        <f t="shared" si="262"/>
        <v>0</v>
      </c>
      <c r="AW233" s="488">
        <f t="shared" si="263"/>
        <v>0</v>
      </c>
    </row>
    <row r="234" spans="1:49" s="23" customFormat="1" ht="16.8" x14ac:dyDescent="0.55000000000000004">
      <c r="A234" s="386">
        <v>602</v>
      </c>
      <c r="B234" s="387" t="s">
        <v>230</v>
      </c>
      <c r="C234" s="388">
        <f>SUM(C235:C238)</f>
        <v>14750000</v>
      </c>
      <c r="D234" s="388">
        <f>SUM(D235:D238)</f>
        <v>0</v>
      </c>
      <c r="E234" s="397">
        <f>SUM(E235:E238)</f>
        <v>0</v>
      </c>
      <c r="F234" s="397"/>
      <c r="G234" s="397"/>
      <c r="H234" s="397">
        <f>SUM(H235:H238)</f>
        <v>0</v>
      </c>
      <c r="I234" s="395">
        <f t="shared" si="270"/>
        <v>14750000</v>
      </c>
      <c r="J234" s="390">
        <f>SUM(J235:J238)</f>
        <v>0</v>
      </c>
      <c r="K234" s="391">
        <f t="shared" ref="K234:W234" si="300">SUM(K235:K238)</f>
        <v>0</v>
      </c>
      <c r="L234" s="392">
        <f t="shared" si="300"/>
        <v>0</v>
      </c>
      <c r="M234" s="393">
        <f t="shared" si="300"/>
        <v>0</v>
      </c>
      <c r="N234" s="392">
        <f t="shared" si="300"/>
        <v>0</v>
      </c>
      <c r="O234" s="393">
        <f t="shared" si="300"/>
        <v>14750000</v>
      </c>
      <c r="P234" s="392">
        <f t="shared" si="300"/>
        <v>0</v>
      </c>
      <c r="Q234" s="393">
        <f t="shared" si="300"/>
        <v>0</v>
      </c>
      <c r="R234" s="392">
        <f t="shared" si="300"/>
        <v>0</v>
      </c>
      <c r="S234" s="393">
        <f t="shared" si="300"/>
        <v>0</v>
      </c>
      <c r="T234" s="392">
        <f>SUM(T235:T238)</f>
        <v>0</v>
      </c>
      <c r="U234" s="393">
        <f>SUM(U235:U238)</f>
        <v>0</v>
      </c>
      <c r="V234" s="392">
        <f t="shared" si="300"/>
        <v>0</v>
      </c>
      <c r="W234" s="393">
        <f t="shared" si="300"/>
        <v>0</v>
      </c>
      <c r="X234" s="392">
        <f t="shared" ref="X234:AA234" si="301">SUM(X235:X238)</f>
        <v>0</v>
      </c>
      <c r="Y234" s="393">
        <f t="shared" si="301"/>
        <v>0</v>
      </c>
      <c r="Z234" s="392">
        <f t="shared" si="301"/>
        <v>0</v>
      </c>
      <c r="AA234" s="393">
        <f t="shared" si="301"/>
        <v>0</v>
      </c>
      <c r="AB234" s="394">
        <f t="shared" ref="AB234:AI234" si="302">SUM(AB235:AB238)</f>
        <v>0</v>
      </c>
      <c r="AC234" s="388">
        <f>SUM(AC235:AC238)</f>
        <v>14750000</v>
      </c>
      <c r="AD234" s="395">
        <f t="shared" si="302"/>
        <v>0</v>
      </c>
      <c r="AE234" s="460">
        <f t="shared" si="302"/>
        <v>0</v>
      </c>
      <c r="AF234" s="395">
        <f t="shared" si="302"/>
        <v>0</v>
      </c>
      <c r="AG234" s="395">
        <f t="shared" ref="AG234" si="303">SUM(AG235:AG238)</f>
        <v>0</v>
      </c>
      <c r="AH234" s="395">
        <f t="shared" si="292"/>
        <v>0</v>
      </c>
      <c r="AI234" s="395">
        <f t="shared" si="302"/>
        <v>0</v>
      </c>
      <c r="AJ234" s="405" t="e">
        <f>(AD234-AI234)/AD234</f>
        <v>#DIV/0!</v>
      </c>
      <c r="AK234" s="395">
        <f t="shared" ref="AK234" si="304">SUM(AK235:AK238)</f>
        <v>0</v>
      </c>
      <c r="AL234" s="536" t="e">
        <f>AE234/AD234</f>
        <v>#DIV/0!</v>
      </c>
      <c r="AN234" s="218">
        <f>AD234+'[1]PPTO AL 31 DE JULIO  2016'!Z234</f>
        <v>0</v>
      </c>
      <c r="AO234" s="218">
        <f>AE234+'[1]PPTO AL 31 DE JULIO  2016'!AA234</f>
        <v>0</v>
      </c>
      <c r="AP234" s="218">
        <f>AF234+'[1]PPTO AL 31 DE JULIO  2016'!AB234</f>
        <v>0</v>
      </c>
      <c r="AQ234" s="225">
        <f>AI234+'[1]PPTO AL 31 DE JULIO  2016'!AC234</f>
        <v>0</v>
      </c>
      <c r="AR234" s="227" t="e">
        <f t="shared" si="260"/>
        <v>#DIV/0!</v>
      </c>
      <c r="AS234" s="227" t="e">
        <f t="shared" si="261"/>
        <v>#DIV/0!</v>
      </c>
      <c r="AT234" s="526"/>
      <c r="AU234" s="485"/>
      <c r="AV234" s="488">
        <f t="shared" si="262"/>
        <v>0</v>
      </c>
      <c r="AW234" s="488">
        <f t="shared" si="263"/>
        <v>0</v>
      </c>
    </row>
    <row r="235" spans="1:49" s="4" customFormat="1" ht="15.6" hidden="1" x14ac:dyDescent="0.55000000000000004">
      <c r="A235" s="569" t="s">
        <v>558</v>
      </c>
      <c r="B235" s="461" t="s">
        <v>231</v>
      </c>
      <c r="C235" s="571"/>
      <c r="D235" s="462">
        <v>0</v>
      </c>
      <c r="E235" s="5"/>
      <c r="F235" s="5"/>
      <c r="G235" s="5"/>
      <c r="H235" s="5"/>
      <c r="I235" s="38">
        <f t="shared" si="270"/>
        <v>0</v>
      </c>
      <c r="J235" s="551">
        <v>0</v>
      </c>
      <c r="K235" s="19">
        <v>0</v>
      </c>
      <c r="L235" s="14">
        <v>0</v>
      </c>
      <c r="M235" s="15">
        <v>0</v>
      </c>
      <c r="N235" s="18">
        <v>0</v>
      </c>
      <c r="O235" s="19">
        <v>0</v>
      </c>
      <c r="P235" s="14">
        <v>0</v>
      </c>
      <c r="Q235" s="15">
        <v>0</v>
      </c>
      <c r="R235" s="18">
        <v>0</v>
      </c>
      <c r="S235" s="19">
        <v>0</v>
      </c>
      <c r="T235" s="14">
        <v>0</v>
      </c>
      <c r="U235" s="15">
        <v>0</v>
      </c>
      <c r="V235" s="18">
        <v>0</v>
      </c>
      <c r="W235" s="19">
        <v>0</v>
      </c>
      <c r="X235" s="14">
        <v>0</v>
      </c>
      <c r="Y235" s="15">
        <v>0</v>
      </c>
      <c r="Z235" s="18">
        <v>0</v>
      </c>
      <c r="AA235" s="19">
        <v>0</v>
      </c>
      <c r="AB235" s="35">
        <f>J235+L235+N235+P235+R235+W235+T235</f>
        <v>0</v>
      </c>
      <c r="AC235" s="486">
        <f>K235+M235+O235+Q235+S235+V235+U235</f>
        <v>0</v>
      </c>
      <c r="AD235" s="570">
        <f>C235+AB235-AC235</f>
        <v>0</v>
      </c>
      <c r="AE235" s="465">
        <f>IFERROR(+VLOOKUP(A235,'Base de Datos'!$A$1:$G$84,7,0),0)</f>
        <v>0</v>
      </c>
      <c r="AF235" s="40">
        <f>IFERROR(+VLOOKUP(A235,'Base de Datos'!$A$1:$G$84,6,0),0)</f>
        <v>0</v>
      </c>
      <c r="AG235" s="40">
        <f>IFERROR(+VLOOKUP(B235,'Base de Datos'!$A$1:$G$84,6,0),0)</f>
        <v>0</v>
      </c>
      <c r="AH235" s="40">
        <f t="shared" si="292"/>
        <v>0</v>
      </c>
      <c r="AI235" s="168">
        <f t="shared" si="293"/>
        <v>0</v>
      </c>
      <c r="AJ235" s="159">
        <v>0</v>
      </c>
      <c r="AK235" s="40">
        <f>IFERROR(+VLOOKUP(F235,'Base de Datos'!$A$1:$G$84,6,0),0)</f>
        <v>0</v>
      </c>
      <c r="AL235" s="536">
        <v>0</v>
      </c>
      <c r="AN235" s="218">
        <f>AD235+'[1]PPTO AL 31 DE JULIO  2016'!Z235</f>
        <v>0</v>
      </c>
      <c r="AO235" s="218">
        <f>AE235+'[1]PPTO AL 31 DE JULIO  2016'!AA235</f>
        <v>0</v>
      </c>
      <c r="AP235" s="218">
        <f>AF235+'[1]PPTO AL 31 DE JULIO  2016'!AB235</f>
        <v>0</v>
      </c>
      <c r="AQ235" s="225">
        <f>AI235+'[1]PPTO AL 31 DE JULIO  2016'!AC235</f>
        <v>0</v>
      </c>
      <c r="AR235" s="227" t="e">
        <f t="shared" si="260"/>
        <v>#DIV/0!</v>
      </c>
      <c r="AS235" s="227" t="e">
        <f t="shared" si="261"/>
        <v>#DIV/0!</v>
      </c>
      <c r="AT235" s="526"/>
      <c r="AU235" s="485"/>
      <c r="AV235" s="488">
        <f t="shared" si="262"/>
        <v>0</v>
      </c>
      <c r="AW235" s="488">
        <f t="shared" si="263"/>
        <v>0</v>
      </c>
    </row>
    <row r="236" spans="1:49" s="4" customFormat="1" ht="15.6" hidden="1" x14ac:dyDescent="0.55000000000000004">
      <c r="A236" s="569">
        <v>60202</v>
      </c>
      <c r="B236" s="461" t="s">
        <v>232</v>
      </c>
      <c r="C236" s="571">
        <v>0</v>
      </c>
      <c r="D236" s="462">
        <v>0</v>
      </c>
      <c r="E236" s="5"/>
      <c r="F236" s="5"/>
      <c r="G236" s="5"/>
      <c r="H236" s="5"/>
      <c r="I236" s="38">
        <f t="shared" si="270"/>
        <v>0</v>
      </c>
      <c r="J236" s="551">
        <v>0</v>
      </c>
      <c r="K236" s="19">
        <v>0</v>
      </c>
      <c r="L236" s="14">
        <v>0</v>
      </c>
      <c r="M236" s="15">
        <v>0</v>
      </c>
      <c r="N236" s="18">
        <v>0</v>
      </c>
      <c r="O236" s="19">
        <v>0</v>
      </c>
      <c r="P236" s="14">
        <v>0</v>
      </c>
      <c r="Q236" s="15">
        <v>0</v>
      </c>
      <c r="R236" s="18">
        <v>0</v>
      </c>
      <c r="S236" s="19">
        <v>0</v>
      </c>
      <c r="T236" s="14">
        <v>0</v>
      </c>
      <c r="U236" s="15">
        <v>0</v>
      </c>
      <c r="V236" s="18">
        <v>0</v>
      </c>
      <c r="W236" s="19">
        <v>0</v>
      </c>
      <c r="X236" s="14">
        <v>0</v>
      </c>
      <c r="Y236" s="15">
        <v>0</v>
      </c>
      <c r="Z236" s="18">
        <v>0</v>
      </c>
      <c r="AA236" s="19">
        <v>0</v>
      </c>
      <c r="AB236" s="35">
        <f>J236+L236+N236+P236+R236+W236</f>
        <v>0</v>
      </c>
      <c r="AC236" s="486">
        <f>K236+M236+O236+Q236+S236+V236</f>
        <v>0</v>
      </c>
      <c r="AD236" s="570">
        <f>I236+AB236-AC236</f>
        <v>0</v>
      </c>
      <c r="AE236" s="465">
        <v>0</v>
      </c>
      <c r="AF236" s="40">
        <v>0</v>
      </c>
      <c r="AG236" s="40">
        <v>0</v>
      </c>
      <c r="AH236" s="40">
        <f t="shared" si="292"/>
        <v>0</v>
      </c>
      <c r="AI236" s="168">
        <f t="shared" si="293"/>
        <v>0</v>
      </c>
      <c r="AJ236" s="159">
        <v>0</v>
      </c>
      <c r="AK236" s="40">
        <v>0</v>
      </c>
      <c r="AL236" s="536">
        <v>0</v>
      </c>
      <c r="AN236" s="218">
        <f>AD236+'[1]PPTO AL 31 DE JULIO  2016'!Z236</f>
        <v>0</v>
      </c>
      <c r="AO236" s="218">
        <f>AE236+'[1]PPTO AL 31 DE JULIO  2016'!AA236</f>
        <v>0</v>
      </c>
      <c r="AP236" s="218">
        <f>AF236+'[1]PPTO AL 31 DE JULIO  2016'!AB236</f>
        <v>0</v>
      </c>
      <c r="AQ236" s="225">
        <f>AI236+'[1]PPTO AL 31 DE JULIO  2016'!AC236</f>
        <v>0</v>
      </c>
      <c r="AR236" s="227" t="e">
        <f t="shared" si="260"/>
        <v>#DIV/0!</v>
      </c>
      <c r="AS236" s="227" t="e">
        <f t="shared" si="261"/>
        <v>#DIV/0!</v>
      </c>
      <c r="AT236" s="526"/>
      <c r="AU236" s="485"/>
      <c r="AV236" s="488">
        <f t="shared" si="262"/>
        <v>0</v>
      </c>
      <c r="AW236" s="488">
        <f t="shared" si="263"/>
        <v>0</v>
      </c>
    </row>
    <row r="237" spans="1:49" s="4" customFormat="1" ht="15.6" hidden="1" x14ac:dyDescent="0.55000000000000004">
      <c r="A237" s="569">
        <v>60203</v>
      </c>
      <c r="B237" s="461" t="s">
        <v>233</v>
      </c>
      <c r="C237" s="571">
        <v>0</v>
      </c>
      <c r="D237" s="462">
        <v>0</v>
      </c>
      <c r="E237" s="5"/>
      <c r="F237" s="5"/>
      <c r="G237" s="5"/>
      <c r="H237" s="5"/>
      <c r="I237" s="38">
        <f t="shared" si="270"/>
        <v>0</v>
      </c>
      <c r="J237" s="551">
        <v>0</v>
      </c>
      <c r="K237" s="19">
        <v>0</v>
      </c>
      <c r="L237" s="14">
        <v>0</v>
      </c>
      <c r="M237" s="15">
        <v>0</v>
      </c>
      <c r="N237" s="18">
        <v>0</v>
      </c>
      <c r="O237" s="19">
        <v>0</v>
      </c>
      <c r="P237" s="14">
        <v>0</v>
      </c>
      <c r="Q237" s="15">
        <v>0</v>
      </c>
      <c r="R237" s="18">
        <v>0</v>
      </c>
      <c r="S237" s="19">
        <v>0</v>
      </c>
      <c r="T237" s="14">
        <v>0</v>
      </c>
      <c r="U237" s="15">
        <v>0</v>
      </c>
      <c r="V237" s="18">
        <v>0</v>
      </c>
      <c r="W237" s="19">
        <v>0</v>
      </c>
      <c r="X237" s="14">
        <v>0</v>
      </c>
      <c r="Y237" s="15">
        <v>0</v>
      </c>
      <c r="Z237" s="18">
        <v>0</v>
      </c>
      <c r="AA237" s="19">
        <v>0</v>
      </c>
      <c r="AB237" s="35">
        <f>J237+L237+N237+P237+R237+W237</f>
        <v>0</v>
      </c>
      <c r="AC237" s="486">
        <f>K237+M237+O237+Q237+S237+V237</f>
        <v>0</v>
      </c>
      <c r="AD237" s="570">
        <f>I237+AB237-AC237</f>
        <v>0</v>
      </c>
      <c r="AE237" s="465">
        <v>0</v>
      </c>
      <c r="AF237" s="40">
        <v>0</v>
      </c>
      <c r="AG237" s="40">
        <v>0</v>
      </c>
      <c r="AH237" s="40">
        <f t="shared" si="292"/>
        <v>0</v>
      </c>
      <c r="AI237" s="168">
        <f t="shared" si="293"/>
        <v>0</v>
      </c>
      <c r="AJ237" s="159">
        <v>0</v>
      </c>
      <c r="AK237" s="40">
        <v>0</v>
      </c>
      <c r="AL237" s="536">
        <v>0</v>
      </c>
      <c r="AN237" s="218">
        <f>AD237+'[1]PPTO AL 31 DE JULIO  2016'!Z237</f>
        <v>0</v>
      </c>
      <c r="AO237" s="218">
        <f>AE237+'[1]PPTO AL 31 DE JULIO  2016'!AA237</f>
        <v>0</v>
      </c>
      <c r="AP237" s="218">
        <f>AF237+'[1]PPTO AL 31 DE JULIO  2016'!AB237</f>
        <v>0</v>
      </c>
      <c r="AQ237" s="225">
        <f>AI237+'[1]PPTO AL 31 DE JULIO  2016'!AC237</f>
        <v>0</v>
      </c>
      <c r="AR237" s="227" t="e">
        <f t="shared" si="260"/>
        <v>#DIV/0!</v>
      </c>
      <c r="AS237" s="227" t="e">
        <f t="shared" si="261"/>
        <v>#DIV/0!</v>
      </c>
      <c r="AT237" s="526"/>
      <c r="AU237" s="485"/>
      <c r="AV237" s="488">
        <f t="shared" si="262"/>
        <v>0</v>
      </c>
      <c r="AW237" s="488">
        <f t="shared" si="263"/>
        <v>0</v>
      </c>
    </row>
    <row r="238" spans="1:49" s="4" customFormat="1" ht="15.6" x14ac:dyDescent="0.55000000000000004">
      <c r="A238" s="569" t="s">
        <v>705</v>
      </c>
      <c r="B238" s="461" t="s">
        <v>234</v>
      </c>
      <c r="C238" s="571">
        <v>14750000</v>
      </c>
      <c r="D238" s="462">
        <v>0</v>
      </c>
      <c r="E238" s="5"/>
      <c r="F238" s="5"/>
      <c r="G238" s="5"/>
      <c r="H238" s="5"/>
      <c r="I238" s="38">
        <f t="shared" si="270"/>
        <v>14750000</v>
      </c>
      <c r="J238" s="551">
        <v>0</v>
      </c>
      <c r="K238" s="19">
        <v>0</v>
      </c>
      <c r="L238" s="14">
        <v>0</v>
      </c>
      <c r="M238" s="15">
        <v>0</v>
      </c>
      <c r="N238" s="18">
        <v>0</v>
      </c>
      <c r="O238" s="19">
        <v>14750000</v>
      </c>
      <c r="P238" s="14">
        <v>0</v>
      </c>
      <c r="Q238" s="15">
        <v>0</v>
      </c>
      <c r="R238" s="18">
        <v>0</v>
      </c>
      <c r="S238" s="19">
        <v>0</v>
      </c>
      <c r="T238" s="14">
        <v>0</v>
      </c>
      <c r="U238" s="15">
        <v>0</v>
      </c>
      <c r="V238" s="18">
        <v>0</v>
      </c>
      <c r="W238" s="19">
        <v>0</v>
      </c>
      <c r="X238" s="14">
        <v>0</v>
      </c>
      <c r="Y238" s="15">
        <v>0</v>
      </c>
      <c r="Z238" s="18">
        <v>0</v>
      </c>
      <c r="AA238" s="19">
        <v>0</v>
      </c>
      <c r="AB238" s="35">
        <f t="shared" ref="AB238" si="305">J238+L238+N238+P238+R238+T238+V238+X238+Z238</f>
        <v>0</v>
      </c>
      <c r="AC238" s="703">
        <f t="shared" ref="AC238" si="306">K238+M238+O238+Q238+S238+U238+W238+Y238+AA238</f>
        <v>14750000</v>
      </c>
      <c r="AD238" s="570">
        <f>I238+AB238-AC238</f>
        <v>0</v>
      </c>
      <c r="AE238" s="465">
        <f>IFERROR(+VLOOKUP(A238,'Base de Datos'!$A$1:$G$105,7,0),0)</f>
        <v>0</v>
      </c>
      <c r="AF238" s="40">
        <f>IFERROR(+VLOOKUP(A238,'Base de Datos'!$A$1:$G$105,6,0),0)</f>
        <v>0</v>
      </c>
      <c r="AG238" s="40">
        <f>IFERROR(+VLOOKUP(A238,'Base de Datos'!$A$1:$H$105,8,0),0)</f>
        <v>0</v>
      </c>
      <c r="AH238" s="40">
        <f t="shared" si="292"/>
        <v>0</v>
      </c>
      <c r="AI238" s="168">
        <f t="shared" si="293"/>
        <v>0</v>
      </c>
      <c r="AJ238" s="159">
        <v>0</v>
      </c>
      <c r="AK238" s="40">
        <f>IFERROR(+VLOOKUP(A238,'Base de Datos'!$A$1:$M$105,10,0),0)</f>
        <v>0</v>
      </c>
      <c r="AL238" s="536">
        <v>0</v>
      </c>
      <c r="AN238" s="218">
        <f>AD238+'[1]PPTO AL 31 DE JULIO  2016'!Z238</f>
        <v>0</v>
      </c>
      <c r="AO238" s="218">
        <f>AE238+'[1]PPTO AL 31 DE JULIO  2016'!AA238</f>
        <v>0</v>
      </c>
      <c r="AP238" s="218">
        <f>AF238+'[1]PPTO AL 31 DE JULIO  2016'!AB238</f>
        <v>0</v>
      </c>
      <c r="AQ238" s="225">
        <f>AI238+'[1]PPTO AL 31 DE JULIO  2016'!AC238</f>
        <v>0</v>
      </c>
      <c r="AR238" s="227" t="e">
        <f t="shared" si="260"/>
        <v>#DIV/0!</v>
      </c>
      <c r="AS238" s="227" t="e">
        <f t="shared" si="261"/>
        <v>#DIV/0!</v>
      </c>
      <c r="AT238" s="526"/>
      <c r="AU238" s="485"/>
      <c r="AV238" s="488">
        <f t="shared" si="262"/>
        <v>0</v>
      </c>
      <c r="AW238" s="488">
        <f t="shared" si="263"/>
        <v>0</v>
      </c>
    </row>
    <row r="239" spans="1:49" s="23" customFormat="1" ht="16.8" x14ac:dyDescent="0.55000000000000004">
      <c r="A239" s="386">
        <v>603</v>
      </c>
      <c r="B239" s="387" t="s">
        <v>235</v>
      </c>
      <c r="C239" s="388">
        <f>SUM(C240:C245)</f>
        <v>41325448</v>
      </c>
      <c r="D239" s="388">
        <f>SUM(D240:D245)</f>
        <v>0</v>
      </c>
      <c r="E239" s="397">
        <f>SUM(E240:E245)</f>
        <v>0</v>
      </c>
      <c r="F239" s="397"/>
      <c r="G239" s="397"/>
      <c r="H239" s="397">
        <f>SUM(H240:H245)</f>
        <v>0</v>
      </c>
      <c r="I239" s="395">
        <f t="shared" si="270"/>
        <v>41325448</v>
      </c>
      <c r="J239" s="390">
        <f>SUM(J240:J245)</f>
        <v>0</v>
      </c>
      <c r="K239" s="391">
        <f t="shared" ref="K239:W239" si="307">SUM(K240:K245)</f>
        <v>0</v>
      </c>
      <c r="L239" s="392">
        <f t="shared" si="307"/>
        <v>0</v>
      </c>
      <c r="M239" s="393">
        <f t="shared" si="307"/>
        <v>0</v>
      </c>
      <c r="N239" s="392">
        <f t="shared" si="307"/>
        <v>0</v>
      </c>
      <c r="O239" s="393">
        <f t="shared" si="307"/>
        <v>0</v>
      </c>
      <c r="P239" s="392">
        <f t="shared" si="307"/>
        <v>0</v>
      </c>
      <c r="Q239" s="393">
        <f t="shared" si="307"/>
        <v>0</v>
      </c>
      <c r="R239" s="392">
        <f t="shared" si="307"/>
        <v>0</v>
      </c>
      <c r="S239" s="393">
        <f t="shared" si="307"/>
        <v>0</v>
      </c>
      <c r="T239" s="392">
        <f>SUM(T240:T245)</f>
        <v>0</v>
      </c>
      <c r="U239" s="393">
        <f>SUM(U240:U245)</f>
        <v>0</v>
      </c>
      <c r="V239" s="392">
        <f t="shared" si="307"/>
        <v>0</v>
      </c>
      <c r="W239" s="393">
        <f t="shared" si="307"/>
        <v>0</v>
      </c>
      <c r="X239" s="392">
        <f t="shared" ref="X239:AA239" si="308">SUM(X240:X245)</f>
        <v>0</v>
      </c>
      <c r="Y239" s="393">
        <f t="shared" si="308"/>
        <v>0</v>
      </c>
      <c r="Z239" s="392">
        <f t="shared" si="308"/>
        <v>0</v>
      </c>
      <c r="AA239" s="393">
        <f t="shared" si="308"/>
        <v>0</v>
      </c>
      <c r="AB239" s="394">
        <f t="shared" ref="AB239:AI239" si="309">SUM(AB240:AB245)</f>
        <v>0</v>
      </c>
      <c r="AC239" s="388">
        <f>SUM(AC240:AC245)</f>
        <v>0</v>
      </c>
      <c r="AD239" s="395">
        <f t="shared" si="309"/>
        <v>41325448</v>
      </c>
      <c r="AE239" s="460">
        <f t="shared" si="309"/>
        <v>12351684.969999999</v>
      </c>
      <c r="AF239" s="395">
        <f t="shared" si="309"/>
        <v>0</v>
      </c>
      <c r="AG239" s="395">
        <f t="shared" ref="AG239" si="310">SUM(AG240:AG245)</f>
        <v>-10000000</v>
      </c>
      <c r="AH239" s="395">
        <f>+AI239+AG239</f>
        <v>18973763.030000001</v>
      </c>
      <c r="AI239" s="395">
        <f t="shared" si="309"/>
        <v>28973763.030000001</v>
      </c>
      <c r="AJ239" s="405">
        <f>(AD239-AI239)/AD239</f>
        <v>0.29888810812165906</v>
      </c>
      <c r="AK239" s="395">
        <f t="shared" ref="AK239" si="311">SUM(AK240:AK245)</f>
        <v>18973763.030000001</v>
      </c>
      <c r="AL239" s="536">
        <f t="shared" ref="AL239:AL250" si="312">AE239/AD239</f>
        <v>0.29888810812165906</v>
      </c>
      <c r="AN239" s="218">
        <f>AD239+'[1]PPTO AL 31 DE JULIO  2016'!Z239</f>
        <v>41325448</v>
      </c>
      <c r="AO239" s="218">
        <f>AE239+'[1]PPTO AL 31 DE JULIO  2016'!AA239</f>
        <v>12351684.969999999</v>
      </c>
      <c r="AP239" s="218">
        <f>AF239+'[1]PPTO AL 31 DE JULIO  2016'!AB239</f>
        <v>0</v>
      </c>
      <c r="AQ239" s="225">
        <f>AI239+'[1]PPTO AL 31 DE JULIO  2016'!AC239</f>
        <v>28973763.030000001</v>
      </c>
      <c r="AR239" s="227">
        <f t="shared" si="260"/>
        <v>0.29888810812165906</v>
      </c>
      <c r="AS239" s="227">
        <f t="shared" si="261"/>
        <v>0.29888810812165906</v>
      </c>
      <c r="AT239" s="526"/>
      <c r="AU239" s="485">
        <v>19026142</v>
      </c>
      <c r="AV239" s="488">
        <f t="shared" si="262"/>
        <v>9947621.0300000012</v>
      </c>
      <c r="AW239" s="488"/>
    </row>
    <row r="240" spans="1:49" s="4" customFormat="1" ht="15.6" x14ac:dyDescent="0.55000000000000004">
      <c r="A240" s="569" t="s">
        <v>559</v>
      </c>
      <c r="B240" s="461" t="s">
        <v>236</v>
      </c>
      <c r="C240" s="571">
        <v>22150000</v>
      </c>
      <c r="D240" s="462">
        <v>0</v>
      </c>
      <c r="E240" s="5"/>
      <c r="F240" s="5"/>
      <c r="G240" s="5"/>
      <c r="H240" s="5"/>
      <c r="I240" s="38">
        <f t="shared" si="270"/>
        <v>22150000</v>
      </c>
      <c r="J240" s="551">
        <v>0</v>
      </c>
      <c r="K240" s="19">
        <v>0</v>
      </c>
      <c r="L240" s="14">
        <v>0</v>
      </c>
      <c r="M240" s="15">
        <v>0</v>
      </c>
      <c r="N240" s="18">
        <v>0</v>
      </c>
      <c r="O240" s="19">
        <v>0</v>
      </c>
      <c r="P240" s="14">
        <v>0</v>
      </c>
      <c r="Q240" s="15">
        <v>0</v>
      </c>
      <c r="R240" s="18"/>
      <c r="S240" s="19"/>
      <c r="T240" s="14"/>
      <c r="U240" s="15">
        <v>0</v>
      </c>
      <c r="V240" s="18">
        <v>0</v>
      </c>
      <c r="W240" s="19">
        <v>0</v>
      </c>
      <c r="X240" s="14"/>
      <c r="Y240" s="15">
        <v>0</v>
      </c>
      <c r="Z240" s="18">
        <v>0</v>
      </c>
      <c r="AA240" s="19">
        <v>0</v>
      </c>
      <c r="AB240" s="35">
        <f t="shared" ref="AB240:AB245" si="313">J240+L240+N240+P240+R240+T240+V240+X240+Z240</f>
        <v>0</v>
      </c>
      <c r="AC240" s="486">
        <f t="shared" ref="AC240:AC245" si="314">K240+M240+O240+Q240+S240+U240+W240+Y240+AA240</f>
        <v>0</v>
      </c>
      <c r="AD240" s="570">
        <f t="shared" ref="AD240:AD245" si="315">C240+AB240-AC240</f>
        <v>22150000</v>
      </c>
      <c r="AE240" s="465">
        <f>IFERROR(+VLOOKUP(A240,'Base de Datos'!$A$1:$G$105,7,0),0)</f>
        <v>8271216.9699999997</v>
      </c>
      <c r="AF240" s="40">
        <f>IFERROR(+VLOOKUP(A240,'Base de Datos'!$A$1:$G$105,6,0),0)</f>
        <v>0</v>
      </c>
      <c r="AG240" s="40">
        <f>IFERROR(+VLOOKUP(A240,'Base de Datos'!$A$1:$H$105,8,0),0)</f>
        <v>0</v>
      </c>
      <c r="AH240" s="40">
        <f>+AI240+AG240</f>
        <v>13878783.030000001</v>
      </c>
      <c r="AI240" s="168">
        <f>AD240-AE240-AF240</f>
        <v>13878783.030000001</v>
      </c>
      <c r="AJ240" s="159">
        <f t="shared" ref="AJ240:AJ245" si="316">IFERROR(((AD240-AI240)/AD240),0)</f>
        <v>0.37341837336343109</v>
      </c>
      <c r="AK240" s="40">
        <f>IFERROR(+VLOOKUP(A240,'Base de Datos'!$A$1:$M$105,10,0),0)</f>
        <v>13878783.029999999</v>
      </c>
      <c r="AL240" s="536">
        <f t="shared" ref="AL240:AL244" si="317">IFERROR(+(AE240/AD240),0)</f>
        <v>0.37341837336343114</v>
      </c>
      <c r="AN240" s="218">
        <f>AD240+'[1]PPTO AL 31 DE JULIO  2016'!Z240</f>
        <v>22150000</v>
      </c>
      <c r="AO240" s="218">
        <f>AE240+'[1]PPTO AL 31 DE JULIO  2016'!AA240</f>
        <v>8271216.9699999997</v>
      </c>
      <c r="AP240" s="218">
        <f>AF240+'[1]PPTO AL 31 DE JULIO  2016'!AB240</f>
        <v>0</v>
      </c>
      <c r="AQ240" s="225">
        <f>AI240+'[1]PPTO AL 31 DE JULIO  2016'!AC240</f>
        <v>13878783.030000001</v>
      </c>
      <c r="AR240" s="227">
        <f t="shared" si="260"/>
        <v>0.37341837336343114</v>
      </c>
      <c r="AS240" s="227">
        <f t="shared" si="261"/>
        <v>0.37341837336343114</v>
      </c>
      <c r="AT240" s="526"/>
      <c r="AU240" s="485">
        <v>8600000</v>
      </c>
      <c r="AV240" s="488">
        <f t="shared" si="262"/>
        <v>5278783.0300000012</v>
      </c>
      <c r="AW240" s="488">
        <f t="shared" si="263"/>
        <v>5278783.0300000012</v>
      </c>
    </row>
    <row r="241" spans="1:49" s="4" customFormat="1" ht="15.6" hidden="1" x14ac:dyDescent="0.55000000000000004">
      <c r="A241" s="569">
        <v>60302</v>
      </c>
      <c r="B241" s="461" t="s">
        <v>237</v>
      </c>
      <c r="C241" s="571">
        <v>0</v>
      </c>
      <c r="D241" s="462">
        <v>0</v>
      </c>
      <c r="E241" s="5"/>
      <c r="F241" s="5"/>
      <c r="G241" s="5"/>
      <c r="H241" s="5"/>
      <c r="I241" s="38">
        <f t="shared" si="270"/>
        <v>0</v>
      </c>
      <c r="J241" s="551">
        <v>0</v>
      </c>
      <c r="K241" s="19">
        <v>0</v>
      </c>
      <c r="L241" s="14">
        <v>0</v>
      </c>
      <c r="M241" s="15">
        <v>0</v>
      </c>
      <c r="N241" s="18">
        <v>0</v>
      </c>
      <c r="O241" s="19">
        <v>0</v>
      </c>
      <c r="P241" s="14">
        <v>0</v>
      </c>
      <c r="Q241" s="15">
        <v>0</v>
      </c>
      <c r="R241" s="18">
        <v>0</v>
      </c>
      <c r="S241" s="19">
        <v>0</v>
      </c>
      <c r="T241" s="14">
        <v>0</v>
      </c>
      <c r="U241" s="15">
        <v>0</v>
      </c>
      <c r="V241" s="18">
        <v>0</v>
      </c>
      <c r="W241" s="19">
        <v>0</v>
      </c>
      <c r="X241" s="14">
        <v>0</v>
      </c>
      <c r="Y241" s="15">
        <v>0</v>
      </c>
      <c r="Z241" s="18">
        <v>0</v>
      </c>
      <c r="AA241" s="19">
        <v>0</v>
      </c>
      <c r="AB241" s="35">
        <f t="shared" si="313"/>
        <v>0</v>
      </c>
      <c r="AC241" s="486">
        <f t="shared" si="314"/>
        <v>0</v>
      </c>
      <c r="AD241" s="570">
        <f t="shared" si="315"/>
        <v>0</v>
      </c>
      <c r="AE241" s="465">
        <v>0</v>
      </c>
      <c r="AF241" s="40">
        <f>IFERROR(+VLOOKUP(A241,'Base de Datos'!$A$1:$G$99,6,0),0)</f>
        <v>0</v>
      </c>
      <c r="AG241" s="40">
        <f>IFERROR(+VLOOKUP(A241,'Base de Datos'!$A$1:$H$99,8,0),0)</f>
        <v>0</v>
      </c>
      <c r="AH241" s="40">
        <f t="shared" si="292"/>
        <v>0</v>
      </c>
      <c r="AI241" s="168">
        <f t="shared" si="293"/>
        <v>0</v>
      </c>
      <c r="AJ241" s="159">
        <f t="shared" si="316"/>
        <v>0</v>
      </c>
      <c r="AK241" s="40">
        <f>IFERROR(+VLOOKUP(A241,'Base de Datos'!$A$1:$M$105,10,0),0)</f>
        <v>0</v>
      </c>
      <c r="AL241" s="536">
        <f t="shared" si="317"/>
        <v>0</v>
      </c>
      <c r="AN241" s="218">
        <f>AD241+'[1]PPTO AL 31 DE JULIO  2016'!Z241</f>
        <v>24500000</v>
      </c>
      <c r="AO241" s="218">
        <f>AE241+'[1]PPTO AL 31 DE JULIO  2016'!AA241</f>
        <v>1238816.1099999999</v>
      </c>
      <c r="AP241" s="218">
        <f>AF241+'[1]PPTO AL 31 DE JULIO  2016'!AB241</f>
        <v>365353</v>
      </c>
      <c r="AQ241" s="225">
        <f>AI241+'[1]PPTO AL 31 DE JULIO  2016'!AC241</f>
        <v>22895830.890000001</v>
      </c>
      <c r="AR241" s="227">
        <f t="shared" si="260"/>
        <v>5.0563922857142854E-2</v>
      </c>
      <c r="AS241" s="227">
        <f t="shared" si="261"/>
        <v>6.5476290204081633E-2</v>
      </c>
      <c r="AT241" s="526"/>
      <c r="AU241" s="485"/>
      <c r="AV241" s="488">
        <f t="shared" si="262"/>
        <v>0</v>
      </c>
      <c r="AW241" s="488">
        <f t="shared" si="263"/>
        <v>0</v>
      </c>
    </row>
    <row r="242" spans="1:49" s="4" customFormat="1" ht="15.6" hidden="1" x14ac:dyDescent="0.55000000000000004">
      <c r="A242" s="569">
        <v>60303</v>
      </c>
      <c r="B242" s="461" t="s">
        <v>238</v>
      </c>
      <c r="C242" s="571">
        <v>0</v>
      </c>
      <c r="D242" s="462">
        <v>0</v>
      </c>
      <c r="E242" s="5"/>
      <c r="F242" s="5"/>
      <c r="G242" s="5"/>
      <c r="H242" s="5"/>
      <c r="I242" s="38">
        <f t="shared" si="270"/>
        <v>0</v>
      </c>
      <c r="J242" s="551">
        <v>0</v>
      </c>
      <c r="K242" s="19">
        <v>0</v>
      </c>
      <c r="L242" s="14">
        <v>0</v>
      </c>
      <c r="M242" s="15">
        <v>0</v>
      </c>
      <c r="N242" s="18">
        <v>0</v>
      </c>
      <c r="O242" s="19">
        <v>0</v>
      </c>
      <c r="P242" s="14">
        <v>0</v>
      </c>
      <c r="Q242" s="15">
        <v>0</v>
      </c>
      <c r="R242" s="18">
        <v>0</v>
      </c>
      <c r="S242" s="19">
        <v>0</v>
      </c>
      <c r="T242" s="14">
        <v>0</v>
      </c>
      <c r="U242" s="15">
        <v>0</v>
      </c>
      <c r="V242" s="18">
        <v>0</v>
      </c>
      <c r="W242" s="19">
        <v>0</v>
      </c>
      <c r="X242" s="14">
        <v>0</v>
      </c>
      <c r="Y242" s="15">
        <v>0</v>
      </c>
      <c r="Z242" s="18">
        <v>0</v>
      </c>
      <c r="AA242" s="19">
        <v>0</v>
      </c>
      <c r="AB242" s="35">
        <f t="shared" si="313"/>
        <v>0</v>
      </c>
      <c r="AC242" s="486">
        <f t="shared" si="314"/>
        <v>0</v>
      </c>
      <c r="AD242" s="570">
        <f t="shared" si="315"/>
        <v>0</v>
      </c>
      <c r="AE242" s="465">
        <v>0</v>
      </c>
      <c r="AF242" s="40">
        <f>IFERROR(+VLOOKUP(A242,'Base de Datos'!$A$1:$G$99,6,0),0)</f>
        <v>0</v>
      </c>
      <c r="AG242" s="40">
        <f>IFERROR(+VLOOKUP(A242,'Base de Datos'!$A$1:$H$99,8,0),0)</f>
        <v>0</v>
      </c>
      <c r="AH242" s="40">
        <f t="shared" si="292"/>
        <v>0</v>
      </c>
      <c r="AI242" s="168">
        <f t="shared" si="293"/>
        <v>0</v>
      </c>
      <c r="AJ242" s="159">
        <f t="shared" si="316"/>
        <v>0</v>
      </c>
      <c r="AK242" s="40">
        <f>IFERROR(+VLOOKUP(A242,'Base de Datos'!$A$1:$M$105,10,0),0)</f>
        <v>0</v>
      </c>
      <c r="AL242" s="536">
        <f t="shared" si="317"/>
        <v>0</v>
      </c>
      <c r="AN242" s="218">
        <f>AD242+'[1]PPTO AL 31 DE JULIO  2016'!Z242</f>
        <v>15000000</v>
      </c>
      <c r="AO242" s="218">
        <f>AE242+'[1]PPTO AL 31 DE JULIO  2016'!AA242</f>
        <v>596678.11</v>
      </c>
      <c r="AP242" s="218">
        <f>AF242+'[1]PPTO AL 31 DE JULIO  2016'!AB242</f>
        <v>365353</v>
      </c>
      <c r="AQ242" s="225">
        <f>AI242+'[1]PPTO AL 31 DE JULIO  2016'!AC242</f>
        <v>14037968.890000001</v>
      </c>
      <c r="AR242" s="227">
        <f t="shared" si="260"/>
        <v>3.9778540666666667E-2</v>
      </c>
      <c r="AS242" s="227">
        <f t="shared" si="261"/>
        <v>6.4135407333333339E-2</v>
      </c>
      <c r="AT242" s="526"/>
      <c r="AU242" s="485"/>
      <c r="AV242" s="488">
        <f t="shared" si="262"/>
        <v>0</v>
      </c>
      <c r="AW242" s="488">
        <f t="shared" si="263"/>
        <v>0</v>
      </c>
    </row>
    <row r="243" spans="1:49" s="4" customFormat="1" ht="15.6" hidden="1" x14ac:dyDescent="0.55000000000000004">
      <c r="A243" s="569">
        <v>60304</v>
      </c>
      <c r="B243" s="461" t="s">
        <v>239</v>
      </c>
      <c r="C243" s="571">
        <v>0</v>
      </c>
      <c r="D243" s="462">
        <v>0</v>
      </c>
      <c r="E243" s="5"/>
      <c r="F243" s="5"/>
      <c r="G243" s="5"/>
      <c r="H243" s="5"/>
      <c r="I243" s="38">
        <f t="shared" si="270"/>
        <v>0</v>
      </c>
      <c r="J243" s="551">
        <v>0</v>
      </c>
      <c r="K243" s="19">
        <v>0</v>
      </c>
      <c r="L243" s="14">
        <v>0</v>
      </c>
      <c r="M243" s="15">
        <v>0</v>
      </c>
      <c r="N243" s="18">
        <v>0</v>
      </c>
      <c r="O243" s="19">
        <v>0</v>
      </c>
      <c r="P243" s="14">
        <v>0</v>
      </c>
      <c r="Q243" s="15">
        <v>0</v>
      </c>
      <c r="R243" s="18">
        <v>0</v>
      </c>
      <c r="S243" s="19">
        <v>0</v>
      </c>
      <c r="T243" s="14">
        <v>0</v>
      </c>
      <c r="U243" s="15">
        <v>0</v>
      </c>
      <c r="V243" s="18">
        <v>0</v>
      </c>
      <c r="W243" s="19">
        <v>0</v>
      </c>
      <c r="X243" s="14">
        <v>0</v>
      </c>
      <c r="Y243" s="15">
        <v>0</v>
      </c>
      <c r="Z243" s="18">
        <v>0</v>
      </c>
      <c r="AA243" s="19">
        <v>0</v>
      </c>
      <c r="AB243" s="35">
        <f t="shared" si="313"/>
        <v>0</v>
      </c>
      <c r="AC243" s="486">
        <f t="shared" si="314"/>
        <v>0</v>
      </c>
      <c r="AD243" s="570">
        <f t="shared" si="315"/>
        <v>0</v>
      </c>
      <c r="AE243" s="465">
        <v>0</v>
      </c>
      <c r="AF243" s="40">
        <f>IFERROR(+VLOOKUP(A243,'Base de Datos'!$A$1:$G$99,6,0),0)</f>
        <v>0</v>
      </c>
      <c r="AG243" s="40">
        <f>IFERROR(+VLOOKUP(A243,'Base de Datos'!$A$1:$H$99,8,0),0)</f>
        <v>0</v>
      </c>
      <c r="AH243" s="40">
        <f t="shared" si="292"/>
        <v>0</v>
      </c>
      <c r="AI243" s="168">
        <f t="shared" si="293"/>
        <v>0</v>
      </c>
      <c r="AJ243" s="159">
        <f t="shared" si="316"/>
        <v>0</v>
      </c>
      <c r="AK243" s="40">
        <f>IFERROR(+VLOOKUP(A243,'Base de Datos'!$A$1:$M$105,10,0),0)</f>
        <v>0</v>
      </c>
      <c r="AL243" s="536">
        <f t="shared" si="317"/>
        <v>0</v>
      </c>
      <c r="AN243" s="218">
        <f>AD243+'[1]PPTO AL 31 DE JULIO  2016'!Z243</f>
        <v>0</v>
      </c>
      <c r="AO243" s="218">
        <f>AE243+'[1]PPTO AL 31 DE JULIO  2016'!AA243</f>
        <v>0</v>
      </c>
      <c r="AP243" s="218">
        <f>AF243+'[1]PPTO AL 31 DE JULIO  2016'!AB243</f>
        <v>0</v>
      </c>
      <c r="AQ243" s="225">
        <f>AI243+'[1]PPTO AL 31 DE JULIO  2016'!AC243</f>
        <v>0</v>
      </c>
      <c r="AR243" s="227" t="e">
        <f t="shared" si="260"/>
        <v>#DIV/0!</v>
      </c>
      <c r="AS243" s="227" t="e">
        <f t="shared" si="261"/>
        <v>#DIV/0!</v>
      </c>
      <c r="AT243" s="526"/>
      <c r="AU243" s="485"/>
      <c r="AV243" s="488">
        <f t="shared" si="262"/>
        <v>0</v>
      </c>
      <c r="AW243" s="488">
        <f t="shared" si="263"/>
        <v>0</v>
      </c>
    </row>
    <row r="244" spans="1:49" s="4" customFormat="1" ht="15.6" hidden="1" x14ac:dyDescent="0.55000000000000004">
      <c r="A244" s="569">
        <v>60305</v>
      </c>
      <c r="B244" s="461" t="s">
        <v>240</v>
      </c>
      <c r="C244" s="571">
        <v>0</v>
      </c>
      <c r="D244" s="462">
        <v>0</v>
      </c>
      <c r="E244" s="5"/>
      <c r="F244" s="5"/>
      <c r="G244" s="5"/>
      <c r="H244" s="5"/>
      <c r="I244" s="38">
        <f t="shared" si="270"/>
        <v>0</v>
      </c>
      <c r="J244" s="551">
        <v>0</v>
      </c>
      <c r="K244" s="19">
        <v>0</v>
      </c>
      <c r="L244" s="14">
        <v>0</v>
      </c>
      <c r="M244" s="15">
        <v>0</v>
      </c>
      <c r="N244" s="18">
        <v>0</v>
      </c>
      <c r="O244" s="19">
        <v>0</v>
      </c>
      <c r="P244" s="14">
        <v>0</v>
      </c>
      <c r="Q244" s="15">
        <v>0</v>
      </c>
      <c r="R244" s="18">
        <v>0</v>
      </c>
      <c r="S244" s="19">
        <v>0</v>
      </c>
      <c r="T244" s="14">
        <v>0</v>
      </c>
      <c r="U244" s="15">
        <v>0</v>
      </c>
      <c r="V244" s="18">
        <v>0</v>
      </c>
      <c r="W244" s="19">
        <v>0</v>
      </c>
      <c r="X244" s="14">
        <v>0</v>
      </c>
      <c r="Y244" s="15">
        <v>0</v>
      </c>
      <c r="Z244" s="18">
        <v>0</v>
      </c>
      <c r="AA244" s="19">
        <v>0</v>
      </c>
      <c r="AB244" s="35">
        <f t="shared" si="313"/>
        <v>0</v>
      </c>
      <c r="AC244" s="486">
        <f t="shared" si="314"/>
        <v>0</v>
      </c>
      <c r="AD244" s="570">
        <f t="shared" si="315"/>
        <v>0</v>
      </c>
      <c r="AE244" s="465">
        <v>0</v>
      </c>
      <c r="AF244" s="40">
        <f>IFERROR(+VLOOKUP(A244,'Base de Datos'!$A$1:$G$99,6,0),0)</f>
        <v>0</v>
      </c>
      <c r="AG244" s="40">
        <f>IFERROR(+VLOOKUP(A244,'Base de Datos'!$A$1:$H$99,8,0),0)</f>
        <v>0</v>
      </c>
      <c r="AH244" s="40">
        <f t="shared" si="292"/>
        <v>0</v>
      </c>
      <c r="AI244" s="168">
        <f t="shared" si="293"/>
        <v>0</v>
      </c>
      <c r="AJ244" s="159">
        <f t="shared" si="316"/>
        <v>0</v>
      </c>
      <c r="AK244" s="40">
        <f>IFERROR(+VLOOKUP(A244,'Base de Datos'!$A$1:$M$105,10,0),0)</f>
        <v>0</v>
      </c>
      <c r="AL244" s="536">
        <f t="shared" si="317"/>
        <v>0</v>
      </c>
      <c r="AN244" s="218">
        <f>AD244+'[1]PPTO AL 31 DE JULIO  2016'!Z244</f>
        <v>0</v>
      </c>
      <c r="AO244" s="218">
        <f>AE244+'[1]PPTO AL 31 DE JULIO  2016'!AA244</f>
        <v>0</v>
      </c>
      <c r="AP244" s="218">
        <f>AF244+'[1]PPTO AL 31 DE JULIO  2016'!AB244</f>
        <v>0</v>
      </c>
      <c r="AQ244" s="225">
        <f>AI244+'[1]PPTO AL 31 DE JULIO  2016'!AC244</f>
        <v>0</v>
      </c>
      <c r="AR244" s="227" t="e">
        <f t="shared" si="260"/>
        <v>#DIV/0!</v>
      </c>
      <c r="AS244" s="227" t="e">
        <f t="shared" si="261"/>
        <v>#DIV/0!</v>
      </c>
      <c r="AT244" s="526"/>
      <c r="AU244" s="485"/>
      <c r="AV244" s="488">
        <f t="shared" si="262"/>
        <v>0</v>
      </c>
      <c r="AW244" s="488">
        <f t="shared" si="263"/>
        <v>0</v>
      </c>
    </row>
    <row r="245" spans="1:49" s="4" customFormat="1" ht="15.6" x14ac:dyDescent="0.55000000000000004">
      <c r="A245" s="569" t="s">
        <v>560</v>
      </c>
      <c r="B245" s="461" t="s">
        <v>241</v>
      </c>
      <c r="C245" s="571">
        <v>19175448</v>
      </c>
      <c r="D245" s="462">
        <v>0</v>
      </c>
      <c r="E245" s="5"/>
      <c r="F245" s="5"/>
      <c r="G245" s="5"/>
      <c r="H245" s="5"/>
      <c r="I245" s="38">
        <f t="shared" si="270"/>
        <v>19175448</v>
      </c>
      <c r="J245" s="551">
        <v>0</v>
      </c>
      <c r="K245" s="19">
        <v>0</v>
      </c>
      <c r="L245" s="14">
        <v>0</v>
      </c>
      <c r="M245" s="15">
        <v>0</v>
      </c>
      <c r="N245" s="18">
        <v>0</v>
      </c>
      <c r="O245" s="19">
        <v>0</v>
      </c>
      <c r="P245" s="14"/>
      <c r="Q245" s="15">
        <v>0</v>
      </c>
      <c r="R245" s="18">
        <v>0</v>
      </c>
      <c r="S245" s="19">
        <v>0</v>
      </c>
      <c r="T245" s="14">
        <v>0</v>
      </c>
      <c r="U245" s="15">
        <v>0</v>
      </c>
      <c r="V245" s="18">
        <v>0</v>
      </c>
      <c r="W245" s="19">
        <v>0</v>
      </c>
      <c r="X245" s="14"/>
      <c r="Y245" s="15">
        <v>0</v>
      </c>
      <c r="Z245" s="18">
        <v>0</v>
      </c>
      <c r="AA245" s="19">
        <v>0</v>
      </c>
      <c r="AB245" s="35">
        <f t="shared" si="313"/>
        <v>0</v>
      </c>
      <c r="AC245" s="486">
        <f t="shared" si="314"/>
        <v>0</v>
      </c>
      <c r="AD245" s="570">
        <f t="shared" si="315"/>
        <v>19175448</v>
      </c>
      <c r="AE245" s="465">
        <f>IFERROR(+VLOOKUP(A245,'Base de Datos'!$A$1:$G$105,7,0),0)</f>
        <v>4080468</v>
      </c>
      <c r="AF245" s="40">
        <f>IFERROR(+VLOOKUP(A245,'Base de Datos'!$A$1:$G$105,6,0),0)</f>
        <v>0</v>
      </c>
      <c r="AG245" s="40">
        <f>IFERROR(+VLOOKUP(A245,'Base de Datos'!$A$1:$H$105,8,0),0)</f>
        <v>-10000000</v>
      </c>
      <c r="AH245" s="40">
        <f>+AI245+AG245</f>
        <v>5094980</v>
      </c>
      <c r="AI245" s="168">
        <f t="shared" si="293"/>
        <v>15094980</v>
      </c>
      <c r="AJ245" s="159">
        <f t="shared" si="316"/>
        <v>0.21279648850968175</v>
      </c>
      <c r="AK245" s="40">
        <f>IFERROR(+VLOOKUP(A245,'Base de Datos'!$A$1:$M$105,10,0),0)</f>
        <v>5094980</v>
      </c>
      <c r="AL245" s="536">
        <f>IFERROR(+(AE245/AD245),0)</f>
        <v>0.21279648850968175</v>
      </c>
      <c r="AN245" s="218">
        <f>AD245+'[1]PPTO AL 31 DE JULIO  2016'!Z245</f>
        <v>19175448</v>
      </c>
      <c r="AO245" s="218">
        <f>AE245+'[1]PPTO AL 31 DE JULIO  2016'!AA245</f>
        <v>4080468</v>
      </c>
      <c r="AP245" s="218">
        <f>AF245+'[1]PPTO AL 31 DE JULIO  2016'!AB245</f>
        <v>0</v>
      </c>
      <c r="AQ245" s="225">
        <f>AI245+'[1]PPTO AL 31 DE JULIO  2016'!AC245</f>
        <v>15094980</v>
      </c>
      <c r="AR245" s="227">
        <f t="shared" si="260"/>
        <v>0.21279648850968175</v>
      </c>
      <c r="AS245" s="227">
        <f t="shared" si="261"/>
        <v>0.21279648850968175</v>
      </c>
      <c r="AT245" s="526"/>
      <c r="AU245" s="485">
        <v>10426142</v>
      </c>
      <c r="AV245" s="488">
        <f t="shared" si="262"/>
        <v>4668838</v>
      </c>
      <c r="AW245" s="488">
        <f t="shared" si="263"/>
        <v>4668838</v>
      </c>
    </row>
    <row r="246" spans="1:49" s="23" customFormat="1" ht="24" x14ac:dyDescent="0.55000000000000004">
      <c r="A246" s="386">
        <v>604</v>
      </c>
      <c r="B246" s="387" t="s">
        <v>242</v>
      </c>
      <c r="C246" s="388">
        <f>SUM(C247:C250)</f>
        <v>0</v>
      </c>
      <c r="D246" s="388">
        <f>SUM(D247:D250)</f>
        <v>0</v>
      </c>
      <c r="E246" s="397">
        <f>SUM(E247:E250)</f>
        <v>0</v>
      </c>
      <c r="F246" s="397"/>
      <c r="G246" s="397"/>
      <c r="H246" s="397">
        <f>SUM(H247:H250)</f>
        <v>0</v>
      </c>
      <c r="I246" s="395">
        <f t="shared" si="270"/>
        <v>0</v>
      </c>
      <c r="J246" s="390">
        <f>SUM(J247:J250)</f>
        <v>0</v>
      </c>
      <c r="K246" s="391">
        <f t="shared" ref="K246:W246" si="318">SUM(K247:K250)</f>
        <v>0</v>
      </c>
      <c r="L246" s="392">
        <f t="shared" si="318"/>
        <v>0</v>
      </c>
      <c r="M246" s="393">
        <f t="shared" si="318"/>
        <v>0</v>
      </c>
      <c r="N246" s="392">
        <f t="shared" si="318"/>
        <v>0</v>
      </c>
      <c r="O246" s="393">
        <f t="shared" si="318"/>
        <v>0</v>
      </c>
      <c r="P246" s="392">
        <f t="shared" si="318"/>
        <v>515700000</v>
      </c>
      <c r="Q246" s="393">
        <f t="shared" si="318"/>
        <v>0</v>
      </c>
      <c r="R246" s="392">
        <f t="shared" si="318"/>
        <v>0</v>
      </c>
      <c r="S246" s="393">
        <f t="shared" si="318"/>
        <v>0</v>
      </c>
      <c r="T246" s="392">
        <f>SUM(T247:T250)</f>
        <v>0</v>
      </c>
      <c r="U246" s="393">
        <f>SUM(U247:U250)</f>
        <v>0</v>
      </c>
      <c r="V246" s="392">
        <f t="shared" si="318"/>
        <v>0</v>
      </c>
      <c r="W246" s="393">
        <f t="shared" si="318"/>
        <v>0</v>
      </c>
      <c r="X246" s="392">
        <f t="shared" ref="X246:AA246" si="319">SUM(X247:X250)</f>
        <v>0</v>
      </c>
      <c r="Y246" s="393">
        <f t="shared" si="319"/>
        <v>0</v>
      </c>
      <c r="Z246" s="392">
        <f t="shared" si="319"/>
        <v>0</v>
      </c>
      <c r="AA246" s="393">
        <f t="shared" si="319"/>
        <v>0</v>
      </c>
      <c r="AB246" s="394">
        <f>SUM(AB247:AB250)</f>
        <v>79000000</v>
      </c>
      <c r="AC246" s="388">
        <f>K246+M246+O246+Q246+S246+V246</f>
        <v>0</v>
      </c>
      <c r="AD246" s="395">
        <f>SUM(AD247:AD250)</f>
        <v>79000000</v>
      </c>
      <c r="AE246" s="460">
        <f>SUM(AE247:AE250)</f>
        <v>0</v>
      </c>
      <c r="AF246" s="395">
        <f>SUM(AF247:AF250)</f>
        <v>0</v>
      </c>
      <c r="AG246" s="395">
        <f>IFERROR(+VLOOKUP(A246,'Base de Datos'!$A$1:$G$84,8,0),0)</f>
        <v>0</v>
      </c>
      <c r="AH246" s="395">
        <f t="shared" si="292"/>
        <v>79000000</v>
      </c>
      <c r="AI246" s="395">
        <f>SUM(AI247:AI250)</f>
        <v>79000000</v>
      </c>
      <c r="AJ246" s="398">
        <f>(AD246-AI246)/AD246</f>
        <v>0</v>
      </c>
      <c r="AK246" s="395">
        <f>SUM(AK247:AK250)</f>
        <v>79000000</v>
      </c>
      <c r="AL246" s="536">
        <f t="shared" si="312"/>
        <v>0</v>
      </c>
      <c r="AN246" s="218">
        <f>AD246+'[1]PPTO AL 31 DE JULIO  2016'!Z246</f>
        <v>79000000</v>
      </c>
      <c r="AO246" s="218">
        <f>AE246+'[1]PPTO AL 31 DE JULIO  2016'!AA246</f>
        <v>0</v>
      </c>
      <c r="AP246" s="218">
        <f>AF246+'[1]PPTO AL 31 DE JULIO  2016'!AB246</f>
        <v>0</v>
      </c>
      <c r="AQ246" s="225">
        <f>AI246+'[1]PPTO AL 31 DE JULIO  2016'!AC246</f>
        <v>79000000</v>
      </c>
      <c r="AR246" s="227">
        <f t="shared" si="260"/>
        <v>0</v>
      </c>
      <c r="AS246" s="227">
        <f t="shared" si="261"/>
        <v>0</v>
      </c>
      <c r="AT246" s="526"/>
      <c r="AU246" s="485"/>
      <c r="AV246" s="488">
        <f t="shared" si="262"/>
        <v>79000000</v>
      </c>
      <c r="AW246" s="488">
        <f t="shared" si="263"/>
        <v>79000000</v>
      </c>
    </row>
    <row r="247" spans="1:49" s="4" customFormat="1" ht="15.6" hidden="1" x14ac:dyDescent="0.55000000000000004">
      <c r="A247" s="569">
        <v>60401</v>
      </c>
      <c r="B247" s="461" t="s">
        <v>243</v>
      </c>
      <c r="C247" s="571">
        <v>0</v>
      </c>
      <c r="D247" s="462">
        <v>0</v>
      </c>
      <c r="E247" s="5"/>
      <c r="F247" s="5"/>
      <c r="G247" s="5"/>
      <c r="H247" s="5"/>
      <c r="I247" s="38">
        <f t="shared" si="270"/>
        <v>0</v>
      </c>
      <c r="J247" s="551">
        <v>0</v>
      </c>
      <c r="K247" s="19">
        <v>0</v>
      </c>
      <c r="L247" s="14">
        <v>0</v>
      </c>
      <c r="M247" s="15">
        <v>0</v>
      </c>
      <c r="N247" s="18">
        <v>0</v>
      </c>
      <c r="O247" s="19">
        <v>0</v>
      </c>
      <c r="P247" s="14">
        <v>0</v>
      </c>
      <c r="Q247" s="15">
        <v>0</v>
      </c>
      <c r="R247" s="18">
        <v>0</v>
      </c>
      <c r="S247" s="19">
        <v>0</v>
      </c>
      <c r="T247" s="14">
        <v>0</v>
      </c>
      <c r="U247" s="15">
        <v>0</v>
      </c>
      <c r="V247" s="18">
        <v>0</v>
      </c>
      <c r="W247" s="19">
        <v>0</v>
      </c>
      <c r="X247" s="14">
        <v>0</v>
      </c>
      <c r="Y247" s="15">
        <v>0</v>
      </c>
      <c r="Z247" s="18">
        <v>0</v>
      </c>
      <c r="AA247" s="19">
        <v>0</v>
      </c>
      <c r="AB247" s="35">
        <f>J247+L247+N247+P247+R247+W247</f>
        <v>0</v>
      </c>
      <c r="AC247" s="486">
        <f>K247+M247+O247+Q247+S247+V247</f>
        <v>0</v>
      </c>
      <c r="AD247" s="570">
        <f>I247+AB247-AC247</f>
        <v>0</v>
      </c>
      <c r="AE247" s="465">
        <v>0</v>
      </c>
      <c r="AF247" s="40">
        <v>0</v>
      </c>
      <c r="AG247" s="40">
        <f>IFERROR(+VLOOKUP(A247,'Base de Datos'!$A$1:$G$84,8,0),0)</f>
        <v>0</v>
      </c>
      <c r="AH247" s="40">
        <f t="shared" si="292"/>
        <v>0</v>
      </c>
      <c r="AI247" s="168">
        <f t="shared" si="293"/>
        <v>0</v>
      </c>
      <c r="AJ247" s="159">
        <v>0</v>
      </c>
      <c r="AK247" s="40">
        <v>0</v>
      </c>
      <c r="AL247" s="536" t="e">
        <f t="shared" si="312"/>
        <v>#DIV/0!</v>
      </c>
      <c r="AN247" s="218">
        <f>AD247+'[1]PPTO AL 31 DE JULIO  2016'!Z247</f>
        <v>9500000</v>
      </c>
      <c r="AO247" s="218">
        <f>AE247+'[1]PPTO AL 31 DE JULIO  2016'!AA247</f>
        <v>642138</v>
      </c>
      <c r="AP247" s="218">
        <f>AF247+'[1]PPTO AL 31 DE JULIO  2016'!AB247</f>
        <v>0</v>
      </c>
      <c r="AQ247" s="225">
        <f>AI247+'[1]PPTO AL 31 DE JULIO  2016'!AC247</f>
        <v>8857862</v>
      </c>
      <c r="AR247" s="227">
        <f t="shared" si="260"/>
        <v>6.7593473684210523E-2</v>
      </c>
      <c r="AS247" s="227">
        <f t="shared" si="261"/>
        <v>6.7593473684210523E-2</v>
      </c>
      <c r="AT247" s="526"/>
      <c r="AU247" s="485"/>
      <c r="AV247" s="488">
        <f t="shared" si="262"/>
        <v>0</v>
      </c>
      <c r="AW247" s="488">
        <f t="shared" si="263"/>
        <v>0</v>
      </c>
    </row>
    <row r="248" spans="1:49" s="4" customFormat="1" ht="22.8" x14ac:dyDescent="0.55000000000000004">
      <c r="A248" s="709" t="s">
        <v>728</v>
      </c>
      <c r="B248" s="710" t="s">
        <v>735</v>
      </c>
      <c r="C248" s="571">
        <v>0</v>
      </c>
      <c r="D248" s="462">
        <v>0</v>
      </c>
      <c r="E248" s="5"/>
      <c r="F248" s="5"/>
      <c r="G248" s="5"/>
      <c r="H248" s="5"/>
      <c r="I248" s="38">
        <f t="shared" si="270"/>
        <v>0</v>
      </c>
      <c r="J248" s="551">
        <v>0</v>
      </c>
      <c r="K248" s="19">
        <v>0</v>
      </c>
      <c r="L248" s="14">
        <v>0</v>
      </c>
      <c r="M248" s="15">
        <v>0</v>
      </c>
      <c r="N248" s="18">
        <v>0</v>
      </c>
      <c r="O248" s="19">
        <v>0</v>
      </c>
      <c r="P248" s="14">
        <v>79000000</v>
      </c>
      <c r="Q248" s="15">
        <v>0</v>
      </c>
      <c r="R248" s="18">
        <v>0</v>
      </c>
      <c r="S248" s="19">
        <v>0</v>
      </c>
      <c r="T248" s="14">
        <v>0</v>
      </c>
      <c r="U248" s="15">
        <v>0</v>
      </c>
      <c r="V248" s="18">
        <v>0</v>
      </c>
      <c r="W248" s="19">
        <v>0</v>
      </c>
      <c r="X248" s="14">
        <v>0</v>
      </c>
      <c r="Y248" s="15">
        <v>0</v>
      </c>
      <c r="Z248" s="18">
        <v>0</v>
      </c>
      <c r="AA248" s="19">
        <v>0</v>
      </c>
      <c r="AB248" s="702">
        <f>J248+L248+N248+P248+R248+W248</f>
        <v>79000000</v>
      </c>
      <c r="AC248" s="486">
        <f>K248+M248+O248+Q248+S248+V248</f>
        <v>0</v>
      </c>
      <c r="AD248" s="570">
        <f>I248+AB248-AC248</f>
        <v>79000000</v>
      </c>
      <c r="AE248" s="465">
        <v>0</v>
      </c>
      <c r="AF248" s="40">
        <v>0</v>
      </c>
      <c r="AG248" s="40">
        <f>IFERROR(+VLOOKUP(A248,'Base de Datos'!$A$1:$G$84,8,0),0)</f>
        <v>0</v>
      </c>
      <c r="AH248" s="40">
        <f t="shared" si="292"/>
        <v>79000000</v>
      </c>
      <c r="AI248" s="168">
        <f t="shared" si="293"/>
        <v>79000000</v>
      </c>
      <c r="AJ248" s="159">
        <v>0</v>
      </c>
      <c r="AK248" s="40">
        <f>IFERROR(+VLOOKUP(A248,'Base de Datos'!$A$1:$M$105,11,0),0)</f>
        <v>79000000</v>
      </c>
      <c r="AL248" s="536">
        <f t="shared" si="312"/>
        <v>0</v>
      </c>
      <c r="AN248" s="218">
        <f>AD248+'[1]PPTO AL 31 DE JULIO  2016'!Z248</f>
        <v>79000000</v>
      </c>
      <c r="AO248" s="218">
        <f>AE248+'[1]PPTO AL 31 DE JULIO  2016'!AA248</f>
        <v>0</v>
      </c>
      <c r="AP248" s="218">
        <f>AF248+'[1]PPTO AL 31 DE JULIO  2016'!AB248</f>
        <v>0</v>
      </c>
      <c r="AQ248" s="225">
        <f>AI248+'[1]PPTO AL 31 DE JULIO  2016'!AC248</f>
        <v>79000000</v>
      </c>
      <c r="AR248" s="227">
        <f t="shared" si="260"/>
        <v>0</v>
      </c>
      <c r="AS248" s="227">
        <f t="shared" si="261"/>
        <v>0</v>
      </c>
      <c r="AT248" s="526"/>
      <c r="AU248" s="485"/>
      <c r="AV248" s="488">
        <f t="shared" si="262"/>
        <v>79000000</v>
      </c>
      <c r="AW248" s="488">
        <f t="shared" si="263"/>
        <v>79000000</v>
      </c>
    </row>
    <row r="249" spans="1:49" s="4" customFormat="1" ht="34.200000000000003" x14ac:dyDescent="0.55000000000000004">
      <c r="A249" s="709" t="s">
        <v>729</v>
      </c>
      <c r="B249" s="710" t="s">
        <v>736</v>
      </c>
      <c r="C249" s="571">
        <v>0</v>
      </c>
      <c r="D249" s="462">
        <v>0</v>
      </c>
      <c r="E249" s="5"/>
      <c r="F249" s="5"/>
      <c r="G249" s="5"/>
      <c r="H249" s="5"/>
      <c r="I249" s="38">
        <f t="shared" si="270"/>
        <v>0</v>
      </c>
      <c r="J249" s="551">
        <v>0</v>
      </c>
      <c r="K249" s="19">
        <v>0</v>
      </c>
      <c r="L249" s="14">
        <v>0</v>
      </c>
      <c r="M249" s="15">
        <v>0</v>
      </c>
      <c r="N249" s="18">
        <v>0</v>
      </c>
      <c r="O249" s="19">
        <v>0</v>
      </c>
      <c r="P249" s="14">
        <v>436700000</v>
      </c>
      <c r="Q249" s="15">
        <v>0</v>
      </c>
      <c r="R249" s="18">
        <v>0</v>
      </c>
      <c r="S249" s="19">
        <v>0</v>
      </c>
      <c r="T249" s="14">
        <v>0</v>
      </c>
      <c r="U249" s="15">
        <v>0</v>
      </c>
      <c r="V249" s="18">
        <v>0</v>
      </c>
      <c r="W249" s="19">
        <v>0</v>
      </c>
      <c r="X249" s="14">
        <v>0</v>
      </c>
      <c r="Y249" s="15">
        <v>0</v>
      </c>
      <c r="Z249" s="18">
        <v>0</v>
      </c>
      <c r="AA249" s="19">
        <v>0</v>
      </c>
      <c r="AB249" s="704">
        <v>0</v>
      </c>
      <c r="AC249" s="705">
        <f>K249+M249+O249+Q249+S249+V249</f>
        <v>0</v>
      </c>
      <c r="AD249" s="570">
        <f>I249+AB249-AC249</f>
        <v>0</v>
      </c>
      <c r="AE249" s="465">
        <v>0</v>
      </c>
      <c r="AF249" s="40">
        <v>0</v>
      </c>
      <c r="AG249" s="40">
        <f>IFERROR(+VLOOKUP(A249,'Base de Datos'!$A$1:$G$84,8,0),0)</f>
        <v>0</v>
      </c>
      <c r="AH249" s="40">
        <f t="shared" si="292"/>
        <v>0</v>
      </c>
      <c r="AI249" s="168">
        <f t="shared" si="293"/>
        <v>0</v>
      </c>
      <c r="AJ249" s="159">
        <v>0</v>
      </c>
      <c r="AK249" s="40">
        <f>IFERROR(+VLOOKUP(A249,'Base de Datos'!$A$1:$M$105,10,0),0)</f>
        <v>0</v>
      </c>
      <c r="AL249" s="536" t="e">
        <f t="shared" si="312"/>
        <v>#DIV/0!</v>
      </c>
      <c r="AN249" s="218">
        <f>AD249+'[1]PPTO AL 31 DE JULIO  2016'!Z249</f>
        <v>0</v>
      </c>
      <c r="AO249" s="218">
        <f>AE249+'[1]PPTO AL 31 DE JULIO  2016'!AA249</f>
        <v>0</v>
      </c>
      <c r="AP249" s="218">
        <f>AF249+'[1]PPTO AL 31 DE JULIO  2016'!AB249</f>
        <v>0</v>
      </c>
      <c r="AQ249" s="225">
        <f>AI249+'[1]PPTO AL 31 DE JULIO  2016'!AC249</f>
        <v>0</v>
      </c>
      <c r="AR249" s="227" t="e">
        <f t="shared" si="260"/>
        <v>#DIV/0!</v>
      </c>
      <c r="AS249" s="227" t="e">
        <f t="shared" si="261"/>
        <v>#DIV/0!</v>
      </c>
      <c r="AT249" s="526"/>
      <c r="AU249" s="485"/>
      <c r="AV249" s="488">
        <f t="shared" si="262"/>
        <v>0</v>
      </c>
      <c r="AW249" s="488">
        <f t="shared" si="263"/>
        <v>0</v>
      </c>
    </row>
    <row r="250" spans="1:49" s="4" customFormat="1" ht="22.8" hidden="1" x14ac:dyDescent="0.55000000000000004">
      <c r="A250" s="569">
        <v>60404</v>
      </c>
      <c r="B250" s="461" t="s">
        <v>244</v>
      </c>
      <c r="C250" s="571">
        <v>0</v>
      </c>
      <c r="D250" s="462">
        <v>0</v>
      </c>
      <c r="E250" s="5"/>
      <c r="F250" s="5"/>
      <c r="G250" s="5"/>
      <c r="H250" s="5"/>
      <c r="I250" s="38">
        <f t="shared" si="270"/>
        <v>0</v>
      </c>
      <c r="J250" s="551">
        <v>0</v>
      </c>
      <c r="K250" s="19">
        <v>0</v>
      </c>
      <c r="L250" s="14">
        <v>0</v>
      </c>
      <c r="M250" s="15">
        <v>0</v>
      </c>
      <c r="N250" s="18">
        <v>0</v>
      </c>
      <c r="O250" s="19">
        <v>0</v>
      </c>
      <c r="P250" s="14">
        <v>0</v>
      </c>
      <c r="Q250" s="15">
        <v>0</v>
      </c>
      <c r="R250" s="18">
        <v>0</v>
      </c>
      <c r="S250" s="19">
        <v>0</v>
      </c>
      <c r="T250" s="14">
        <v>0</v>
      </c>
      <c r="U250" s="15">
        <v>0</v>
      </c>
      <c r="V250" s="18">
        <v>0</v>
      </c>
      <c r="W250" s="19">
        <v>0</v>
      </c>
      <c r="X250" s="14">
        <v>0</v>
      </c>
      <c r="Y250" s="15">
        <v>0</v>
      </c>
      <c r="Z250" s="18">
        <v>0</v>
      </c>
      <c r="AA250" s="19">
        <v>0</v>
      </c>
      <c r="AB250" s="35">
        <f>J250+L250+N250+P250+R250+W250</f>
        <v>0</v>
      </c>
      <c r="AC250" s="486">
        <f>K250+M250+O250+Q250+S250+V250</f>
        <v>0</v>
      </c>
      <c r="AD250" s="570">
        <f>I250+AB250-AC250</f>
        <v>0</v>
      </c>
      <c r="AE250" s="465">
        <v>0</v>
      </c>
      <c r="AF250" s="40"/>
      <c r="AG250" s="40">
        <f>IFERROR(+VLOOKUP(A250,'Base de Datos'!$A$1:$G$84,8,0),0)</f>
        <v>0</v>
      </c>
      <c r="AH250" s="40">
        <f t="shared" si="292"/>
        <v>0</v>
      </c>
      <c r="AI250" s="168">
        <f t="shared" si="293"/>
        <v>0</v>
      </c>
      <c r="AJ250" s="159" t="e">
        <f>(AD250-AI250)/AD250</f>
        <v>#DIV/0!</v>
      </c>
      <c r="AK250" s="40"/>
      <c r="AL250" s="536" t="e">
        <f t="shared" si="312"/>
        <v>#DIV/0!</v>
      </c>
      <c r="AN250" s="218">
        <f>AD250+'[1]PPTO AL 31 DE JULIO  2016'!Z250</f>
        <v>0</v>
      </c>
      <c r="AO250" s="218">
        <f>AE250+'[1]PPTO AL 31 DE JULIO  2016'!AA250</f>
        <v>0</v>
      </c>
      <c r="AP250" s="218">
        <f>AF250+'[1]PPTO AL 31 DE JULIO  2016'!AB250</f>
        <v>0</v>
      </c>
      <c r="AQ250" s="225">
        <f>AI250+'[1]PPTO AL 31 DE JULIO  2016'!AC250</f>
        <v>0</v>
      </c>
      <c r="AR250" s="227" t="e">
        <f t="shared" si="260"/>
        <v>#DIV/0!</v>
      </c>
      <c r="AS250" s="227" t="e">
        <f t="shared" si="261"/>
        <v>#DIV/0!</v>
      </c>
      <c r="AT250" s="526"/>
      <c r="AU250" s="485"/>
      <c r="AV250" s="488">
        <f t="shared" si="262"/>
        <v>0</v>
      </c>
      <c r="AW250" s="488">
        <f t="shared" si="263"/>
        <v>0</v>
      </c>
    </row>
    <row r="251" spans="1:49" s="23" customFormat="1" ht="24" hidden="1" x14ac:dyDescent="0.55000000000000004">
      <c r="A251" s="386">
        <v>605</v>
      </c>
      <c r="B251" s="387" t="s">
        <v>245</v>
      </c>
      <c r="C251" s="388">
        <f>C252</f>
        <v>0</v>
      </c>
      <c r="D251" s="388">
        <f>D252</f>
        <v>0</v>
      </c>
      <c r="E251" s="397">
        <f>E252</f>
        <v>0</v>
      </c>
      <c r="F251" s="397"/>
      <c r="G251" s="397"/>
      <c r="H251" s="397">
        <f>H252</f>
        <v>0</v>
      </c>
      <c r="I251" s="395">
        <f t="shared" si="270"/>
        <v>0</v>
      </c>
      <c r="J251" s="390">
        <f>J252</f>
        <v>0</v>
      </c>
      <c r="K251" s="391">
        <f t="shared" ref="K251:AA251" si="320">K252</f>
        <v>0</v>
      </c>
      <c r="L251" s="392">
        <f t="shared" si="320"/>
        <v>0</v>
      </c>
      <c r="M251" s="393">
        <f t="shared" si="320"/>
        <v>0</v>
      </c>
      <c r="N251" s="392">
        <f t="shared" si="320"/>
        <v>0</v>
      </c>
      <c r="O251" s="393">
        <f t="shared" si="320"/>
        <v>0</v>
      </c>
      <c r="P251" s="392">
        <f t="shared" si="320"/>
        <v>0</v>
      </c>
      <c r="Q251" s="393">
        <f t="shared" si="320"/>
        <v>0</v>
      </c>
      <c r="R251" s="392">
        <f t="shared" si="320"/>
        <v>0</v>
      </c>
      <c r="S251" s="393">
        <f t="shared" si="320"/>
        <v>0</v>
      </c>
      <c r="T251" s="392">
        <f t="shared" si="320"/>
        <v>0</v>
      </c>
      <c r="U251" s="393">
        <f t="shared" si="320"/>
        <v>0</v>
      </c>
      <c r="V251" s="392">
        <f t="shared" si="320"/>
        <v>0</v>
      </c>
      <c r="W251" s="393">
        <f t="shared" si="320"/>
        <v>0</v>
      </c>
      <c r="X251" s="392">
        <f t="shared" si="320"/>
        <v>0</v>
      </c>
      <c r="Y251" s="393">
        <f t="shared" si="320"/>
        <v>0</v>
      </c>
      <c r="Z251" s="392">
        <f t="shared" si="320"/>
        <v>0</v>
      </c>
      <c r="AA251" s="393">
        <f t="shared" si="320"/>
        <v>0</v>
      </c>
      <c r="AB251" s="394">
        <f t="shared" ref="AB251:AK251" si="321">AB252</f>
        <v>0</v>
      </c>
      <c r="AC251" s="388">
        <f>AC252</f>
        <v>0</v>
      </c>
      <c r="AD251" s="395">
        <f t="shared" si="321"/>
        <v>0</v>
      </c>
      <c r="AE251" s="460">
        <f t="shared" si="321"/>
        <v>0</v>
      </c>
      <c r="AF251" s="395">
        <f t="shared" si="321"/>
        <v>0</v>
      </c>
      <c r="AG251" s="395">
        <f>IFERROR(+VLOOKUP(A251,'Base de Datos'!$A$1:$G$84,8,0),0)</f>
        <v>0</v>
      </c>
      <c r="AH251" s="395">
        <f t="shared" si="292"/>
        <v>0</v>
      </c>
      <c r="AI251" s="395">
        <f t="shared" si="321"/>
        <v>0</v>
      </c>
      <c r="AJ251" s="398">
        <v>0</v>
      </c>
      <c r="AK251" s="395">
        <f t="shared" si="321"/>
        <v>0</v>
      </c>
      <c r="AL251" s="536">
        <v>0</v>
      </c>
      <c r="AN251" s="218">
        <f>AD251+'[1]PPTO AL 31 DE JULIO  2016'!Z251</f>
        <v>0</v>
      </c>
      <c r="AO251" s="218">
        <f>AE251+'[1]PPTO AL 31 DE JULIO  2016'!AA251</f>
        <v>0</v>
      </c>
      <c r="AP251" s="218">
        <f>AF251+'[1]PPTO AL 31 DE JULIO  2016'!AB251</f>
        <v>0</v>
      </c>
      <c r="AQ251" s="225">
        <f>AI251+'[1]PPTO AL 31 DE JULIO  2016'!AC251</f>
        <v>0</v>
      </c>
      <c r="AR251" s="227" t="e">
        <f t="shared" si="260"/>
        <v>#DIV/0!</v>
      </c>
      <c r="AS251" s="227" t="e">
        <f t="shared" si="261"/>
        <v>#DIV/0!</v>
      </c>
      <c r="AT251" s="526"/>
      <c r="AU251" s="485"/>
      <c r="AV251" s="488">
        <f t="shared" si="262"/>
        <v>0</v>
      </c>
      <c r="AW251" s="488">
        <f t="shared" si="263"/>
        <v>0</v>
      </c>
    </row>
    <row r="252" spans="1:49" s="4" customFormat="1" ht="15.6" hidden="1" x14ac:dyDescent="0.55000000000000004">
      <c r="A252" s="569" t="s">
        <v>561</v>
      </c>
      <c r="B252" s="461" t="s">
        <v>246</v>
      </c>
      <c r="C252" s="571"/>
      <c r="D252" s="462"/>
      <c r="E252" s="5"/>
      <c r="F252" s="5"/>
      <c r="G252" s="5"/>
      <c r="H252" s="5"/>
      <c r="I252" s="38">
        <f t="shared" si="270"/>
        <v>0</v>
      </c>
      <c r="J252" s="551"/>
      <c r="K252" s="19"/>
      <c r="L252" s="14"/>
      <c r="M252" s="15"/>
      <c r="N252" s="18"/>
      <c r="O252" s="19"/>
      <c r="P252" s="14"/>
      <c r="Q252" s="15"/>
      <c r="R252" s="18"/>
      <c r="S252" s="19"/>
      <c r="T252" s="14"/>
      <c r="U252" s="15"/>
      <c r="V252" s="18"/>
      <c r="W252" s="19"/>
      <c r="X252" s="14"/>
      <c r="Y252" s="15"/>
      <c r="Z252" s="18"/>
      <c r="AA252" s="19"/>
      <c r="AB252" s="35">
        <f>J252+L252+N252+P252+R252+W252+T252</f>
        <v>0</v>
      </c>
      <c r="AC252" s="486">
        <f>K252+M252+O252+Q252+S252+V252+U252</f>
        <v>0</v>
      </c>
      <c r="AD252" s="570">
        <f>I252+AB252-AC252</f>
        <v>0</v>
      </c>
      <c r="AE252" s="465">
        <f>IFERROR(+VLOOKUP(A252,'Base de Datos'!$A$1:$G$84,7,0),0)</f>
        <v>0</v>
      </c>
      <c r="AF252" s="40">
        <f>IFERROR(+VLOOKUP(A252,'Base de Datos'!$A$1:$G$84,6,0),0)</f>
        <v>0</v>
      </c>
      <c r="AG252" s="40">
        <f>IFERROR(+VLOOKUP(A252,'Base de Datos'!$A$1:$G$84,8,0),0)</f>
        <v>0</v>
      </c>
      <c r="AH252" s="40">
        <f t="shared" si="292"/>
        <v>0</v>
      </c>
      <c r="AI252" s="168">
        <f t="shared" si="293"/>
        <v>0</v>
      </c>
      <c r="AJ252" s="159">
        <v>0</v>
      </c>
      <c r="AK252" s="40">
        <f>IFERROR(+VLOOKUP(A252,'Base de Datos'!$A$1:$M$84,11,0),0)</f>
        <v>0</v>
      </c>
      <c r="AL252" s="536">
        <v>0</v>
      </c>
      <c r="AN252" s="218">
        <f>AD252+'[1]PPTO AL 31 DE JULIO  2016'!Z252</f>
        <v>0</v>
      </c>
      <c r="AO252" s="218">
        <f>AE252+'[1]PPTO AL 31 DE JULIO  2016'!AA252</f>
        <v>0</v>
      </c>
      <c r="AP252" s="218">
        <f>AF252+'[1]PPTO AL 31 DE JULIO  2016'!AB252</f>
        <v>0</v>
      </c>
      <c r="AQ252" s="225">
        <f>AI252+'[1]PPTO AL 31 DE JULIO  2016'!AC252</f>
        <v>0</v>
      </c>
      <c r="AR252" s="227" t="e">
        <f t="shared" si="260"/>
        <v>#DIV/0!</v>
      </c>
      <c r="AS252" s="227" t="e">
        <f t="shared" si="261"/>
        <v>#DIV/0!</v>
      </c>
      <c r="AT252" s="526"/>
      <c r="AU252" s="485"/>
      <c r="AV252" s="488">
        <f t="shared" si="262"/>
        <v>0</v>
      </c>
      <c r="AW252" s="488">
        <f t="shared" si="263"/>
        <v>0</v>
      </c>
    </row>
    <row r="253" spans="1:49" s="23" customFormat="1" ht="16.8" x14ac:dyDescent="0.55000000000000004">
      <c r="A253" s="386">
        <v>606</v>
      </c>
      <c r="B253" s="387" t="s">
        <v>247</v>
      </c>
      <c r="C253" s="388">
        <f>SUM(C254)</f>
        <v>100000</v>
      </c>
      <c r="D253" s="388">
        <f>+D254+D255</f>
        <v>0</v>
      </c>
      <c r="E253" s="397">
        <f>+E254+E255</f>
        <v>0</v>
      </c>
      <c r="F253" s="397"/>
      <c r="G253" s="397"/>
      <c r="H253" s="397">
        <f>+H254+H255</f>
        <v>0</v>
      </c>
      <c r="I253" s="395">
        <f t="shared" si="270"/>
        <v>100000</v>
      </c>
      <c r="J253" s="390">
        <f>+J254+J255</f>
        <v>0</v>
      </c>
      <c r="K253" s="391">
        <f t="shared" ref="K253:W253" si="322">+K254+K255</f>
        <v>0</v>
      </c>
      <c r="L253" s="392">
        <f t="shared" si="322"/>
        <v>0</v>
      </c>
      <c r="M253" s="393">
        <f t="shared" si="322"/>
        <v>0</v>
      </c>
      <c r="N253" s="392">
        <f t="shared" si="322"/>
        <v>0</v>
      </c>
      <c r="O253" s="393">
        <f t="shared" si="322"/>
        <v>0</v>
      </c>
      <c r="P253" s="392">
        <f t="shared" si="322"/>
        <v>162300000</v>
      </c>
      <c r="Q253" s="393">
        <f t="shared" si="322"/>
        <v>0</v>
      </c>
      <c r="R253" s="392">
        <f t="shared" si="322"/>
        <v>0</v>
      </c>
      <c r="S253" s="393">
        <f t="shared" si="322"/>
        <v>0</v>
      </c>
      <c r="T253" s="392">
        <f>+T254+T255</f>
        <v>0</v>
      </c>
      <c r="U253" s="393">
        <f>+U254+U255</f>
        <v>0</v>
      </c>
      <c r="V253" s="392">
        <f t="shared" si="322"/>
        <v>0</v>
      </c>
      <c r="W253" s="393">
        <f t="shared" si="322"/>
        <v>0</v>
      </c>
      <c r="X253" s="392">
        <f t="shared" ref="X253:AA253" si="323">+X254+X255</f>
        <v>0</v>
      </c>
      <c r="Y253" s="393">
        <f t="shared" si="323"/>
        <v>0</v>
      </c>
      <c r="Z253" s="392">
        <f t="shared" si="323"/>
        <v>0</v>
      </c>
      <c r="AA253" s="393">
        <f t="shared" si="323"/>
        <v>0</v>
      </c>
      <c r="AB253" s="394">
        <f t="shared" ref="AB253:AI253" si="324">+AB254+AB255</f>
        <v>162300000</v>
      </c>
      <c r="AC253" s="388">
        <f>+AC254+AC255</f>
        <v>0</v>
      </c>
      <c r="AD253" s="395">
        <f t="shared" si="324"/>
        <v>162400000</v>
      </c>
      <c r="AE253" s="460">
        <f t="shared" si="324"/>
        <v>0</v>
      </c>
      <c r="AF253" s="395">
        <f t="shared" si="324"/>
        <v>0</v>
      </c>
      <c r="AG253" s="395">
        <f>IFERROR(+VLOOKUP(A253,'Base de Datos'!$A$1:$H$105,8,0),0)</f>
        <v>0</v>
      </c>
      <c r="AH253" s="395">
        <f t="shared" si="292"/>
        <v>162400000</v>
      </c>
      <c r="AI253" s="395">
        <f t="shared" si="324"/>
        <v>162400000</v>
      </c>
      <c r="AJ253" s="405">
        <v>0</v>
      </c>
      <c r="AK253" s="395">
        <f t="shared" ref="AK253" si="325">+AK254+AK255</f>
        <v>100000</v>
      </c>
      <c r="AL253" s="536">
        <v>0</v>
      </c>
      <c r="AN253" s="218">
        <f>AD253+'[1]PPTO AL 31 DE JULIO  2016'!Z253</f>
        <v>162400000</v>
      </c>
      <c r="AO253" s="218">
        <f>AE253+'[1]PPTO AL 31 DE JULIO  2016'!AA253</f>
        <v>0</v>
      </c>
      <c r="AP253" s="218">
        <f>AF253+'[1]PPTO AL 31 DE JULIO  2016'!AB253</f>
        <v>0</v>
      </c>
      <c r="AQ253" s="225">
        <f>AI253+'[1]PPTO AL 31 DE JULIO  2016'!AC253</f>
        <v>162400000</v>
      </c>
      <c r="AR253" s="227">
        <f t="shared" si="260"/>
        <v>0</v>
      </c>
      <c r="AS253" s="227">
        <f t="shared" si="261"/>
        <v>0</v>
      </c>
      <c r="AT253" s="526"/>
      <c r="AU253" s="485">
        <v>100000</v>
      </c>
      <c r="AV253" s="488">
        <f t="shared" si="262"/>
        <v>162300000</v>
      </c>
      <c r="AW253" s="488">
        <f t="shared" si="263"/>
        <v>162300000</v>
      </c>
    </row>
    <row r="254" spans="1:49" s="4" customFormat="1" ht="15.6" x14ac:dyDescent="0.55000000000000004">
      <c r="A254" s="569" t="s">
        <v>562</v>
      </c>
      <c r="B254" s="461" t="s">
        <v>248</v>
      </c>
      <c r="C254" s="571">
        <v>100000</v>
      </c>
      <c r="D254" s="462">
        <v>0</v>
      </c>
      <c r="E254" s="5"/>
      <c r="F254" s="5"/>
      <c r="G254" s="5"/>
      <c r="H254" s="5"/>
      <c r="I254" s="38">
        <f t="shared" si="270"/>
        <v>100000</v>
      </c>
      <c r="J254" s="551"/>
      <c r="K254" s="19">
        <v>0</v>
      </c>
      <c r="L254" s="14">
        <v>0</v>
      </c>
      <c r="M254" s="15">
        <v>0</v>
      </c>
      <c r="N254" s="18">
        <v>0</v>
      </c>
      <c r="O254" s="19">
        <v>0</v>
      </c>
      <c r="P254" s="14">
        <v>162300000</v>
      </c>
      <c r="Q254" s="15">
        <v>0</v>
      </c>
      <c r="R254" s="18"/>
      <c r="S254" s="19">
        <v>0</v>
      </c>
      <c r="T254" s="14">
        <v>0</v>
      </c>
      <c r="U254" s="15">
        <v>0</v>
      </c>
      <c r="V254" s="18"/>
      <c r="W254" s="19">
        <v>0</v>
      </c>
      <c r="X254" s="14">
        <v>0</v>
      </c>
      <c r="Y254" s="15">
        <v>0</v>
      </c>
      <c r="Z254" s="18">
        <v>0</v>
      </c>
      <c r="AA254" s="19">
        <v>0</v>
      </c>
      <c r="AB254" s="702">
        <f t="shared" ref="AB254" si="326">J254+L254+N254+P254+R254+T254+V254+X254+Z254</f>
        <v>162300000</v>
      </c>
      <c r="AC254" s="486">
        <f t="shared" ref="AC254" si="327">K254+M254+O254+Q254+S254+U254+W254+Y254+AA254</f>
        <v>0</v>
      </c>
      <c r="AD254" s="570">
        <f>C254+AB254-AC254</f>
        <v>162400000</v>
      </c>
      <c r="AE254" s="465">
        <f>IFERROR(+VLOOKUP(A254,'Base de Datos'!$A$1:$G$105,7,0),0)</f>
        <v>0</v>
      </c>
      <c r="AF254" s="40">
        <f>IFERROR(+VLOOKUP(A254,'Base de Datos'!$A$1:$G$105,6,0),0)</f>
        <v>0</v>
      </c>
      <c r="AG254" s="40">
        <f>IFERROR(+VLOOKUP(A254,'Base de Datos'!$A$1:$H$105,8,0),0)</f>
        <v>-162300000</v>
      </c>
      <c r="AH254" s="40">
        <f t="shared" si="292"/>
        <v>324700000</v>
      </c>
      <c r="AI254" s="168">
        <f t="shared" si="293"/>
        <v>162400000</v>
      </c>
      <c r="AJ254" s="159">
        <v>0</v>
      </c>
      <c r="AK254" s="40">
        <f>IFERROR(+VLOOKUP(A254,'Base de Datos'!$A$1:$M$105,10,0),0)+'Base de Datos'!J92</f>
        <v>100000</v>
      </c>
      <c r="AL254" s="536">
        <v>0</v>
      </c>
      <c r="AN254" s="218">
        <f>AD254+'[1]PPTO AL 31 DE JULIO  2016'!Z254</f>
        <v>162400000</v>
      </c>
      <c r="AO254" s="218">
        <f>AE254+'[1]PPTO AL 31 DE JULIO  2016'!AA254</f>
        <v>0</v>
      </c>
      <c r="AP254" s="218">
        <f>AF254+'[1]PPTO AL 31 DE JULIO  2016'!AB254</f>
        <v>0</v>
      </c>
      <c r="AQ254" s="225">
        <f>AI254+'[1]PPTO AL 31 DE JULIO  2016'!AC254</f>
        <v>162400000</v>
      </c>
      <c r="AR254" s="227">
        <f t="shared" si="260"/>
        <v>0</v>
      </c>
      <c r="AS254" s="227">
        <f t="shared" si="261"/>
        <v>0</v>
      </c>
      <c r="AT254" s="526"/>
      <c r="AU254" s="485">
        <v>100000</v>
      </c>
      <c r="AV254" s="488">
        <f t="shared" si="262"/>
        <v>162300000</v>
      </c>
      <c r="AW254" s="488">
        <f t="shared" si="263"/>
        <v>162300000</v>
      </c>
    </row>
    <row r="255" spans="1:49" s="4" customFormat="1" ht="15.6" hidden="1" x14ac:dyDescent="0.55000000000000004">
      <c r="A255" s="569" t="s">
        <v>563</v>
      </c>
      <c r="B255" s="461" t="s">
        <v>249</v>
      </c>
      <c r="C255" s="571">
        <v>0</v>
      </c>
      <c r="D255" s="462">
        <v>0</v>
      </c>
      <c r="E255" s="5"/>
      <c r="F255" s="5"/>
      <c r="G255" s="5"/>
      <c r="H255" s="5"/>
      <c r="I255" s="38">
        <f t="shared" si="270"/>
        <v>0</v>
      </c>
      <c r="J255" s="551">
        <v>0</v>
      </c>
      <c r="K255" s="19">
        <v>0</v>
      </c>
      <c r="L255" s="14">
        <v>0</v>
      </c>
      <c r="M255" s="15">
        <v>0</v>
      </c>
      <c r="N255" s="18">
        <v>0</v>
      </c>
      <c r="O255" s="19">
        <v>0</v>
      </c>
      <c r="P255" s="14">
        <v>0</v>
      </c>
      <c r="Q255" s="15">
        <v>0</v>
      </c>
      <c r="R255" s="18">
        <v>0</v>
      </c>
      <c r="S255" s="19">
        <v>0</v>
      </c>
      <c r="T255" s="14">
        <v>0</v>
      </c>
      <c r="U255" s="15">
        <v>0</v>
      </c>
      <c r="V255" s="18">
        <v>0</v>
      </c>
      <c r="W255" s="19">
        <v>0</v>
      </c>
      <c r="X255" s="14">
        <v>0</v>
      </c>
      <c r="Y255" s="15">
        <v>0</v>
      </c>
      <c r="Z255" s="18">
        <v>0</v>
      </c>
      <c r="AA255" s="19">
        <v>0</v>
      </c>
      <c r="AB255" s="35">
        <f>J255+L255+N255+P255+R255+W255</f>
        <v>0</v>
      </c>
      <c r="AC255" s="486">
        <f>K255+M255+O255+Q255+S255+V255</f>
        <v>0</v>
      </c>
      <c r="AD255" s="570">
        <f>C255+AB255-AC255</f>
        <v>0</v>
      </c>
      <c r="AE255" s="465">
        <f>IFERROR(+VLOOKUP(A255,'Base de Datos'!$A$1:$G$84,7,0),0)</f>
        <v>0</v>
      </c>
      <c r="AF255" s="40">
        <f>IFERROR(+VLOOKUP(A255,'Base de Datos'!$A$1:$G$84,6,0),0)</f>
        <v>0</v>
      </c>
      <c r="AG255" s="40">
        <f>IFERROR(+VLOOKUP(A255,'Base de Datos'!$A$1:$G$84,8,0),0)</f>
        <v>0</v>
      </c>
      <c r="AH255" s="40">
        <f t="shared" si="292"/>
        <v>0</v>
      </c>
      <c r="AI255" s="168">
        <f t="shared" si="293"/>
        <v>0</v>
      </c>
      <c r="AJ255" s="159">
        <v>0</v>
      </c>
      <c r="AK255" s="40">
        <f>IFERROR(+VLOOKUP(F255,'Base de Datos'!$A$1:$G$84,6,0),0)</f>
        <v>0</v>
      </c>
      <c r="AL255" s="536">
        <v>0</v>
      </c>
      <c r="AN255" s="218">
        <f>AD255+'[1]PPTO AL 31 DE JULIO  2016'!Z255</f>
        <v>499996</v>
      </c>
      <c r="AO255" s="218">
        <f>AE255+'[1]PPTO AL 31 DE JULIO  2016'!AA255</f>
        <v>0</v>
      </c>
      <c r="AP255" s="218">
        <f>AF255+'[1]PPTO AL 31 DE JULIO  2016'!AB255</f>
        <v>0</v>
      </c>
      <c r="AQ255" s="225">
        <f>AI255+'[1]PPTO AL 31 DE JULIO  2016'!AC255</f>
        <v>499996</v>
      </c>
      <c r="AR255" s="227">
        <f t="shared" si="260"/>
        <v>0</v>
      </c>
      <c r="AS255" s="227">
        <f t="shared" si="261"/>
        <v>0</v>
      </c>
      <c r="AT255" s="526"/>
      <c r="AU255" s="485"/>
      <c r="AV255" s="488">
        <f t="shared" si="262"/>
        <v>0</v>
      </c>
      <c r="AW255" s="488">
        <f t="shared" si="263"/>
        <v>0</v>
      </c>
    </row>
    <row r="256" spans="1:49" s="23" customFormat="1" ht="22.8" customHeight="1" x14ac:dyDescent="0.55000000000000004">
      <c r="A256" s="386">
        <v>607</v>
      </c>
      <c r="B256" s="387" t="s">
        <v>250</v>
      </c>
      <c r="C256" s="388">
        <f>+C257+C258</f>
        <v>88000000</v>
      </c>
      <c r="D256" s="388">
        <f>+D257+D258</f>
        <v>0</v>
      </c>
      <c r="E256" s="397">
        <f>+E257+E258</f>
        <v>0</v>
      </c>
      <c r="F256" s="397"/>
      <c r="G256" s="397"/>
      <c r="H256" s="397">
        <f>+H257+H258</f>
        <v>0</v>
      </c>
      <c r="I256" s="395">
        <f t="shared" si="270"/>
        <v>88000000</v>
      </c>
      <c r="J256" s="390">
        <f>+J257+J258</f>
        <v>0</v>
      </c>
      <c r="K256" s="391">
        <f t="shared" ref="K256:W256" si="328">+K257+K258</f>
        <v>0</v>
      </c>
      <c r="L256" s="392">
        <f t="shared" si="328"/>
        <v>0</v>
      </c>
      <c r="M256" s="393">
        <f t="shared" si="328"/>
        <v>0</v>
      </c>
      <c r="N256" s="392">
        <f t="shared" si="328"/>
        <v>0</v>
      </c>
      <c r="O256" s="393">
        <f t="shared" si="328"/>
        <v>0</v>
      </c>
      <c r="P256" s="392">
        <f t="shared" si="328"/>
        <v>242000000</v>
      </c>
      <c r="Q256" s="393">
        <f t="shared" si="328"/>
        <v>0</v>
      </c>
      <c r="R256" s="392">
        <f t="shared" si="328"/>
        <v>0</v>
      </c>
      <c r="S256" s="393">
        <f t="shared" si="328"/>
        <v>0</v>
      </c>
      <c r="T256" s="392">
        <f>+T257+T258</f>
        <v>0</v>
      </c>
      <c r="U256" s="393">
        <f>+U257+U258</f>
        <v>0</v>
      </c>
      <c r="V256" s="392">
        <f t="shared" si="328"/>
        <v>0</v>
      </c>
      <c r="W256" s="393">
        <f t="shared" si="328"/>
        <v>0</v>
      </c>
      <c r="X256" s="392">
        <f t="shared" ref="X256:AA256" si="329">+X257+X258</f>
        <v>0</v>
      </c>
      <c r="Y256" s="393">
        <f t="shared" si="329"/>
        <v>0</v>
      </c>
      <c r="Z256" s="392">
        <f t="shared" si="329"/>
        <v>0</v>
      </c>
      <c r="AA256" s="393">
        <f t="shared" si="329"/>
        <v>0</v>
      </c>
      <c r="AB256" s="394">
        <f t="shared" ref="AB256:AF256" si="330">+AB257+AB258</f>
        <v>242000000</v>
      </c>
      <c r="AC256" s="388">
        <f t="shared" si="330"/>
        <v>0</v>
      </c>
      <c r="AD256" s="395">
        <f t="shared" si="330"/>
        <v>330000000</v>
      </c>
      <c r="AE256" s="460">
        <f t="shared" si="330"/>
        <v>330000000</v>
      </c>
      <c r="AF256" s="395">
        <f t="shared" si="330"/>
        <v>0</v>
      </c>
      <c r="AG256" s="395">
        <f t="shared" ref="AG256" si="331">+AG257+AG258</f>
        <v>0</v>
      </c>
      <c r="AH256" s="395">
        <f>+AI256+AG256</f>
        <v>0</v>
      </c>
      <c r="AI256" s="395">
        <f>+AI257+AI258</f>
        <v>0</v>
      </c>
      <c r="AJ256" s="398">
        <f>(AD256-AI256)/AD256</f>
        <v>1</v>
      </c>
      <c r="AK256" s="395">
        <f>+AK257+AK258</f>
        <v>0</v>
      </c>
      <c r="AL256" s="536">
        <f>AE256/AD256</f>
        <v>1</v>
      </c>
      <c r="AN256" s="218">
        <f>AD256+'[1]PPTO AL 31 DE JULIO  2016'!Z256</f>
        <v>330499996</v>
      </c>
      <c r="AO256" s="218">
        <f>AE256+'[1]PPTO AL 31 DE JULIO  2016'!AA256</f>
        <v>330000000</v>
      </c>
      <c r="AP256" s="218">
        <f>AF256+'[1]PPTO AL 31 DE JULIO  2016'!AB256</f>
        <v>0</v>
      </c>
      <c r="AQ256" s="225">
        <f>AI256+'[1]PPTO AL 31 DE JULIO  2016'!AC256</f>
        <v>499996</v>
      </c>
      <c r="AR256" s="227">
        <f t="shared" si="260"/>
        <v>0.99848715278047995</v>
      </c>
      <c r="AS256" s="227">
        <f t="shared" si="261"/>
        <v>0.99848715278047995</v>
      </c>
      <c r="AT256" s="526"/>
      <c r="AU256" s="485">
        <v>8584200</v>
      </c>
      <c r="AV256" s="488">
        <f t="shared" si="262"/>
        <v>-8584200</v>
      </c>
      <c r="AW256" s="488">
        <f t="shared" si="263"/>
        <v>-8584200</v>
      </c>
    </row>
    <row r="257" spans="1:49" s="4" customFormat="1" ht="16.2" thickBot="1" x14ac:dyDescent="0.6">
      <c r="A257" s="711" t="s">
        <v>564</v>
      </c>
      <c r="B257" s="712" t="s">
        <v>251</v>
      </c>
      <c r="C257" s="622">
        <f>C323</f>
        <v>88000000</v>
      </c>
      <c r="D257" s="623">
        <v>0</v>
      </c>
      <c r="E257" s="624"/>
      <c r="F257" s="624"/>
      <c r="G257" s="624"/>
      <c r="H257" s="624"/>
      <c r="I257" s="67">
        <f>SUM(C257:D257)</f>
        <v>88000000</v>
      </c>
      <c r="J257" s="625">
        <f>+J323</f>
        <v>0</v>
      </c>
      <c r="K257" s="626">
        <v>0</v>
      </c>
      <c r="L257" s="627">
        <v>0</v>
      </c>
      <c r="M257" s="628">
        <f>+M323</f>
        <v>0</v>
      </c>
      <c r="N257" s="629">
        <v>0</v>
      </c>
      <c r="O257" s="626">
        <v>0</v>
      </c>
      <c r="P257" s="627">
        <f>+P323</f>
        <v>242000000</v>
      </c>
      <c r="Q257" s="628">
        <v>0</v>
      </c>
      <c r="R257" s="629"/>
      <c r="S257" s="626">
        <v>0</v>
      </c>
      <c r="T257" s="627"/>
      <c r="U257" s="628">
        <v>0</v>
      </c>
      <c r="V257" s="629">
        <v>0</v>
      </c>
      <c r="W257" s="626">
        <v>0</v>
      </c>
      <c r="X257" s="627"/>
      <c r="Y257" s="628">
        <v>0</v>
      </c>
      <c r="Z257" s="629">
        <v>0</v>
      </c>
      <c r="AA257" s="626">
        <v>0</v>
      </c>
      <c r="AB257" s="708">
        <f>+AB323</f>
        <v>242000000</v>
      </c>
      <c r="AC257" s="553">
        <f t="shared" ref="AC257" si="332">K257+M257+O257+Q257+S257+U257+W257+Y257+AA257</f>
        <v>0</v>
      </c>
      <c r="AD257" s="630">
        <f>C257+AB257-AC257</f>
        <v>330000000</v>
      </c>
      <c r="AE257" s="479">
        <f>AE323</f>
        <v>330000000</v>
      </c>
      <c r="AF257" s="480">
        <f>AF323</f>
        <v>0</v>
      </c>
      <c r="AG257" s="480">
        <f>AG323</f>
        <v>0</v>
      </c>
      <c r="AH257" s="480">
        <f>+AI257+AG257</f>
        <v>0</v>
      </c>
      <c r="AI257" s="481">
        <f>AD257-AE257-AF257</f>
        <v>0</v>
      </c>
      <c r="AJ257" s="482">
        <f t="shared" ref="AJ257:AJ295" si="333">IFERROR(((AD257-AI257)/AD257),0)</f>
        <v>1</v>
      </c>
      <c r="AK257" s="480">
        <f>AK323</f>
        <v>0</v>
      </c>
      <c r="AL257" s="631">
        <f t="shared" ref="AL257:AL295" si="334">IFERROR(+(AE257/AD257),0)</f>
        <v>1</v>
      </c>
      <c r="AN257" s="218">
        <f>AD257+'[1]PPTO AL 31 DE JULIO  2016'!Z257</f>
        <v>330000000</v>
      </c>
      <c r="AO257" s="218">
        <f>AE257+'[1]PPTO AL 31 DE JULIO  2016'!AA257</f>
        <v>330000000</v>
      </c>
      <c r="AP257" s="218">
        <f>AF257+'[1]PPTO AL 31 DE JULIO  2016'!AB257</f>
        <v>0</v>
      </c>
      <c r="AQ257" s="225">
        <f>AI257+'[1]PPTO AL 31 DE JULIO  2016'!AC257</f>
        <v>0</v>
      </c>
      <c r="AR257" s="227">
        <f t="shared" si="260"/>
        <v>1</v>
      </c>
      <c r="AS257" s="227">
        <f t="shared" si="261"/>
        <v>1</v>
      </c>
      <c r="AT257" s="526"/>
      <c r="AU257" s="485">
        <v>8584200</v>
      </c>
      <c r="AV257" s="488">
        <f t="shared" si="262"/>
        <v>-8584200</v>
      </c>
      <c r="AW257" s="488">
        <f t="shared" si="263"/>
        <v>-8584200</v>
      </c>
    </row>
    <row r="258" spans="1:49" s="4" customFormat="1" ht="15.6" hidden="1" x14ac:dyDescent="0.55000000000000004">
      <c r="A258" s="569" t="s">
        <v>565</v>
      </c>
      <c r="B258" s="461" t="s">
        <v>252</v>
      </c>
      <c r="C258" s="571">
        <v>0</v>
      </c>
      <c r="D258" s="462"/>
      <c r="E258" s="604"/>
      <c r="F258" s="604"/>
      <c r="G258" s="604"/>
      <c r="H258" s="604"/>
      <c r="I258" s="38">
        <f t="shared" si="270"/>
        <v>0</v>
      </c>
      <c r="J258" s="551"/>
      <c r="K258" s="19"/>
      <c r="L258" s="14"/>
      <c r="M258" s="15"/>
      <c r="N258" s="18"/>
      <c r="O258" s="19"/>
      <c r="P258" s="14"/>
      <c r="Q258" s="15"/>
      <c r="R258" s="18"/>
      <c r="S258" s="19"/>
      <c r="T258" s="14"/>
      <c r="U258" s="15"/>
      <c r="V258" s="18"/>
      <c r="W258" s="19"/>
      <c r="X258" s="14"/>
      <c r="Y258" s="15"/>
      <c r="Z258" s="18"/>
      <c r="AA258" s="19"/>
      <c r="AB258" s="35">
        <f t="shared" ref="AB258:AB299" si="335">J258+L258+N258+P258+R258+V258+T258</f>
        <v>0</v>
      </c>
      <c r="AC258" s="486">
        <f t="shared" ref="AC258:AC299" si="336">K258+M258+O258+Q258+S258+W258+U258</f>
        <v>0</v>
      </c>
      <c r="AD258" s="570">
        <f>I258+AB258-AC258</f>
        <v>0</v>
      </c>
      <c r="AE258" s="465">
        <f>IFERROR(+VLOOKUP(A258,'Base de Datos'!$A$1:$G$84,7,0),0)</f>
        <v>0</v>
      </c>
      <c r="AF258" s="40">
        <f>IFERROR(+VLOOKUP(A258,'Base de Datos'!$A$1:$G$84,6,0),0)</f>
        <v>0</v>
      </c>
      <c r="AG258" s="40"/>
      <c r="AH258" s="40"/>
      <c r="AI258" s="168">
        <f t="shared" si="293"/>
        <v>0</v>
      </c>
      <c r="AJ258" s="159">
        <f t="shared" si="333"/>
        <v>0</v>
      </c>
      <c r="AK258" s="40">
        <f>IFERROR(+VLOOKUP(A258,'Base de Datos'!$A$1:$M$84,11,0),0)</f>
        <v>0</v>
      </c>
      <c r="AL258" s="536">
        <f t="shared" si="334"/>
        <v>0</v>
      </c>
      <c r="AN258" s="218"/>
      <c r="AO258" s="218"/>
      <c r="AP258" s="218"/>
      <c r="AQ258" s="225"/>
      <c r="AR258" s="227"/>
      <c r="AS258" s="227"/>
      <c r="AT258" s="526"/>
      <c r="AU258" s="485"/>
      <c r="AV258" s="488">
        <f t="shared" si="262"/>
        <v>0</v>
      </c>
      <c r="AW258" s="488">
        <f t="shared" si="263"/>
        <v>0</v>
      </c>
    </row>
    <row r="259" spans="1:49" s="161" customFormat="1" ht="16.8" hidden="1" x14ac:dyDescent="0.55000000000000004">
      <c r="A259" s="254">
        <v>7</v>
      </c>
      <c r="B259" s="474" t="s">
        <v>253</v>
      </c>
      <c r="C259" s="458">
        <f>+C260+C268+C270+C275+C277</f>
        <v>0</v>
      </c>
      <c r="D259" s="459">
        <f>+D260+D268+D270+D275+D277</f>
        <v>0</v>
      </c>
      <c r="E259" s="478">
        <f>+E260+E268+E270+E275+E277</f>
        <v>0</v>
      </c>
      <c r="F259" s="478"/>
      <c r="G259" s="478"/>
      <c r="H259" s="478">
        <f>+H260+H268+H270+H275+H277</f>
        <v>0</v>
      </c>
      <c r="I259" s="175">
        <f t="shared" si="270"/>
        <v>0</v>
      </c>
      <c r="J259" s="475">
        <f>+J260+J268+J270+J275+J277</f>
        <v>0</v>
      </c>
      <c r="K259" s="182">
        <f t="shared" ref="K259:W259" si="337">+K260+K268+K270+K275+K277</f>
        <v>0</v>
      </c>
      <c r="L259" s="177">
        <f t="shared" si="337"/>
        <v>0</v>
      </c>
      <c r="M259" s="176">
        <f t="shared" si="337"/>
        <v>0</v>
      </c>
      <c r="N259" s="177">
        <f t="shared" si="337"/>
        <v>0</v>
      </c>
      <c r="O259" s="176">
        <f t="shared" si="337"/>
        <v>0</v>
      </c>
      <c r="P259" s="177">
        <f t="shared" si="337"/>
        <v>0</v>
      </c>
      <c r="Q259" s="176">
        <f t="shared" si="337"/>
        <v>0</v>
      </c>
      <c r="R259" s="177">
        <f t="shared" si="337"/>
        <v>0</v>
      </c>
      <c r="S259" s="176">
        <f t="shared" si="337"/>
        <v>0</v>
      </c>
      <c r="T259" s="177">
        <f>+T260+T268+T270+T275+T277</f>
        <v>0</v>
      </c>
      <c r="U259" s="176">
        <f>+U260+U268+U270+U275+U277</f>
        <v>0</v>
      </c>
      <c r="V259" s="177">
        <f t="shared" si="337"/>
        <v>0</v>
      </c>
      <c r="W259" s="176">
        <f t="shared" si="337"/>
        <v>0</v>
      </c>
      <c r="X259" s="177">
        <f t="shared" ref="X259:AA259" si="338">+X260+X268+X270+X275+X277</f>
        <v>0</v>
      </c>
      <c r="Y259" s="176">
        <f t="shared" si="338"/>
        <v>0</v>
      </c>
      <c r="Z259" s="177">
        <f t="shared" si="338"/>
        <v>0</v>
      </c>
      <c r="AA259" s="176">
        <f t="shared" si="338"/>
        <v>0</v>
      </c>
      <c r="AB259" s="178">
        <f t="shared" si="335"/>
        <v>0</v>
      </c>
      <c r="AC259" s="459">
        <f t="shared" si="336"/>
        <v>0</v>
      </c>
      <c r="AD259" s="175">
        <f t="shared" ref="AD259:AD294" si="339">SUM(J259:K259)</f>
        <v>0</v>
      </c>
      <c r="AE259" s="458">
        <f>+AE260+AE268+AE270+AE275+AE277</f>
        <v>0</v>
      </c>
      <c r="AF259" s="175">
        <f>+AF260+AF268+AF270+AF275+AF277</f>
        <v>0</v>
      </c>
      <c r="AG259" s="175"/>
      <c r="AH259" s="385"/>
      <c r="AI259" s="175">
        <f>+AI260+AI268+AI270+AI275+AI277</f>
        <v>0</v>
      </c>
      <c r="AJ259" s="367">
        <f t="shared" si="333"/>
        <v>0</v>
      </c>
      <c r="AK259" s="175">
        <f>+AK260+AK268+AK270+AK275+AK277</f>
        <v>0</v>
      </c>
      <c r="AL259" s="536">
        <f t="shared" si="334"/>
        <v>0</v>
      </c>
      <c r="AN259" s="175"/>
      <c r="AO259" s="175"/>
      <c r="AP259" s="175"/>
      <c r="AQ259" s="226"/>
      <c r="AR259" s="227"/>
      <c r="AS259" s="227"/>
      <c r="AT259" s="526"/>
      <c r="AU259" s="485"/>
      <c r="AV259" s="488">
        <f t="shared" si="262"/>
        <v>0</v>
      </c>
      <c r="AW259" s="488">
        <f t="shared" si="263"/>
        <v>0</v>
      </c>
    </row>
    <row r="260" spans="1:49" s="23" customFormat="1" ht="16.8" hidden="1" x14ac:dyDescent="0.55000000000000004">
      <c r="A260" s="386">
        <v>701</v>
      </c>
      <c r="B260" s="387" t="s">
        <v>254</v>
      </c>
      <c r="C260" s="388">
        <f>SUM(C261:C267)</f>
        <v>0</v>
      </c>
      <c r="D260" s="24">
        <f>SUM(D261:D267)</f>
        <v>0</v>
      </c>
      <c r="E260" s="29">
        <f>SUM(E261:E267)</f>
        <v>0</v>
      </c>
      <c r="F260" s="29"/>
      <c r="G260" s="29"/>
      <c r="H260" s="29">
        <f>SUM(H261:H267)</f>
        <v>0</v>
      </c>
      <c r="I260" s="39">
        <f t="shared" si="270"/>
        <v>0</v>
      </c>
      <c r="J260" s="22">
        <f>SUM(J261:J267)</f>
        <v>0</v>
      </c>
      <c r="K260" s="20">
        <f t="shared" ref="K260:W260" si="340">SUM(K261:K267)</f>
        <v>0</v>
      </c>
      <c r="L260" s="27">
        <f t="shared" si="340"/>
        <v>0</v>
      </c>
      <c r="M260" s="28">
        <f t="shared" si="340"/>
        <v>0</v>
      </c>
      <c r="N260" s="25">
        <f t="shared" si="340"/>
        <v>0</v>
      </c>
      <c r="O260" s="26">
        <f t="shared" si="340"/>
        <v>0</v>
      </c>
      <c r="P260" s="27">
        <f t="shared" si="340"/>
        <v>0</v>
      </c>
      <c r="Q260" s="28">
        <f t="shared" si="340"/>
        <v>0</v>
      </c>
      <c r="R260" s="25">
        <f t="shared" si="340"/>
        <v>0</v>
      </c>
      <c r="S260" s="26">
        <f t="shared" si="340"/>
        <v>0</v>
      </c>
      <c r="T260" s="27">
        <f>SUM(T261:T267)</f>
        <v>0</v>
      </c>
      <c r="U260" s="28">
        <f>SUM(U261:U267)</f>
        <v>0</v>
      </c>
      <c r="V260" s="25">
        <f t="shared" si="340"/>
        <v>0</v>
      </c>
      <c r="W260" s="26">
        <f t="shared" si="340"/>
        <v>0</v>
      </c>
      <c r="X260" s="27">
        <f t="shared" ref="X260:AA260" si="341">SUM(X261:X267)</f>
        <v>0</v>
      </c>
      <c r="Y260" s="28">
        <f t="shared" si="341"/>
        <v>0</v>
      </c>
      <c r="Z260" s="25">
        <f t="shared" si="341"/>
        <v>0</v>
      </c>
      <c r="AA260" s="26">
        <f t="shared" si="341"/>
        <v>0</v>
      </c>
      <c r="AB260" s="36">
        <f t="shared" si="335"/>
        <v>0</v>
      </c>
      <c r="AC260" s="43">
        <f t="shared" si="336"/>
        <v>0</v>
      </c>
      <c r="AD260" s="45">
        <f t="shared" si="339"/>
        <v>0</v>
      </c>
      <c r="AE260" s="469">
        <f>SUM(AE261:AE267)</f>
        <v>0</v>
      </c>
      <c r="AF260" s="45">
        <f>SUM(AF261:AF267)</f>
        <v>0</v>
      </c>
      <c r="AG260" s="40"/>
      <c r="AH260" s="40"/>
      <c r="AI260" s="167">
        <f>SUM(AI261:AI267)</f>
        <v>0</v>
      </c>
      <c r="AJ260" s="356">
        <f t="shared" si="333"/>
        <v>0</v>
      </c>
      <c r="AK260" s="45">
        <f>SUM(AK261:AK267)</f>
        <v>0</v>
      </c>
      <c r="AL260" s="536">
        <f t="shared" si="334"/>
        <v>0</v>
      </c>
      <c r="AN260" s="218"/>
      <c r="AO260" s="218"/>
      <c r="AP260" s="218"/>
      <c r="AQ260" s="225"/>
      <c r="AR260" s="227"/>
      <c r="AS260" s="227"/>
      <c r="AT260" s="526"/>
      <c r="AU260" s="485"/>
      <c r="AV260" s="488">
        <f t="shared" si="262"/>
        <v>0</v>
      </c>
      <c r="AW260" s="488">
        <f t="shared" si="263"/>
        <v>0</v>
      </c>
    </row>
    <row r="261" spans="1:49" s="4" customFormat="1" ht="15.6" hidden="1" x14ac:dyDescent="0.55000000000000004">
      <c r="A261" s="569">
        <v>70101</v>
      </c>
      <c r="B261" s="461" t="s">
        <v>255</v>
      </c>
      <c r="C261" s="571"/>
      <c r="D261" s="462"/>
      <c r="E261" s="5"/>
      <c r="F261" s="5"/>
      <c r="G261" s="5"/>
      <c r="H261" s="5"/>
      <c r="I261" s="38">
        <f t="shared" si="270"/>
        <v>0</v>
      </c>
      <c r="J261" s="551"/>
      <c r="K261" s="19"/>
      <c r="L261" s="14"/>
      <c r="M261" s="15"/>
      <c r="N261" s="18"/>
      <c r="O261" s="19"/>
      <c r="P261" s="14"/>
      <c r="Q261" s="15"/>
      <c r="R261" s="18"/>
      <c r="S261" s="19"/>
      <c r="T261" s="14"/>
      <c r="U261" s="15"/>
      <c r="V261" s="18"/>
      <c r="W261" s="19"/>
      <c r="X261" s="14"/>
      <c r="Y261" s="15"/>
      <c r="Z261" s="18"/>
      <c r="AA261" s="19"/>
      <c r="AB261" s="35">
        <f t="shared" si="335"/>
        <v>0</v>
      </c>
      <c r="AC261" s="486">
        <f t="shared" si="336"/>
        <v>0</v>
      </c>
      <c r="AD261" s="570">
        <f t="shared" si="339"/>
        <v>0</v>
      </c>
      <c r="AE261" s="465"/>
      <c r="AF261" s="40"/>
      <c r="AG261" s="40"/>
      <c r="AH261" s="40"/>
      <c r="AI261" s="168"/>
      <c r="AJ261" s="159">
        <f t="shared" si="333"/>
        <v>0</v>
      </c>
      <c r="AK261" s="40"/>
      <c r="AL261" s="536">
        <f t="shared" si="334"/>
        <v>0</v>
      </c>
      <c r="AN261" s="218"/>
      <c r="AO261" s="218"/>
      <c r="AP261" s="218"/>
      <c r="AQ261" s="225"/>
      <c r="AR261" s="227"/>
      <c r="AS261" s="227"/>
      <c r="AT261" s="526"/>
      <c r="AU261" s="485"/>
      <c r="AV261" s="488">
        <f t="shared" si="262"/>
        <v>0</v>
      </c>
      <c r="AW261" s="488">
        <f t="shared" si="263"/>
        <v>0</v>
      </c>
    </row>
    <row r="262" spans="1:49" s="4" customFormat="1" ht="15.6" hidden="1" x14ac:dyDescent="0.55000000000000004">
      <c r="A262" s="569">
        <v>70102</v>
      </c>
      <c r="B262" s="461" t="s">
        <v>256</v>
      </c>
      <c r="C262" s="571"/>
      <c r="D262" s="462"/>
      <c r="E262" s="5"/>
      <c r="F262" s="5"/>
      <c r="G262" s="5"/>
      <c r="H262" s="5"/>
      <c r="I262" s="38">
        <f t="shared" si="270"/>
        <v>0</v>
      </c>
      <c r="J262" s="551"/>
      <c r="K262" s="19"/>
      <c r="L262" s="14"/>
      <c r="M262" s="15"/>
      <c r="N262" s="18"/>
      <c r="O262" s="19"/>
      <c r="P262" s="14"/>
      <c r="Q262" s="15"/>
      <c r="R262" s="18"/>
      <c r="S262" s="19"/>
      <c r="T262" s="14"/>
      <c r="U262" s="15"/>
      <c r="V262" s="18"/>
      <c r="W262" s="19"/>
      <c r="X262" s="14"/>
      <c r="Y262" s="15"/>
      <c r="Z262" s="18"/>
      <c r="AA262" s="19"/>
      <c r="AB262" s="35">
        <f t="shared" si="335"/>
        <v>0</v>
      </c>
      <c r="AC262" s="486">
        <f t="shared" si="336"/>
        <v>0</v>
      </c>
      <c r="AD262" s="570">
        <f t="shared" si="339"/>
        <v>0</v>
      </c>
      <c r="AE262" s="465"/>
      <c r="AF262" s="40"/>
      <c r="AG262" s="40"/>
      <c r="AH262" s="40"/>
      <c r="AI262" s="168"/>
      <c r="AJ262" s="159">
        <f t="shared" si="333"/>
        <v>0</v>
      </c>
      <c r="AK262" s="40"/>
      <c r="AL262" s="536">
        <f t="shared" si="334"/>
        <v>0</v>
      </c>
      <c r="AN262" s="218"/>
      <c r="AO262" s="218"/>
      <c r="AP262" s="218"/>
      <c r="AQ262" s="225"/>
      <c r="AR262" s="227"/>
      <c r="AS262" s="227"/>
      <c r="AT262" s="526"/>
      <c r="AU262" s="485"/>
      <c r="AV262" s="488">
        <f t="shared" si="262"/>
        <v>0</v>
      </c>
      <c r="AW262" s="488">
        <f t="shared" si="263"/>
        <v>0</v>
      </c>
    </row>
    <row r="263" spans="1:49" s="4" customFormat="1" ht="22.8" hidden="1" x14ac:dyDescent="0.55000000000000004">
      <c r="A263" s="569">
        <v>70103</v>
      </c>
      <c r="B263" s="461" t="s">
        <v>257</v>
      </c>
      <c r="C263" s="571"/>
      <c r="D263" s="462"/>
      <c r="E263" s="5"/>
      <c r="F263" s="5"/>
      <c r="G263" s="5"/>
      <c r="H263" s="5"/>
      <c r="I263" s="38">
        <f t="shared" si="270"/>
        <v>0</v>
      </c>
      <c r="J263" s="551"/>
      <c r="K263" s="19"/>
      <c r="L263" s="14"/>
      <c r="M263" s="15"/>
      <c r="N263" s="18"/>
      <c r="O263" s="19"/>
      <c r="P263" s="14"/>
      <c r="Q263" s="15"/>
      <c r="R263" s="18"/>
      <c r="S263" s="19"/>
      <c r="T263" s="14"/>
      <c r="U263" s="15"/>
      <c r="V263" s="18"/>
      <c r="W263" s="19"/>
      <c r="X263" s="14"/>
      <c r="Y263" s="15"/>
      <c r="Z263" s="18"/>
      <c r="AA263" s="19"/>
      <c r="AB263" s="35">
        <f t="shared" si="335"/>
        <v>0</v>
      </c>
      <c r="AC263" s="486">
        <f t="shared" si="336"/>
        <v>0</v>
      </c>
      <c r="AD263" s="570">
        <f t="shared" si="339"/>
        <v>0</v>
      </c>
      <c r="AE263" s="465"/>
      <c r="AF263" s="40"/>
      <c r="AG263" s="40"/>
      <c r="AH263" s="40"/>
      <c r="AI263" s="168"/>
      <c r="AJ263" s="159">
        <f t="shared" si="333"/>
        <v>0</v>
      </c>
      <c r="AK263" s="40"/>
      <c r="AL263" s="536">
        <f t="shared" si="334"/>
        <v>0</v>
      </c>
      <c r="AN263" s="218"/>
      <c r="AO263" s="218"/>
      <c r="AP263" s="218"/>
      <c r="AQ263" s="225"/>
      <c r="AR263" s="227"/>
      <c r="AS263" s="227"/>
      <c r="AT263" s="526"/>
      <c r="AU263" s="485"/>
      <c r="AV263" s="488">
        <f t="shared" si="262"/>
        <v>0</v>
      </c>
      <c r="AW263" s="488">
        <f t="shared" si="263"/>
        <v>0</v>
      </c>
    </row>
    <row r="264" spans="1:49" s="4" customFormat="1" ht="15.6" hidden="1" x14ac:dyDescent="0.55000000000000004">
      <c r="A264" s="569">
        <v>70104</v>
      </c>
      <c r="B264" s="461" t="s">
        <v>258</v>
      </c>
      <c r="C264" s="571"/>
      <c r="D264" s="462"/>
      <c r="E264" s="5"/>
      <c r="F264" s="5"/>
      <c r="G264" s="5"/>
      <c r="H264" s="5"/>
      <c r="I264" s="38">
        <f t="shared" si="270"/>
        <v>0</v>
      </c>
      <c r="J264" s="551"/>
      <c r="K264" s="19"/>
      <c r="L264" s="14"/>
      <c r="M264" s="15"/>
      <c r="N264" s="18"/>
      <c r="O264" s="19"/>
      <c r="P264" s="14"/>
      <c r="Q264" s="15"/>
      <c r="R264" s="18"/>
      <c r="S264" s="19"/>
      <c r="T264" s="14"/>
      <c r="U264" s="15"/>
      <c r="V264" s="18"/>
      <c r="W264" s="19"/>
      <c r="X264" s="14"/>
      <c r="Y264" s="15"/>
      <c r="Z264" s="18"/>
      <c r="AA264" s="19"/>
      <c r="AB264" s="35">
        <f t="shared" si="335"/>
        <v>0</v>
      </c>
      <c r="AC264" s="486">
        <f t="shared" si="336"/>
        <v>0</v>
      </c>
      <c r="AD264" s="570">
        <f t="shared" si="339"/>
        <v>0</v>
      </c>
      <c r="AE264" s="465"/>
      <c r="AF264" s="40"/>
      <c r="AG264" s="40"/>
      <c r="AH264" s="40"/>
      <c r="AI264" s="168"/>
      <c r="AJ264" s="159">
        <f t="shared" si="333"/>
        <v>0</v>
      </c>
      <c r="AK264" s="40"/>
      <c r="AL264" s="536">
        <f t="shared" si="334"/>
        <v>0</v>
      </c>
      <c r="AN264" s="218"/>
      <c r="AO264" s="218"/>
      <c r="AP264" s="218"/>
      <c r="AQ264" s="225"/>
      <c r="AR264" s="227"/>
      <c r="AS264" s="227"/>
      <c r="AT264" s="526"/>
      <c r="AU264" s="485"/>
      <c r="AV264" s="488">
        <f t="shared" si="262"/>
        <v>0</v>
      </c>
      <c r="AW264" s="488">
        <f t="shared" si="263"/>
        <v>0</v>
      </c>
    </row>
    <row r="265" spans="1:49" s="4" customFormat="1" ht="22.8" hidden="1" x14ac:dyDescent="0.55000000000000004">
      <c r="A265" s="569">
        <v>70105</v>
      </c>
      <c r="B265" s="461" t="s">
        <v>259</v>
      </c>
      <c r="C265" s="571"/>
      <c r="D265" s="462"/>
      <c r="E265" s="5"/>
      <c r="F265" s="5"/>
      <c r="G265" s="5"/>
      <c r="H265" s="5"/>
      <c r="I265" s="38">
        <f t="shared" si="270"/>
        <v>0</v>
      </c>
      <c r="J265" s="551"/>
      <c r="K265" s="19"/>
      <c r="L265" s="14"/>
      <c r="M265" s="15"/>
      <c r="N265" s="18"/>
      <c r="O265" s="19"/>
      <c r="P265" s="14"/>
      <c r="Q265" s="15"/>
      <c r="R265" s="18"/>
      <c r="S265" s="19"/>
      <c r="T265" s="14"/>
      <c r="U265" s="15"/>
      <c r="V265" s="18"/>
      <c r="W265" s="19"/>
      <c r="X265" s="14"/>
      <c r="Y265" s="15"/>
      <c r="Z265" s="18"/>
      <c r="AA265" s="19"/>
      <c r="AB265" s="35">
        <f t="shared" si="335"/>
        <v>0</v>
      </c>
      <c r="AC265" s="486">
        <f t="shared" si="336"/>
        <v>0</v>
      </c>
      <c r="AD265" s="570">
        <f t="shared" si="339"/>
        <v>0</v>
      </c>
      <c r="AE265" s="465"/>
      <c r="AF265" s="40"/>
      <c r="AG265" s="40"/>
      <c r="AH265" s="40"/>
      <c r="AI265" s="168"/>
      <c r="AJ265" s="159">
        <f t="shared" si="333"/>
        <v>0</v>
      </c>
      <c r="AK265" s="40"/>
      <c r="AL265" s="536">
        <f t="shared" si="334"/>
        <v>0</v>
      </c>
      <c r="AN265" s="218"/>
      <c r="AO265" s="218"/>
      <c r="AP265" s="218"/>
      <c r="AQ265" s="225"/>
      <c r="AR265" s="227"/>
      <c r="AS265" s="227"/>
      <c r="AT265" s="526"/>
      <c r="AU265" s="485"/>
      <c r="AV265" s="488">
        <f t="shared" si="262"/>
        <v>0</v>
      </c>
      <c r="AW265" s="488">
        <f t="shared" si="263"/>
        <v>0</v>
      </c>
    </row>
    <row r="266" spans="1:49" s="4" customFormat="1" ht="22.8" hidden="1" x14ac:dyDescent="0.55000000000000004">
      <c r="A266" s="569">
        <v>70106</v>
      </c>
      <c r="B266" s="461" t="s">
        <v>260</v>
      </c>
      <c r="C266" s="571"/>
      <c r="D266" s="462"/>
      <c r="E266" s="5"/>
      <c r="F266" s="5"/>
      <c r="G266" s="5"/>
      <c r="H266" s="5"/>
      <c r="I266" s="38">
        <f t="shared" si="270"/>
        <v>0</v>
      </c>
      <c r="J266" s="551"/>
      <c r="K266" s="19"/>
      <c r="L266" s="14"/>
      <c r="M266" s="15"/>
      <c r="N266" s="18"/>
      <c r="O266" s="19"/>
      <c r="P266" s="14"/>
      <c r="Q266" s="15"/>
      <c r="R266" s="18"/>
      <c r="S266" s="19"/>
      <c r="T266" s="14"/>
      <c r="U266" s="15"/>
      <c r="V266" s="18"/>
      <c r="W266" s="19"/>
      <c r="X266" s="14"/>
      <c r="Y266" s="15"/>
      <c r="Z266" s="18"/>
      <c r="AA266" s="19"/>
      <c r="AB266" s="35">
        <f t="shared" si="335"/>
        <v>0</v>
      </c>
      <c r="AC266" s="486">
        <f t="shared" si="336"/>
        <v>0</v>
      </c>
      <c r="AD266" s="570">
        <f t="shared" si="339"/>
        <v>0</v>
      </c>
      <c r="AE266" s="465"/>
      <c r="AF266" s="40"/>
      <c r="AG266" s="40"/>
      <c r="AH266" s="40"/>
      <c r="AI266" s="168"/>
      <c r="AJ266" s="159">
        <f t="shared" si="333"/>
        <v>0</v>
      </c>
      <c r="AK266" s="40"/>
      <c r="AL266" s="536">
        <f t="shared" si="334"/>
        <v>0</v>
      </c>
      <c r="AN266" s="218"/>
      <c r="AO266" s="218"/>
      <c r="AP266" s="218"/>
      <c r="AQ266" s="225"/>
      <c r="AR266" s="227"/>
      <c r="AS266" s="227"/>
      <c r="AT266" s="526"/>
      <c r="AU266" s="485"/>
      <c r="AV266" s="488">
        <f t="shared" si="262"/>
        <v>0</v>
      </c>
      <c r="AW266" s="488">
        <f t="shared" si="263"/>
        <v>0</v>
      </c>
    </row>
    <row r="267" spans="1:49" s="4" customFormat="1" ht="15.6" hidden="1" x14ac:dyDescent="0.55000000000000004">
      <c r="A267" s="569">
        <v>70107</v>
      </c>
      <c r="B267" s="461" t="s">
        <v>261</v>
      </c>
      <c r="C267" s="571"/>
      <c r="D267" s="462"/>
      <c r="E267" s="5"/>
      <c r="F267" s="5"/>
      <c r="G267" s="5"/>
      <c r="H267" s="5"/>
      <c r="I267" s="38">
        <f t="shared" si="270"/>
        <v>0</v>
      </c>
      <c r="J267" s="551"/>
      <c r="K267" s="19"/>
      <c r="L267" s="14"/>
      <c r="M267" s="15"/>
      <c r="N267" s="18"/>
      <c r="O267" s="19"/>
      <c r="P267" s="14"/>
      <c r="Q267" s="15"/>
      <c r="R267" s="18"/>
      <c r="S267" s="19"/>
      <c r="T267" s="14"/>
      <c r="U267" s="15"/>
      <c r="V267" s="18"/>
      <c r="W267" s="19"/>
      <c r="X267" s="14"/>
      <c r="Y267" s="15"/>
      <c r="Z267" s="18"/>
      <c r="AA267" s="19"/>
      <c r="AB267" s="35">
        <f t="shared" si="335"/>
        <v>0</v>
      </c>
      <c r="AC267" s="486">
        <f t="shared" si="336"/>
        <v>0</v>
      </c>
      <c r="AD267" s="570">
        <f t="shared" si="339"/>
        <v>0</v>
      </c>
      <c r="AE267" s="465"/>
      <c r="AF267" s="40"/>
      <c r="AG267" s="40"/>
      <c r="AH267" s="40"/>
      <c r="AI267" s="168"/>
      <c r="AJ267" s="159">
        <f t="shared" si="333"/>
        <v>0</v>
      </c>
      <c r="AK267" s="40"/>
      <c r="AL267" s="536">
        <f t="shared" si="334"/>
        <v>0</v>
      </c>
      <c r="AN267" s="218"/>
      <c r="AO267" s="218"/>
      <c r="AP267" s="218"/>
      <c r="AQ267" s="225"/>
      <c r="AR267" s="227"/>
      <c r="AS267" s="227"/>
      <c r="AT267" s="526"/>
      <c r="AU267" s="485"/>
      <c r="AV267" s="488">
        <f t="shared" si="262"/>
        <v>0</v>
      </c>
      <c r="AW267" s="488">
        <f t="shared" si="263"/>
        <v>0</v>
      </c>
    </row>
    <row r="268" spans="1:49" s="23" customFormat="1" ht="16.8" hidden="1" x14ac:dyDescent="0.55000000000000004">
      <c r="A268" s="386">
        <v>702</v>
      </c>
      <c r="B268" s="387" t="s">
        <v>262</v>
      </c>
      <c r="C268" s="388">
        <f>C269</f>
        <v>0</v>
      </c>
      <c r="D268" s="24">
        <f>D269</f>
        <v>0</v>
      </c>
      <c r="E268" s="29">
        <f>E269</f>
        <v>0</v>
      </c>
      <c r="F268" s="29"/>
      <c r="G268" s="29"/>
      <c r="H268" s="29">
        <f>H269</f>
        <v>0</v>
      </c>
      <c r="I268" s="39">
        <f t="shared" si="270"/>
        <v>0</v>
      </c>
      <c r="J268" s="22">
        <f>J269</f>
        <v>0</v>
      </c>
      <c r="K268" s="20">
        <f t="shared" ref="K268:AA268" si="342">K269</f>
        <v>0</v>
      </c>
      <c r="L268" s="27">
        <f t="shared" si="342"/>
        <v>0</v>
      </c>
      <c r="M268" s="28">
        <f t="shared" si="342"/>
        <v>0</v>
      </c>
      <c r="N268" s="25">
        <f t="shared" si="342"/>
        <v>0</v>
      </c>
      <c r="O268" s="26">
        <f t="shared" si="342"/>
        <v>0</v>
      </c>
      <c r="P268" s="27">
        <f t="shared" si="342"/>
        <v>0</v>
      </c>
      <c r="Q268" s="28">
        <f t="shared" si="342"/>
        <v>0</v>
      </c>
      <c r="R268" s="25">
        <f t="shared" si="342"/>
        <v>0</v>
      </c>
      <c r="S268" s="26">
        <f t="shared" si="342"/>
        <v>0</v>
      </c>
      <c r="T268" s="27">
        <f t="shared" si="342"/>
        <v>0</v>
      </c>
      <c r="U268" s="28">
        <f t="shared" si="342"/>
        <v>0</v>
      </c>
      <c r="V268" s="25">
        <f t="shared" si="342"/>
        <v>0</v>
      </c>
      <c r="W268" s="26">
        <f t="shared" si="342"/>
        <v>0</v>
      </c>
      <c r="X268" s="27">
        <f t="shared" si="342"/>
        <v>0</v>
      </c>
      <c r="Y268" s="28">
        <f t="shared" si="342"/>
        <v>0</v>
      </c>
      <c r="Z268" s="25">
        <f t="shared" si="342"/>
        <v>0</v>
      </c>
      <c r="AA268" s="26">
        <f t="shared" si="342"/>
        <v>0</v>
      </c>
      <c r="AB268" s="36">
        <f t="shared" si="335"/>
        <v>0</v>
      </c>
      <c r="AC268" s="43">
        <f t="shared" si="336"/>
        <v>0</v>
      </c>
      <c r="AD268" s="45">
        <f t="shared" si="339"/>
        <v>0</v>
      </c>
      <c r="AE268" s="469">
        <f>AE269</f>
        <v>0</v>
      </c>
      <c r="AF268" s="45">
        <f>AF269</f>
        <v>0</v>
      </c>
      <c r="AG268" s="40"/>
      <c r="AH268" s="40"/>
      <c r="AI268" s="167">
        <f>AI269</f>
        <v>0</v>
      </c>
      <c r="AJ268" s="356">
        <f t="shared" si="333"/>
        <v>0</v>
      </c>
      <c r="AK268" s="45">
        <f>AK269</f>
        <v>0</v>
      </c>
      <c r="AL268" s="536">
        <f t="shared" si="334"/>
        <v>0</v>
      </c>
      <c r="AN268" s="218"/>
      <c r="AO268" s="218"/>
      <c r="AP268" s="218"/>
      <c r="AQ268" s="225"/>
      <c r="AR268" s="227"/>
      <c r="AS268" s="227"/>
      <c r="AT268" s="526"/>
      <c r="AU268" s="485"/>
      <c r="AV268" s="488">
        <f t="shared" ref="AV268:AV323" si="343">+AI268-AU268</f>
        <v>0</v>
      </c>
      <c r="AW268" s="488">
        <f t="shared" ref="AW268:AW323" si="344">+AV268</f>
        <v>0</v>
      </c>
    </row>
    <row r="269" spans="1:49" s="4" customFormat="1" ht="15.6" hidden="1" x14ac:dyDescent="0.55000000000000004">
      <c r="A269" s="569">
        <v>70201</v>
      </c>
      <c r="B269" s="461" t="s">
        <v>263</v>
      </c>
      <c r="C269" s="571"/>
      <c r="D269" s="462"/>
      <c r="E269" s="5"/>
      <c r="F269" s="5"/>
      <c r="G269" s="5"/>
      <c r="H269" s="5"/>
      <c r="I269" s="38">
        <f t="shared" si="270"/>
        <v>0</v>
      </c>
      <c r="J269" s="551"/>
      <c r="K269" s="19"/>
      <c r="L269" s="14"/>
      <c r="M269" s="15"/>
      <c r="N269" s="18"/>
      <c r="O269" s="19"/>
      <c r="P269" s="14"/>
      <c r="Q269" s="15"/>
      <c r="R269" s="18"/>
      <c r="S269" s="19"/>
      <c r="T269" s="14"/>
      <c r="U269" s="15"/>
      <c r="V269" s="18"/>
      <c r="W269" s="19"/>
      <c r="X269" s="14"/>
      <c r="Y269" s="15"/>
      <c r="Z269" s="18"/>
      <c r="AA269" s="19"/>
      <c r="AB269" s="35">
        <f t="shared" si="335"/>
        <v>0</v>
      </c>
      <c r="AC269" s="486">
        <f t="shared" si="336"/>
        <v>0</v>
      </c>
      <c r="AD269" s="570">
        <f t="shared" si="339"/>
        <v>0</v>
      </c>
      <c r="AE269" s="465"/>
      <c r="AF269" s="40"/>
      <c r="AG269" s="40"/>
      <c r="AH269" s="40"/>
      <c r="AI269" s="168"/>
      <c r="AJ269" s="159">
        <f t="shared" si="333"/>
        <v>0</v>
      </c>
      <c r="AK269" s="40"/>
      <c r="AL269" s="536">
        <f t="shared" si="334"/>
        <v>0</v>
      </c>
      <c r="AN269" s="218"/>
      <c r="AO269" s="218"/>
      <c r="AP269" s="218"/>
      <c r="AQ269" s="225"/>
      <c r="AR269" s="227"/>
      <c r="AS269" s="227"/>
      <c r="AT269" s="526"/>
      <c r="AU269" s="485"/>
      <c r="AV269" s="488">
        <f t="shared" si="343"/>
        <v>0</v>
      </c>
      <c r="AW269" s="488">
        <f t="shared" si="344"/>
        <v>0</v>
      </c>
    </row>
    <row r="270" spans="1:49" s="23" customFormat="1" ht="24" hidden="1" x14ac:dyDescent="0.55000000000000004">
      <c r="A270" s="386">
        <v>703</v>
      </c>
      <c r="B270" s="387" t="s">
        <v>264</v>
      </c>
      <c r="C270" s="388">
        <f>SUM(C271:C274)</f>
        <v>0</v>
      </c>
      <c r="D270" s="24">
        <f>SUM(D271:D274)</f>
        <v>0</v>
      </c>
      <c r="E270" s="29">
        <f>SUM(E271:E274)</f>
        <v>0</v>
      </c>
      <c r="F270" s="29"/>
      <c r="G270" s="29"/>
      <c r="H270" s="29">
        <f>SUM(H271:H274)</f>
        <v>0</v>
      </c>
      <c r="I270" s="39">
        <f t="shared" si="270"/>
        <v>0</v>
      </c>
      <c r="J270" s="22">
        <f>SUM(J271:J274)</f>
        <v>0</v>
      </c>
      <c r="K270" s="20">
        <f t="shared" ref="K270:W270" si="345">SUM(K271:K274)</f>
        <v>0</v>
      </c>
      <c r="L270" s="27">
        <f t="shared" si="345"/>
        <v>0</v>
      </c>
      <c r="M270" s="28">
        <f t="shared" si="345"/>
        <v>0</v>
      </c>
      <c r="N270" s="25">
        <f t="shared" si="345"/>
        <v>0</v>
      </c>
      <c r="O270" s="26">
        <f t="shared" si="345"/>
        <v>0</v>
      </c>
      <c r="P270" s="27">
        <f t="shared" si="345"/>
        <v>0</v>
      </c>
      <c r="Q270" s="28">
        <f t="shared" si="345"/>
        <v>0</v>
      </c>
      <c r="R270" s="25">
        <f t="shared" si="345"/>
        <v>0</v>
      </c>
      <c r="S270" s="26">
        <f t="shared" si="345"/>
        <v>0</v>
      </c>
      <c r="T270" s="27">
        <f>SUM(T271:T274)</f>
        <v>0</v>
      </c>
      <c r="U270" s="28">
        <f>SUM(U271:U274)</f>
        <v>0</v>
      </c>
      <c r="V270" s="25">
        <f t="shared" si="345"/>
        <v>0</v>
      </c>
      <c r="W270" s="26">
        <f t="shared" si="345"/>
        <v>0</v>
      </c>
      <c r="X270" s="27">
        <f t="shared" ref="X270:AA270" si="346">SUM(X271:X274)</f>
        <v>0</v>
      </c>
      <c r="Y270" s="28">
        <f t="shared" si="346"/>
        <v>0</v>
      </c>
      <c r="Z270" s="25">
        <f t="shared" si="346"/>
        <v>0</v>
      </c>
      <c r="AA270" s="26">
        <f t="shared" si="346"/>
        <v>0</v>
      </c>
      <c r="AB270" s="36">
        <f t="shared" si="335"/>
        <v>0</v>
      </c>
      <c r="AC270" s="43">
        <f t="shared" si="336"/>
        <v>0</v>
      </c>
      <c r="AD270" s="45">
        <f t="shared" si="339"/>
        <v>0</v>
      </c>
      <c r="AE270" s="469">
        <f>SUM(AE271:AE274)</f>
        <v>0</v>
      </c>
      <c r="AF270" s="45">
        <f>SUM(AF271:AF274)</f>
        <v>0</v>
      </c>
      <c r="AG270" s="40"/>
      <c r="AH270" s="40"/>
      <c r="AI270" s="167">
        <f>SUM(AI271:AI274)</f>
        <v>0</v>
      </c>
      <c r="AJ270" s="356">
        <f t="shared" si="333"/>
        <v>0</v>
      </c>
      <c r="AK270" s="45">
        <f>SUM(AK271:AK274)</f>
        <v>0</v>
      </c>
      <c r="AL270" s="536">
        <f t="shared" si="334"/>
        <v>0</v>
      </c>
      <c r="AN270" s="218"/>
      <c r="AO270" s="218"/>
      <c r="AP270" s="218"/>
      <c r="AQ270" s="225"/>
      <c r="AR270" s="227"/>
      <c r="AS270" s="227"/>
      <c r="AT270" s="526"/>
      <c r="AU270" s="485"/>
      <c r="AV270" s="488">
        <f t="shared" si="343"/>
        <v>0</v>
      </c>
      <c r="AW270" s="488">
        <f t="shared" si="344"/>
        <v>0</v>
      </c>
    </row>
    <row r="271" spans="1:49" s="4" customFormat="1" ht="15.6" hidden="1" x14ac:dyDescent="0.55000000000000004">
      <c r="A271" s="569">
        <v>70301</v>
      </c>
      <c r="B271" s="461" t="s">
        <v>265</v>
      </c>
      <c r="C271" s="571"/>
      <c r="D271" s="462"/>
      <c r="E271" s="5"/>
      <c r="F271" s="5"/>
      <c r="G271" s="5"/>
      <c r="H271" s="5"/>
      <c r="I271" s="38">
        <f t="shared" ref="I271:I296" si="347">SUM(C271:D271)</f>
        <v>0</v>
      </c>
      <c r="J271" s="551"/>
      <c r="K271" s="19"/>
      <c r="L271" s="14"/>
      <c r="M271" s="15"/>
      <c r="N271" s="18"/>
      <c r="O271" s="19"/>
      <c r="P271" s="14"/>
      <c r="Q271" s="15"/>
      <c r="R271" s="18"/>
      <c r="S271" s="19"/>
      <c r="T271" s="14"/>
      <c r="U271" s="15"/>
      <c r="V271" s="18"/>
      <c r="W271" s="19"/>
      <c r="X271" s="14"/>
      <c r="Y271" s="15"/>
      <c r="Z271" s="18"/>
      <c r="AA271" s="19"/>
      <c r="AB271" s="35">
        <f t="shared" si="335"/>
        <v>0</v>
      </c>
      <c r="AC271" s="486">
        <f t="shared" si="336"/>
        <v>0</v>
      </c>
      <c r="AD271" s="570">
        <f t="shared" si="339"/>
        <v>0</v>
      </c>
      <c r="AE271" s="465"/>
      <c r="AF271" s="40"/>
      <c r="AG271" s="40"/>
      <c r="AH271" s="40"/>
      <c r="AI271" s="168"/>
      <c r="AJ271" s="159">
        <f t="shared" si="333"/>
        <v>0</v>
      </c>
      <c r="AK271" s="40"/>
      <c r="AL271" s="536">
        <f t="shared" si="334"/>
        <v>0</v>
      </c>
      <c r="AN271" s="218"/>
      <c r="AO271" s="218"/>
      <c r="AP271" s="218"/>
      <c r="AQ271" s="225"/>
      <c r="AR271" s="227"/>
      <c r="AS271" s="227"/>
      <c r="AT271" s="526"/>
      <c r="AU271" s="485"/>
      <c r="AV271" s="488">
        <f t="shared" si="343"/>
        <v>0</v>
      </c>
      <c r="AW271" s="488">
        <f t="shared" si="344"/>
        <v>0</v>
      </c>
    </row>
    <row r="272" spans="1:49" s="4" customFormat="1" ht="15.6" hidden="1" x14ac:dyDescent="0.55000000000000004">
      <c r="A272" s="569">
        <v>70302</v>
      </c>
      <c r="B272" s="461" t="s">
        <v>266</v>
      </c>
      <c r="C272" s="571"/>
      <c r="D272" s="462"/>
      <c r="E272" s="5"/>
      <c r="F272" s="5"/>
      <c r="G272" s="5"/>
      <c r="H272" s="5"/>
      <c r="I272" s="38">
        <f t="shared" si="347"/>
        <v>0</v>
      </c>
      <c r="J272" s="551"/>
      <c r="K272" s="19"/>
      <c r="L272" s="14"/>
      <c r="M272" s="15"/>
      <c r="N272" s="18"/>
      <c r="O272" s="19"/>
      <c r="P272" s="14"/>
      <c r="Q272" s="15"/>
      <c r="R272" s="18"/>
      <c r="S272" s="19"/>
      <c r="T272" s="14"/>
      <c r="U272" s="15"/>
      <c r="V272" s="18"/>
      <c r="W272" s="19"/>
      <c r="X272" s="14"/>
      <c r="Y272" s="15"/>
      <c r="Z272" s="18"/>
      <c r="AA272" s="19"/>
      <c r="AB272" s="35">
        <f t="shared" si="335"/>
        <v>0</v>
      </c>
      <c r="AC272" s="486">
        <f t="shared" si="336"/>
        <v>0</v>
      </c>
      <c r="AD272" s="570">
        <f t="shared" si="339"/>
        <v>0</v>
      </c>
      <c r="AE272" s="465"/>
      <c r="AF272" s="40"/>
      <c r="AG272" s="40"/>
      <c r="AH272" s="40"/>
      <c r="AI272" s="168"/>
      <c r="AJ272" s="159">
        <f t="shared" si="333"/>
        <v>0</v>
      </c>
      <c r="AK272" s="40"/>
      <c r="AL272" s="536">
        <f t="shared" si="334"/>
        <v>0</v>
      </c>
      <c r="AN272" s="218"/>
      <c r="AO272" s="218"/>
      <c r="AP272" s="218"/>
      <c r="AQ272" s="225"/>
      <c r="AR272" s="227"/>
      <c r="AS272" s="227"/>
      <c r="AT272" s="526"/>
      <c r="AU272" s="485"/>
      <c r="AV272" s="488">
        <f t="shared" si="343"/>
        <v>0</v>
      </c>
      <c r="AW272" s="488">
        <f t="shared" si="344"/>
        <v>0</v>
      </c>
    </row>
    <row r="273" spans="1:49" s="4" customFormat="1" ht="15.6" hidden="1" x14ac:dyDescent="0.55000000000000004">
      <c r="A273" s="569">
        <v>70303</v>
      </c>
      <c r="B273" s="461" t="s">
        <v>267</v>
      </c>
      <c r="C273" s="571"/>
      <c r="D273" s="462"/>
      <c r="E273" s="5"/>
      <c r="F273" s="5"/>
      <c r="G273" s="5"/>
      <c r="H273" s="5"/>
      <c r="I273" s="38">
        <f t="shared" si="347"/>
        <v>0</v>
      </c>
      <c r="J273" s="551"/>
      <c r="K273" s="19"/>
      <c r="L273" s="14"/>
      <c r="M273" s="15"/>
      <c r="N273" s="18"/>
      <c r="O273" s="19"/>
      <c r="P273" s="14"/>
      <c r="Q273" s="15"/>
      <c r="R273" s="18"/>
      <c r="S273" s="19"/>
      <c r="T273" s="14"/>
      <c r="U273" s="15"/>
      <c r="V273" s="18"/>
      <c r="W273" s="19"/>
      <c r="X273" s="14"/>
      <c r="Y273" s="15"/>
      <c r="Z273" s="18"/>
      <c r="AA273" s="19"/>
      <c r="AB273" s="35">
        <f t="shared" si="335"/>
        <v>0</v>
      </c>
      <c r="AC273" s="486">
        <f t="shared" si="336"/>
        <v>0</v>
      </c>
      <c r="AD273" s="570">
        <f t="shared" si="339"/>
        <v>0</v>
      </c>
      <c r="AE273" s="465"/>
      <c r="AF273" s="40"/>
      <c r="AG273" s="40"/>
      <c r="AH273" s="40"/>
      <c r="AI273" s="168"/>
      <c r="AJ273" s="159">
        <f t="shared" si="333"/>
        <v>0</v>
      </c>
      <c r="AK273" s="40"/>
      <c r="AL273" s="536">
        <f t="shared" si="334"/>
        <v>0</v>
      </c>
      <c r="AN273" s="218"/>
      <c r="AO273" s="218"/>
      <c r="AP273" s="218"/>
      <c r="AQ273" s="225"/>
      <c r="AR273" s="227"/>
      <c r="AS273" s="227"/>
      <c r="AT273" s="526"/>
      <c r="AU273" s="485"/>
      <c r="AV273" s="488">
        <f t="shared" si="343"/>
        <v>0</v>
      </c>
      <c r="AW273" s="488">
        <f t="shared" si="344"/>
        <v>0</v>
      </c>
    </row>
    <row r="274" spans="1:49" s="4" customFormat="1" ht="22.8" hidden="1" x14ac:dyDescent="0.55000000000000004">
      <c r="A274" s="569">
        <v>70399</v>
      </c>
      <c r="B274" s="461" t="s">
        <v>268</v>
      </c>
      <c r="C274" s="571"/>
      <c r="D274" s="462"/>
      <c r="E274" s="5"/>
      <c r="F274" s="5"/>
      <c r="G274" s="5"/>
      <c r="H274" s="5"/>
      <c r="I274" s="38">
        <f t="shared" si="347"/>
        <v>0</v>
      </c>
      <c r="J274" s="551"/>
      <c r="K274" s="19"/>
      <c r="L274" s="14"/>
      <c r="M274" s="15"/>
      <c r="N274" s="18"/>
      <c r="O274" s="19"/>
      <c r="P274" s="14"/>
      <c r="Q274" s="15"/>
      <c r="R274" s="18"/>
      <c r="S274" s="19"/>
      <c r="T274" s="14"/>
      <c r="U274" s="15"/>
      <c r="V274" s="18"/>
      <c r="W274" s="19"/>
      <c r="X274" s="14"/>
      <c r="Y274" s="15"/>
      <c r="Z274" s="18"/>
      <c r="AA274" s="19"/>
      <c r="AB274" s="35">
        <f t="shared" si="335"/>
        <v>0</v>
      </c>
      <c r="AC274" s="486">
        <f t="shared" si="336"/>
        <v>0</v>
      </c>
      <c r="AD274" s="570">
        <f t="shared" si="339"/>
        <v>0</v>
      </c>
      <c r="AE274" s="465"/>
      <c r="AF274" s="40"/>
      <c r="AG274" s="40"/>
      <c r="AH274" s="40"/>
      <c r="AI274" s="168"/>
      <c r="AJ274" s="159">
        <f t="shared" si="333"/>
        <v>0</v>
      </c>
      <c r="AK274" s="40"/>
      <c r="AL274" s="536">
        <f t="shared" si="334"/>
        <v>0</v>
      </c>
      <c r="AN274" s="218"/>
      <c r="AO274" s="218"/>
      <c r="AP274" s="218"/>
      <c r="AQ274" s="225"/>
      <c r="AR274" s="227"/>
      <c r="AS274" s="227"/>
      <c r="AT274" s="526"/>
      <c r="AU274" s="485"/>
      <c r="AV274" s="488">
        <f t="shared" si="343"/>
        <v>0</v>
      </c>
      <c r="AW274" s="488">
        <f t="shared" si="344"/>
        <v>0</v>
      </c>
    </row>
    <row r="275" spans="1:49" s="23" customFormat="1" ht="24" hidden="1" x14ac:dyDescent="0.55000000000000004">
      <c r="A275" s="386">
        <v>704</v>
      </c>
      <c r="B275" s="387" t="s">
        <v>269</v>
      </c>
      <c r="C275" s="388">
        <f>C276</f>
        <v>0</v>
      </c>
      <c r="D275" s="24">
        <f>D276</f>
        <v>0</v>
      </c>
      <c r="E275" s="29">
        <f>E276</f>
        <v>0</v>
      </c>
      <c r="F275" s="29"/>
      <c r="G275" s="29"/>
      <c r="H275" s="29">
        <f>H276</f>
        <v>0</v>
      </c>
      <c r="I275" s="39">
        <f t="shared" si="347"/>
        <v>0</v>
      </c>
      <c r="J275" s="22">
        <f>J276</f>
        <v>0</v>
      </c>
      <c r="K275" s="20">
        <f t="shared" ref="K275:AA275" si="348">K276</f>
        <v>0</v>
      </c>
      <c r="L275" s="27">
        <f t="shared" si="348"/>
        <v>0</v>
      </c>
      <c r="M275" s="28">
        <f t="shared" si="348"/>
        <v>0</v>
      </c>
      <c r="N275" s="25">
        <f t="shared" si="348"/>
        <v>0</v>
      </c>
      <c r="O275" s="26">
        <f t="shared" si="348"/>
        <v>0</v>
      </c>
      <c r="P275" s="27">
        <f t="shared" si="348"/>
        <v>0</v>
      </c>
      <c r="Q275" s="28">
        <f t="shared" si="348"/>
        <v>0</v>
      </c>
      <c r="R275" s="25">
        <f t="shared" si="348"/>
        <v>0</v>
      </c>
      <c r="S275" s="26">
        <f t="shared" si="348"/>
        <v>0</v>
      </c>
      <c r="T275" s="27">
        <f t="shared" si="348"/>
        <v>0</v>
      </c>
      <c r="U275" s="28">
        <f t="shared" si="348"/>
        <v>0</v>
      </c>
      <c r="V275" s="25">
        <f t="shared" si="348"/>
        <v>0</v>
      </c>
      <c r="W275" s="26">
        <f t="shared" si="348"/>
        <v>0</v>
      </c>
      <c r="X275" s="27">
        <f t="shared" si="348"/>
        <v>0</v>
      </c>
      <c r="Y275" s="28">
        <f t="shared" si="348"/>
        <v>0</v>
      </c>
      <c r="Z275" s="25">
        <f t="shared" si="348"/>
        <v>0</v>
      </c>
      <c r="AA275" s="26">
        <f t="shared" si="348"/>
        <v>0</v>
      </c>
      <c r="AB275" s="36">
        <f t="shared" si="335"/>
        <v>0</v>
      </c>
      <c r="AC275" s="43">
        <f t="shared" si="336"/>
        <v>0</v>
      </c>
      <c r="AD275" s="45">
        <f t="shared" si="339"/>
        <v>0</v>
      </c>
      <c r="AE275" s="469">
        <f>AE276</f>
        <v>0</v>
      </c>
      <c r="AF275" s="45">
        <f>AF276</f>
        <v>0</v>
      </c>
      <c r="AG275" s="40"/>
      <c r="AH275" s="40"/>
      <c r="AI275" s="167">
        <f>AI276</f>
        <v>0</v>
      </c>
      <c r="AJ275" s="356">
        <f t="shared" si="333"/>
        <v>0</v>
      </c>
      <c r="AK275" s="45">
        <f>AK276</f>
        <v>0</v>
      </c>
      <c r="AL275" s="536">
        <f t="shared" si="334"/>
        <v>0</v>
      </c>
      <c r="AN275" s="218"/>
      <c r="AO275" s="218"/>
      <c r="AP275" s="218"/>
      <c r="AQ275" s="225"/>
      <c r="AR275" s="227"/>
      <c r="AS275" s="227"/>
      <c r="AT275" s="526"/>
      <c r="AU275" s="485"/>
      <c r="AV275" s="488">
        <f t="shared" si="343"/>
        <v>0</v>
      </c>
      <c r="AW275" s="488">
        <f t="shared" si="344"/>
        <v>0</v>
      </c>
    </row>
    <row r="276" spans="1:49" s="4" customFormat="1" ht="15.6" hidden="1" x14ac:dyDescent="0.55000000000000004">
      <c r="A276" s="569">
        <v>70401</v>
      </c>
      <c r="B276" s="461" t="s">
        <v>270</v>
      </c>
      <c r="C276" s="571"/>
      <c r="D276" s="462"/>
      <c r="E276" s="5"/>
      <c r="F276" s="5"/>
      <c r="G276" s="5"/>
      <c r="H276" s="5"/>
      <c r="I276" s="38">
        <f t="shared" si="347"/>
        <v>0</v>
      </c>
      <c r="J276" s="551"/>
      <c r="K276" s="19"/>
      <c r="L276" s="14"/>
      <c r="M276" s="15"/>
      <c r="N276" s="18"/>
      <c r="O276" s="19"/>
      <c r="P276" s="14"/>
      <c r="Q276" s="15"/>
      <c r="R276" s="18"/>
      <c r="S276" s="19"/>
      <c r="T276" s="14"/>
      <c r="U276" s="15"/>
      <c r="V276" s="18"/>
      <c r="W276" s="19"/>
      <c r="X276" s="14"/>
      <c r="Y276" s="15"/>
      <c r="Z276" s="18"/>
      <c r="AA276" s="19"/>
      <c r="AB276" s="35">
        <f t="shared" si="335"/>
        <v>0</v>
      </c>
      <c r="AC276" s="486">
        <f t="shared" si="336"/>
        <v>0</v>
      </c>
      <c r="AD276" s="570">
        <f t="shared" si="339"/>
        <v>0</v>
      </c>
      <c r="AE276" s="465"/>
      <c r="AF276" s="40"/>
      <c r="AG276" s="40"/>
      <c r="AH276" s="40"/>
      <c r="AI276" s="168"/>
      <c r="AJ276" s="159">
        <f t="shared" si="333"/>
        <v>0</v>
      </c>
      <c r="AK276" s="40"/>
      <c r="AL276" s="536">
        <f t="shared" si="334"/>
        <v>0</v>
      </c>
      <c r="AN276" s="218"/>
      <c r="AO276" s="218"/>
      <c r="AP276" s="218"/>
      <c r="AQ276" s="225"/>
      <c r="AR276" s="227"/>
      <c r="AS276" s="227"/>
      <c r="AT276" s="526"/>
      <c r="AU276" s="485"/>
      <c r="AV276" s="488">
        <f t="shared" si="343"/>
        <v>0</v>
      </c>
      <c r="AW276" s="488">
        <f t="shared" si="344"/>
        <v>0</v>
      </c>
    </row>
    <row r="277" spans="1:49" s="23" customFormat="1" ht="16.8" hidden="1" x14ac:dyDescent="0.55000000000000004">
      <c r="A277" s="386">
        <v>705</v>
      </c>
      <c r="B277" s="387" t="s">
        <v>271</v>
      </c>
      <c r="C277" s="388">
        <f>SUM(C278:C279)</f>
        <v>0</v>
      </c>
      <c r="D277" s="24">
        <f>SUM(D278:D279)</f>
        <v>0</v>
      </c>
      <c r="E277" s="29">
        <f>SUM(E278:E279)</f>
        <v>0</v>
      </c>
      <c r="F277" s="29"/>
      <c r="G277" s="29"/>
      <c r="H277" s="29">
        <f>SUM(H278:H279)</f>
        <v>0</v>
      </c>
      <c r="I277" s="39">
        <f t="shared" si="347"/>
        <v>0</v>
      </c>
      <c r="J277" s="22">
        <f>SUM(J278:J279)</f>
        <v>0</v>
      </c>
      <c r="K277" s="20">
        <f t="shared" ref="K277:W277" si="349">SUM(K278:K279)</f>
        <v>0</v>
      </c>
      <c r="L277" s="27">
        <f t="shared" si="349"/>
        <v>0</v>
      </c>
      <c r="M277" s="28">
        <f t="shared" si="349"/>
        <v>0</v>
      </c>
      <c r="N277" s="25">
        <f t="shared" si="349"/>
        <v>0</v>
      </c>
      <c r="O277" s="26">
        <f t="shared" si="349"/>
        <v>0</v>
      </c>
      <c r="P277" s="27">
        <f t="shared" si="349"/>
        <v>0</v>
      </c>
      <c r="Q277" s="28">
        <f t="shared" si="349"/>
        <v>0</v>
      </c>
      <c r="R277" s="25">
        <f t="shared" si="349"/>
        <v>0</v>
      </c>
      <c r="S277" s="26">
        <f t="shared" si="349"/>
        <v>0</v>
      </c>
      <c r="T277" s="27">
        <f>SUM(T278:T279)</f>
        <v>0</v>
      </c>
      <c r="U277" s="28">
        <f>SUM(U278:U279)</f>
        <v>0</v>
      </c>
      <c r="V277" s="25">
        <f t="shared" si="349"/>
        <v>0</v>
      </c>
      <c r="W277" s="26">
        <f t="shared" si="349"/>
        <v>0</v>
      </c>
      <c r="X277" s="27">
        <f t="shared" ref="X277:AA277" si="350">SUM(X278:X279)</f>
        <v>0</v>
      </c>
      <c r="Y277" s="28">
        <f t="shared" si="350"/>
        <v>0</v>
      </c>
      <c r="Z277" s="25">
        <f t="shared" si="350"/>
        <v>0</v>
      </c>
      <c r="AA277" s="26">
        <f t="shared" si="350"/>
        <v>0</v>
      </c>
      <c r="AB277" s="36">
        <f t="shared" si="335"/>
        <v>0</v>
      </c>
      <c r="AC277" s="43">
        <f t="shared" si="336"/>
        <v>0</v>
      </c>
      <c r="AD277" s="45">
        <f t="shared" si="339"/>
        <v>0</v>
      </c>
      <c r="AE277" s="469">
        <f>SUM(AE278:AE279)</f>
        <v>0</v>
      </c>
      <c r="AF277" s="45">
        <f>SUM(AF278:AF279)</f>
        <v>0</v>
      </c>
      <c r="AG277" s="40"/>
      <c r="AH277" s="40"/>
      <c r="AI277" s="167">
        <f>SUM(AI278:AI279)</f>
        <v>0</v>
      </c>
      <c r="AJ277" s="356">
        <f t="shared" si="333"/>
        <v>0</v>
      </c>
      <c r="AK277" s="45">
        <f>SUM(AK278:AK279)</f>
        <v>0</v>
      </c>
      <c r="AL277" s="536">
        <f t="shared" si="334"/>
        <v>0</v>
      </c>
      <c r="AN277" s="218"/>
      <c r="AO277" s="218"/>
      <c r="AP277" s="218"/>
      <c r="AQ277" s="225"/>
      <c r="AR277" s="227"/>
      <c r="AS277" s="227"/>
      <c r="AT277" s="526"/>
      <c r="AU277" s="485"/>
      <c r="AV277" s="488">
        <f t="shared" si="343"/>
        <v>0</v>
      </c>
      <c r="AW277" s="488">
        <f t="shared" si="344"/>
        <v>0</v>
      </c>
    </row>
    <row r="278" spans="1:49" s="4" customFormat="1" ht="15.6" hidden="1" x14ac:dyDescent="0.55000000000000004">
      <c r="A278" s="569">
        <v>70501</v>
      </c>
      <c r="B278" s="461" t="s">
        <v>272</v>
      </c>
      <c r="C278" s="571"/>
      <c r="D278" s="462"/>
      <c r="E278" s="5"/>
      <c r="F278" s="5"/>
      <c r="G278" s="5"/>
      <c r="H278" s="5"/>
      <c r="I278" s="38">
        <f t="shared" si="347"/>
        <v>0</v>
      </c>
      <c r="J278" s="551"/>
      <c r="K278" s="19"/>
      <c r="L278" s="14"/>
      <c r="M278" s="15"/>
      <c r="N278" s="18"/>
      <c r="O278" s="19"/>
      <c r="P278" s="14"/>
      <c r="Q278" s="15"/>
      <c r="R278" s="18"/>
      <c r="S278" s="19"/>
      <c r="T278" s="14"/>
      <c r="U278" s="15"/>
      <c r="V278" s="18"/>
      <c r="W278" s="19"/>
      <c r="X278" s="14"/>
      <c r="Y278" s="15"/>
      <c r="Z278" s="18"/>
      <c r="AA278" s="19"/>
      <c r="AB278" s="35">
        <f t="shared" si="335"/>
        <v>0</v>
      </c>
      <c r="AC278" s="486">
        <f t="shared" si="336"/>
        <v>0</v>
      </c>
      <c r="AD278" s="570">
        <f t="shared" si="339"/>
        <v>0</v>
      </c>
      <c r="AE278" s="465"/>
      <c r="AF278" s="40"/>
      <c r="AG278" s="40"/>
      <c r="AH278" s="40"/>
      <c r="AI278" s="168"/>
      <c r="AJ278" s="159">
        <f t="shared" si="333"/>
        <v>0</v>
      </c>
      <c r="AK278" s="40"/>
      <c r="AL278" s="536">
        <f t="shared" si="334"/>
        <v>0</v>
      </c>
      <c r="AN278" s="218"/>
      <c r="AO278" s="218"/>
      <c r="AP278" s="218"/>
      <c r="AQ278" s="225"/>
      <c r="AR278" s="227"/>
      <c r="AS278" s="227"/>
      <c r="AT278" s="526"/>
      <c r="AU278" s="485"/>
      <c r="AV278" s="488">
        <f t="shared" si="343"/>
        <v>0</v>
      </c>
      <c r="AW278" s="488">
        <f t="shared" si="344"/>
        <v>0</v>
      </c>
    </row>
    <row r="279" spans="1:49" s="4" customFormat="1" ht="15.6" hidden="1" x14ac:dyDescent="0.55000000000000004">
      <c r="A279" s="569">
        <v>70502</v>
      </c>
      <c r="B279" s="461" t="s">
        <v>273</v>
      </c>
      <c r="C279" s="571"/>
      <c r="D279" s="462"/>
      <c r="E279" s="5"/>
      <c r="F279" s="5"/>
      <c r="G279" s="5"/>
      <c r="H279" s="5"/>
      <c r="I279" s="38">
        <f t="shared" si="347"/>
        <v>0</v>
      </c>
      <c r="J279" s="551"/>
      <c r="K279" s="19"/>
      <c r="L279" s="14"/>
      <c r="M279" s="15"/>
      <c r="N279" s="18"/>
      <c r="O279" s="19"/>
      <c r="P279" s="14"/>
      <c r="Q279" s="15"/>
      <c r="R279" s="18"/>
      <c r="S279" s="19"/>
      <c r="T279" s="14"/>
      <c r="U279" s="15"/>
      <c r="V279" s="18"/>
      <c r="W279" s="19"/>
      <c r="X279" s="14"/>
      <c r="Y279" s="15"/>
      <c r="Z279" s="18"/>
      <c r="AA279" s="19"/>
      <c r="AB279" s="35">
        <f t="shared" si="335"/>
        <v>0</v>
      </c>
      <c r="AC279" s="486">
        <f t="shared" si="336"/>
        <v>0</v>
      </c>
      <c r="AD279" s="570">
        <f t="shared" si="339"/>
        <v>0</v>
      </c>
      <c r="AE279" s="465"/>
      <c r="AF279" s="40"/>
      <c r="AG279" s="40"/>
      <c r="AH279" s="40"/>
      <c r="AI279" s="168"/>
      <c r="AJ279" s="159">
        <f t="shared" si="333"/>
        <v>0</v>
      </c>
      <c r="AK279" s="40"/>
      <c r="AL279" s="536">
        <f t="shared" si="334"/>
        <v>0</v>
      </c>
      <c r="AN279" s="218"/>
      <c r="AO279" s="218"/>
      <c r="AP279" s="218"/>
      <c r="AQ279" s="225"/>
      <c r="AR279" s="227"/>
      <c r="AS279" s="227"/>
      <c r="AT279" s="526"/>
      <c r="AU279" s="485"/>
      <c r="AV279" s="488">
        <f t="shared" si="343"/>
        <v>0</v>
      </c>
      <c r="AW279" s="488">
        <f t="shared" si="344"/>
        <v>0</v>
      </c>
    </row>
    <row r="280" spans="1:49" s="161" customFormat="1" ht="16.8" hidden="1" x14ac:dyDescent="0.55000000000000004">
      <c r="A280" s="254">
        <v>8</v>
      </c>
      <c r="B280" s="474" t="s">
        <v>274</v>
      </c>
      <c r="C280" s="458">
        <f>+C281+C286</f>
        <v>0</v>
      </c>
      <c r="D280" s="459">
        <f>+D281+D286</f>
        <v>0</v>
      </c>
      <c r="E280" s="478">
        <f>+E281+E286</f>
        <v>0</v>
      </c>
      <c r="F280" s="478"/>
      <c r="G280" s="478"/>
      <c r="H280" s="478">
        <f>+H281+H286</f>
        <v>0</v>
      </c>
      <c r="I280" s="175">
        <f t="shared" si="347"/>
        <v>0</v>
      </c>
      <c r="J280" s="475">
        <f>+J281+J286</f>
        <v>0</v>
      </c>
      <c r="K280" s="182">
        <f t="shared" ref="K280:W280" si="351">+K281+K286</f>
        <v>0</v>
      </c>
      <c r="L280" s="177">
        <f t="shared" si="351"/>
        <v>0</v>
      </c>
      <c r="M280" s="176">
        <f t="shared" si="351"/>
        <v>0</v>
      </c>
      <c r="N280" s="177">
        <f t="shared" si="351"/>
        <v>0</v>
      </c>
      <c r="O280" s="176">
        <f t="shared" si="351"/>
        <v>0</v>
      </c>
      <c r="P280" s="177">
        <f t="shared" si="351"/>
        <v>0</v>
      </c>
      <c r="Q280" s="176">
        <f t="shared" si="351"/>
        <v>0</v>
      </c>
      <c r="R280" s="177">
        <f t="shared" si="351"/>
        <v>0</v>
      </c>
      <c r="S280" s="176">
        <f t="shared" si="351"/>
        <v>0</v>
      </c>
      <c r="T280" s="177">
        <f>+T281+T286</f>
        <v>0</v>
      </c>
      <c r="U280" s="176">
        <f>+U281+U286</f>
        <v>0</v>
      </c>
      <c r="V280" s="177">
        <f t="shared" si="351"/>
        <v>0</v>
      </c>
      <c r="W280" s="176">
        <f t="shared" si="351"/>
        <v>0</v>
      </c>
      <c r="X280" s="177">
        <f t="shared" ref="X280:AA280" si="352">+X281+X286</f>
        <v>0</v>
      </c>
      <c r="Y280" s="176">
        <f t="shared" si="352"/>
        <v>0</v>
      </c>
      <c r="Z280" s="177">
        <f t="shared" si="352"/>
        <v>0</v>
      </c>
      <c r="AA280" s="176">
        <f t="shared" si="352"/>
        <v>0</v>
      </c>
      <c r="AB280" s="178">
        <f t="shared" si="335"/>
        <v>0</v>
      </c>
      <c r="AC280" s="459">
        <f t="shared" si="336"/>
        <v>0</v>
      </c>
      <c r="AD280" s="175">
        <f t="shared" si="339"/>
        <v>0</v>
      </c>
      <c r="AE280" s="458">
        <f>+AE281+AE286</f>
        <v>0</v>
      </c>
      <c r="AF280" s="175">
        <f>+AF281+AF286</f>
        <v>0</v>
      </c>
      <c r="AG280" s="175"/>
      <c r="AH280" s="385"/>
      <c r="AI280" s="175">
        <f>+AI281+AI286</f>
        <v>0</v>
      </c>
      <c r="AJ280" s="367">
        <f t="shared" si="333"/>
        <v>0</v>
      </c>
      <c r="AK280" s="175">
        <f>+AK281+AK286</f>
        <v>0</v>
      </c>
      <c r="AL280" s="536">
        <f t="shared" si="334"/>
        <v>0</v>
      </c>
      <c r="AN280" s="175"/>
      <c r="AO280" s="175"/>
      <c r="AP280" s="175"/>
      <c r="AQ280" s="226"/>
      <c r="AR280" s="227"/>
      <c r="AS280" s="227"/>
      <c r="AT280" s="526"/>
      <c r="AU280" s="485"/>
      <c r="AV280" s="488">
        <f t="shared" si="343"/>
        <v>0</v>
      </c>
      <c r="AW280" s="488">
        <f t="shared" si="344"/>
        <v>0</v>
      </c>
    </row>
    <row r="281" spans="1:49" s="23" customFormat="1" ht="16.8" hidden="1" x14ac:dyDescent="0.55000000000000004">
      <c r="A281" s="386">
        <v>801</v>
      </c>
      <c r="B281" s="387" t="s">
        <v>275</v>
      </c>
      <c r="C281" s="388">
        <f>SUM(C282:C285)</f>
        <v>0</v>
      </c>
      <c r="D281" s="24">
        <f>SUM(D282:D285)</f>
        <v>0</v>
      </c>
      <c r="E281" s="29">
        <f>SUM(E282:E285)</f>
        <v>0</v>
      </c>
      <c r="F281" s="29"/>
      <c r="G281" s="29"/>
      <c r="H281" s="29">
        <f>SUM(H282:H285)</f>
        <v>0</v>
      </c>
      <c r="I281" s="39">
        <f t="shared" si="347"/>
        <v>0</v>
      </c>
      <c r="J281" s="22">
        <f>SUM(J282:J285)</f>
        <v>0</v>
      </c>
      <c r="K281" s="20">
        <f t="shared" ref="K281:W281" si="353">SUM(K282:K285)</f>
        <v>0</v>
      </c>
      <c r="L281" s="27">
        <f t="shared" si="353"/>
        <v>0</v>
      </c>
      <c r="M281" s="28">
        <f t="shared" si="353"/>
        <v>0</v>
      </c>
      <c r="N281" s="25">
        <f t="shared" si="353"/>
        <v>0</v>
      </c>
      <c r="O281" s="26">
        <f t="shared" si="353"/>
        <v>0</v>
      </c>
      <c r="P281" s="27">
        <f t="shared" si="353"/>
        <v>0</v>
      </c>
      <c r="Q281" s="28">
        <f t="shared" si="353"/>
        <v>0</v>
      </c>
      <c r="R281" s="25">
        <f t="shared" si="353"/>
        <v>0</v>
      </c>
      <c r="S281" s="26">
        <f t="shared" si="353"/>
        <v>0</v>
      </c>
      <c r="T281" s="27">
        <f>SUM(T282:T285)</f>
        <v>0</v>
      </c>
      <c r="U281" s="28">
        <f>SUM(U282:U285)</f>
        <v>0</v>
      </c>
      <c r="V281" s="25">
        <f t="shared" si="353"/>
        <v>0</v>
      </c>
      <c r="W281" s="26">
        <f t="shared" si="353"/>
        <v>0</v>
      </c>
      <c r="X281" s="27">
        <f t="shared" ref="X281:AA281" si="354">SUM(X282:X285)</f>
        <v>0</v>
      </c>
      <c r="Y281" s="28">
        <f t="shared" si="354"/>
        <v>0</v>
      </c>
      <c r="Z281" s="25">
        <f t="shared" si="354"/>
        <v>0</v>
      </c>
      <c r="AA281" s="26">
        <f t="shared" si="354"/>
        <v>0</v>
      </c>
      <c r="AB281" s="36">
        <f t="shared" si="335"/>
        <v>0</v>
      </c>
      <c r="AC281" s="43">
        <f t="shared" si="336"/>
        <v>0</v>
      </c>
      <c r="AD281" s="45">
        <f t="shared" si="339"/>
        <v>0</v>
      </c>
      <c r="AE281" s="469">
        <f>SUM(AE282:AE285)</f>
        <v>0</v>
      </c>
      <c r="AF281" s="45">
        <f>SUM(AF282:AF285)</f>
        <v>0</v>
      </c>
      <c r="AG281" s="40"/>
      <c r="AH281" s="40"/>
      <c r="AI281" s="167">
        <f>SUM(AI282:AI285)</f>
        <v>0</v>
      </c>
      <c r="AJ281" s="356">
        <f t="shared" si="333"/>
        <v>0</v>
      </c>
      <c r="AK281" s="45">
        <f>SUM(AK282:AK285)</f>
        <v>0</v>
      </c>
      <c r="AL281" s="536">
        <f t="shared" si="334"/>
        <v>0</v>
      </c>
      <c r="AN281" s="218"/>
      <c r="AO281" s="218"/>
      <c r="AP281" s="218"/>
      <c r="AQ281" s="225"/>
      <c r="AR281" s="227"/>
      <c r="AS281" s="227"/>
      <c r="AT281" s="526"/>
      <c r="AU281" s="485"/>
      <c r="AV281" s="488">
        <f t="shared" si="343"/>
        <v>0</v>
      </c>
      <c r="AW281" s="488">
        <f t="shared" si="344"/>
        <v>0</v>
      </c>
    </row>
    <row r="282" spans="1:49" s="4" customFormat="1" ht="15.6" hidden="1" x14ac:dyDescent="0.55000000000000004">
      <c r="A282" s="569">
        <v>80101</v>
      </c>
      <c r="B282" s="461" t="s">
        <v>276</v>
      </c>
      <c r="C282" s="571"/>
      <c r="D282" s="462"/>
      <c r="E282" s="5"/>
      <c r="F282" s="5"/>
      <c r="G282" s="5"/>
      <c r="H282" s="5"/>
      <c r="I282" s="38">
        <f t="shared" si="347"/>
        <v>0</v>
      </c>
      <c r="J282" s="551"/>
      <c r="K282" s="19"/>
      <c r="L282" s="14"/>
      <c r="M282" s="15"/>
      <c r="N282" s="18"/>
      <c r="O282" s="19"/>
      <c r="P282" s="14"/>
      <c r="Q282" s="15"/>
      <c r="R282" s="18"/>
      <c r="S282" s="19"/>
      <c r="T282" s="14"/>
      <c r="U282" s="15"/>
      <c r="V282" s="18"/>
      <c r="W282" s="19"/>
      <c r="X282" s="14"/>
      <c r="Y282" s="15"/>
      <c r="Z282" s="18"/>
      <c r="AA282" s="19"/>
      <c r="AB282" s="35">
        <f t="shared" si="335"/>
        <v>0</v>
      </c>
      <c r="AC282" s="486">
        <f t="shared" si="336"/>
        <v>0</v>
      </c>
      <c r="AD282" s="570">
        <f t="shared" si="339"/>
        <v>0</v>
      </c>
      <c r="AE282" s="465"/>
      <c r="AF282" s="40"/>
      <c r="AG282" s="40"/>
      <c r="AH282" s="40"/>
      <c r="AI282" s="168"/>
      <c r="AJ282" s="159">
        <f t="shared" si="333"/>
        <v>0</v>
      </c>
      <c r="AK282" s="40"/>
      <c r="AL282" s="536">
        <f t="shared" si="334"/>
        <v>0</v>
      </c>
      <c r="AN282" s="218"/>
      <c r="AO282" s="218"/>
      <c r="AP282" s="218"/>
      <c r="AQ282" s="225"/>
      <c r="AR282" s="227"/>
      <c r="AS282" s="227"/>
      <c r="AT282" s="526"/>
      <c r="AU282" s="485"/>
      <c r="AV282" s="488">
        <f t="shared" si="343"/>
        <v>0</v>
      </c>
      <c r="AW282" s="488">
        <f t="shared" si="344"/>
        <v>0</v>
      </c>
    </row>
    <row r="283" spans="1:49" s="4" customFormat="1" ht="15.6" hidden="1" x14ac:dyDescent="0.55000000000000004">
      <c r="A283" s="569">
        <v>80102</v>
      </c>
      <c r="B283" s="461" t="s">
        <v>277</v>
      </c>
      <c r="C283" s="571"/>
      <c r="D283" s="462"/>
      <c r="E283" s="5"/>
      <c r="F283" s="5"/>
      <c r="G283" s="5"/>
      <c r="H283" s="5"/>
      <c r="I283" s="38">
        <f t="shared" si="347"/>
        <v>0</v>
      </c>
      <c r="J283" s="551"/>
      <c r="K283" s="19"/>
      <c r="L283" s="14"/>
      <c r="M283" s="15"/>
      <c r="N283" s="18"/>
      <c r="O283" s="19"/>
      <c r="P283" s="14"/>
      <c r="Q283" s="15"/>
      <c r="R283" s="18"/>
      <c r="S283" s="19"/>
      <c r="T283" s="14"/>
      <c r="U283" s="15"/>
      <c r="V283" s="18"/>
      <c r="W283" s="19"/>
      <c r="X283" s="14"/>
      <c r="Y283" s="15"/>
      <c r="Z283" s="18"/>
      <c r="AA283" s="19"/>
      <c r="AB283" s="35">
        <f t="shared" si="335"/>
        <v>0</v>
      </c>
      <c r="AC283" s="486">
        <f t="shared" si="336"/>
        <v>0</v>
      </c>
      <c r="AD283" s="570">
        <f t="shared" si="339"/>
        <v>0</v>
      </c>
      <c r="AE283" s="465"/>
      <c r="AF283" s="40"/>
      <c r="AG283" s="40"/>
      <c r="AH283" s="40"/>
      <c r="AI283" s="168"/>
      <c r="AJ283" s="159">
        <f t="shared" si="333"/>
        <v>0</v>
      </c>
      <c r="AK283" s="40"/>
      <c r="AL283" s="536">
        <f t="shared" si="334"/>
        <v>0</v>
      </c>
      <c r="AN283" s="218"/>
      <c r="AO283" s="218"/>
      <c r="AP283" s="218"/>
      <c r="AQ283" s="225"/>
      <c r="AR283" s="227"/>
      <c r="AS283" s="227"/>
      <c r="AT283" s="526"/>
      <c r="AU283" s="485"/>
      <c r="AV283" s="488">
        <f t="shared" si="343"/>
        <v>0</v>
      </c>
      <c r="AW283" s="488">
        <f t="shared" si="344"/>
        <v>0</v>
      </c>
    </row>
    <row r="284" spans="1:49" s="4" customFormat="1" ht="15.6" hidden="1" x14ac:dyDescent="0.55000000000000004">
      <c r="A284" s="569">
        <v>80103</v>
      </c>
      <c r="B284" s="461" t="s">
        <v>278</v>
      </c>
      <c r="C284" s="571"/>
      <c r="D284" s="462"/>
      <c r="E284" s="5"/>
      <c r="F284" s="5"/>
      <c r="G284" s="5"/>
      <c r="H284" s="5"/>
      <c r="I284" s="38">
        <f t="shared" si="347"/>
        <v>0</v>
      </c>
      <c r="J284" s="551"/>
      <c r="K284" s="19"/>
      <c r="L284" s="14"/>
      <c r="M284" s="15"/>
      <c r="N284" s="18"/>
      <c r="O284" s="19"/>
      <c r="P284" s="14"/>
      <c r="Q284" s="15"/>
      <c r="R284" s="18"/>
      <c r="S284" s="19"/>
      <c r="T284" s="14"/>
      <c r="U284" s="15"/>
      <c r="V284" s="18"/>
      <c r="W284" s="19"/>
      <c r="X284" s="14"/>
      <c r="Y284" s="15"/>
      <c r="Z284" s="18"/>
      <c r="AA284" s="19"/>
      <c r="AB284" s="35">
        <f t="shared" si="335"/>
        <v>0</v>
      </c>
      <c r="AC284" s="486">
        <f t="shared" si="336"/>
        <v>0</v>
      </c>
      <c r="AD284" s="570">
        <f t="shared" si="339"/>
        <v>0</v>
      </c>
      <c r="AE284" s="465"/>
      <c r="AF284" s="40"/>
      <c r="AG284" s="40"/>
      <c r="AH284" s="40"/>
      <c r="AI284" s="168"/>
      <c r="AJ284" s="159">
        <f t="shared" si="333"/>
        <v>0</v>
      </c>
      <c r="AK284" s="40"/>
      <c r="AL284" s="536">
        <f t="shared" si="334"/>
        <v>0</v>
      </c>
      <c r="AN284" s="218"/>
      <c r="AO284" s="218"/>
      <c r="AP284" s="218"/>
      <c r="AQ284" s="225"/>
      <c r="AR284" s="227"/>
      <c r="AS284" s="227"/>
      <c r="AT284" s="526"/>
      <c r="AU284" s="485"/>
      <c r="AV284" s="488">
        <f t="shared" si="343"/>
        <v>0</v>
      </c>
      <c r="AW284" s="488">
        <f t="shared" si="344"/>
        <v>0</v>
      </c>
    </row>
    <row r="285" spans="1:49" s="4" customFormat="1" ht="15.6" hidden="1" x14ac:dyDescent="0.55000000000000004">
      <c r="A285" s="569">
        <v>80104</v>
      </c>
      <c r="B285" s="461" t="s">
        <v>279</v>
      </c>
      <c r="C285" s="571"/>
      <c r="D285" s="462"/>
      <c r="E285" s="5"/>
      <c r="F285" s="5"/>
      <c r="G285" s="5"/>
      <c r="H285" s="5"/>
      <c r="I285" s="38">
        <f t="shared" si="347"/>
        <v>0</v>
      </c>
      <c r="J285" s="551"/>
      <c r="K285" s="19"/>
      <c r="L285" s="14"/>
      <c r="M285" s="15"/>
      <c r="N285" s="18"/>
      <c r="O285" s="19"/>
      <c r="P285" s="14"/>
      <c r="Q285" s="15"/>
      <c r="R285" s="18"/>
      <c r="S285" s="19"/>
      <c r="T285" s="14"/>
      <c r="U285" s="15"/>
      <c r="V285" s="18"/>
      <c r="W285" s="19"/>
      <c r="X285" s="14"/>
      <c r="Y285" s="15"/>
      <c r="Z285" s="18"/>
      <c r="AA285" s="19"/>
      <c r="AB285" s="35">
        <f t="shared" si="335"/>
        <v>0</v>
      </c>
      <c r="AC285" s="486">
        <f t="shared" si="336"/>
        <v>0</v>
      </c>
      <c r="AD285" s="570">
        <f t="shared" si="339"/>
        <v>0</v>
      </c>
      <c r="AE285" s="465"/>
      <c r="AF285" s="40"/>
      <c r="AG285" s="40"/>
      <c r="AH285" s="40"/>
      <c r="AI285" s="168"/>
      <c r="AJ285" s="159">
        <f t="shared" si="333"/>
        <v>0</v>
      </c>
      <c r="AK285" s="40"/>
      <c r="AL285" s="536">
        <f t="shared" si="334"/>
        <v>0</v>
      </c>
      <c r="AN285" s="218"/>
      <c r="AO285" s="218"/>
      <c r="AP285" s="218"/>
      <c r="AQ285" s="225"/>
      <c r="AR285" s="227"/>
      <c r="AS285" s="227"/>
      <c r="AT285" s="526"/>
      <c r="AU285" s="485"/>
      <c r="AV285" s="488">
        <f t="shared" si="343"/>
        <v>0</v>
      </c>
      <c r="AW285" s="488">
        <f t="shared" si="344"/>
        <v>0</v>
      </c>
    </row>
    <row r="286" spans="1:49" s="23" customFormat="1" ht="16.8" hidden="1" x14ac:dyDescent="0.55000000000000004">
      <c r="A286" s="386">
        <v>802</v>
      </c>
      <c r="B286" s="387" t="s">
        <v>280</v>
      </c>
      <c r="C286" s="388">
        <f>SUM(C287:C294)</f>
        <v>0</v>
      </c>
      <c r="D286" s="24">
        <f>SUM(D287:D294)</f>
        <v>0</v>
      </c>
      <c r="E286" s="29">
        <f>SUM(E287:E294)</f>
        <v>0</v>
      </c>
      <c r="F286" s="29"/>
      <c r="G286" s="29"/>
      <c r="H286" s="29">
        <f>SUM(H287:H294)</f>
        <v>0</v>
      </c>
      <c r="I286" s="39">
        <f t="shared" si="347"/>
        <v>0</v>
      </c>
      <c r="J286" s="22">
        <f>SUM(J287:J294)</f>
        <v>0</v>
      </c>
      <c r="K286" s="20">
        <f t="shared" ref="K286:W286" si="355">SUM(K287:K294)</f>
        <v>0</v>
      </c>
      <c r="L286" s="27">
        <f t="shared" si="355"/>
        <v>0</v>
      </c>
      <c r="M286" s="28">
        <f t="shared" si="355"/>
        <v>0</v>
      </c>
      <c r="N286" s="25">
        <f t="shared" si="355"/>
        <v>0</v>
      </c>
      <c r="O286" s="26">
        <f t="shared" si="355"/>
        <v>0</v>
      </c>
      <c r="P286" s="27">
        <f t="shared" si="355"/>
        <v>0</v>
      </c>
      <c r="Q286" s="28">
        <f t="shared" si="355"/>
        <v>0</v>
      </c>
      <c r="R286" s="25">
        <f t="shared" si="355"/>
        <v>0</v>
      </c>
      <c r="S286" s="26">
        <f t="shared" si="355"/>
        <v>0</v>
      </c>
      <c r="T286" s="27">
        <f>SUM(T287:T294)</f>
        <v>0</v>
      </c>
      <c r="U286" s="28">
        <f>SUM(U287:U294)</f>
        <v>0</v>
      </c>
      <c r="V286" s="25">
        <f t="shared" si="355"/>
        <v>0</v>
      </c>
      <c r="W286" s="26">
        <f t="shared" si="355"/>
        <v>0</v>
      </c>
      <c r="X286" s="27">
        <f t="shared" ref="X286:AA286" si="356">SUM(X287:X294)</f>
        <v>0</v>
      </c>
      <c r="Y286" s="28">
        <f t="shared" si="356"/>
        <v>0</v>
      </c>
      <c r="Z286" s="25">
        <f t="shared" si="356"/>
        <v>0</v>
      </c>
      <c r="AA286" s="26">
        <f t="shared" si="356"/>
        <v>0</v>
      </c>
      <c r="AB286" s="36">
        <f t="shared" si="335"/>
        <v>0</v>
      </c>
      <c r="AC286" s="43">
        <f t="shared" si="336"/>
        <v>0</v>
      </c>
      <c r="AD286" s="45">
        <f t="shared" si="339"/>
        <v>0</v>
      </c>
      <c r="AE286" s="469">
        <f>SUM(AE287:AE294)</f>
        <v>0</v>
      </c>
      <c r="AF286" s="45">
        <f>SUM(AF287:AF294)</f>
        <v>0</v>
      </c>
      <c r="AG286" s="40"/>
      <c r="AH286" s="40"/>
      <c r="AI286" s="167">
        <f>SUM(AI287:AI294)</f>
        <v>0</v>
      </c>
      <c r="AJ286" s="356">
        <f t="shared" si="333"/>
        <v>0</v>
      </c>
      <c r="AK286" s="45">
        <f>SUM(AK287:AK294)</f>
        <v>0</v>
      </c>
      <c r="AL286" s="536">
        <f t="shared" si="334"/>
        <v>0</v>
      </c>
      <c r="AN286" s="218"/>
      <c r="AO286" s="218"/>
      <c r="AP286" s="218"/>
      <c r="AQ286" s="225"/>
      <c r="AR286" s="227"/>
      <c r="AS286" s="227"/>
      <c r="AT286" s="526"/>
      <c r="AU286" s="485"/>
      <c r="AV286" s="488">
        <f t="shared" si="343"/>
        <v>0</v>
      </c>
      <c r="AW286" s="488">
        <f t="shared" si="344"/>
        <v>0</v>
      </c>
    </row>
    <row r="287" spans="1:49" s="4" customFormat="1" ht="15.6" hidden="1" x14ac:dyDescent="0.55000000000000004">
      <c r="A287" s="569">
        <v>80201</v>
      </c>
      <c r="B287" s="461" t="s">
        <v>281</v>
      </c>
      <c r="C287" s="571"/>
      <c r="D287" s="462"/>
      <c r="E287" s="5"/>
      <c r="F287" s="5"/>
      <c r="G287" s="5"/>
      <c r="H287" s="5"/>
      <c r="I287" s="38">
        <f t="shared" si="347"/>
        <v>0</v>
      </c>
      <c r="J287" s="551"/>
      <c r="K287" s="19"/>
      <c r="L287" s="14"/>
      <c r="M287" s="15"/>
      <c r="N287" s="18"/>
      <c r="O287" s="19"/>
      <c r="P287" s="14"/>
      <c r="Q287" s="15"/>
      <c r="R287" s="18"/>
      <c r="S287" s="19"/>
      <c r="T287" s="14"/>
      <c r="U287" s="15"/>
      <c r="V287" s="18"/>
      <c r="W287" s="19"/>
      <c r="X287" s="14"/>
      <c r="Y287" s="15"/>
      <c r="Z287" s="18"/>
      <c r="AA287" s="19"/>
      <c r="AB287" s="35">
        <f t="shared" si="335"/>
        <v>0</v>
      </c>
      <c r="AC287" s="486">
        <f t="shared" si="336"/>
        <v>0</v>
      </c>
      <c r="AD287" s="570">
        <f t="shared" si="339"/>
        <v>0</v>
      </c>
      <c r="AE287" s="465"/>
      <c r="AF287" s="40"/>
      <c r="AG287" s="40"/>
      <c r="AH287" s="40"/>
      <c r="AI287" s="168"/>
      <c r="AJ287" s="159">
        <f t="shared" si="333"/>
        <v>0</v>
      </c>
      <c r="AK287" s="40"/>
      <c r="AL287" s="536">
        <f t="shared" si="334"/>
        <v>0</v>
      </c>
      <c r="AN287" s="218"/>
      <c r="AO287" s="218"/>
      <c r="AP287" s="218"/>
      <c r="AQ287" s="225"/>
      <c r="AR287" s="227"/>
      <c r="AS287" s="227"/>
      <c r="AT287" s="526"/>
      <c r="AU287" s="485"/>
      <c r="AV287" s="488">
        <f t="shared" si="343"/>
        <v>0</v>
      </c>
      <c r="AW287" s="488">
        <f t="shared" si="344"/>
        <v>0</v>
      </c>
    </row>
    <row r="288" spans="1:49" s="4" customFormat="1" ht="15.6" hidden="1" x14ac:dyDescent="0.55000000000000004">
      <c r="A288" s="569">
        <v>80202</v>
      </c>
      <c r="B288" s="461" t="s">
        <v>282</v>
      </c>
      <c r="C288" s="571"/>
      <c r="D288" s="462"/>
      <c r="E288" s="5"/>
      <c r="F288" s="5"/>
      <c r="G288" s="5"/>
      <c r="H288" s="5"/>
      <c r="I288" s="38">
        <f t="shared" si="347"/>
        <v>0</v>
      </c>
      <c r="J288" s="551"/>
      <c r="K288" s="19"/>
      <c r="L288" s="14"/>
      <c r="M288" s="15"/>
      <c r="N288" s="18"/>
      <c r="O288" s="19"/>
      <c r="P288" s="14"/>
      <c r="Q288" s="15"/>
      <c r="R288" s="18"/>
      <c r="S288" s="19"/>
      <c r="T288" s="14"/>
      <c r="U288" s="15"/>
      <c r="V288" s="18"/>
      <c r="W288" s="19"/>
      <c r="X288" s="14"/>
      <c r="Y288" s="15"/>
      <c r="Z288" s="18"/>
      <c r="AA288" s="19"/>
      <c r="AB288" s="35">
        <f t="shared" si="335"/>
        <v>0</v>
      </c>
      <c r="AC288" s="486">
        <f t="shared" si="336"/>
        <v>0</v>
      </c>
      <c r="AD288" s="570">
        <f t="shared" si="339"/>
        <v>0</v>
      </c>
      <c r="AE288" s="465"/>
      <c r="AF288" s="40"/>
      <c r="AG288" s="40"/>
      <c r="AH288" s="40"/>
      <c r="AI288" s="168"/>
      <c r="AJ288" s="159">
        <f t="shared" si="333"/>
        <v>0</v>
      </c>
      <c r="AK288" s="40"/>
      <c r="AL288" s="536">
        <f t="shared" si="334"/>
        <v>0</v>
      </c>
      <c r="AN288" s="218"/>
      <c r="AO288" s="218"/>
      <c r="AP288" s="218"/>
      <c r="AQ288" s="225"/>
      <c r="AR288" s="227"/>
      <c r="AS288" s="227"/>
      <c r="AT288" s="526"/>
      <c r="AU288" s="485"/>
      <c r="AV288" s="488">
        <f t="shared" si="343"/>
        <v>0</v>
      </c>
      <c r="AW288" s="488">
        <f t="shared" si="344"/>
        <v>0</v>
      </c>
    </row>
    <row r="289" spans="1:49" s="4" customFormat="1" ht="22.8" hidden="1" x14ac:dyDescent="0.55000000000000004">
      <c r="A289" s="569">
        <v>80203</v>
      </c>
      <c r="B289" s="461" t="s">
        <v>283</v>
      </c>
      <c r="C289" s="571"/>
      <c r="D289" s="462"/>
      <c r="E289" s="5"/>
      <c r="F289" s="5"/>
      <c r="G289" s="5"/>
      <c r="H289" s="5"/>
      <c r="I289" s="38">
        <f t="shared" si="347"/>
        <v>0</v>
      </c>
      <c r="J289" s="551"/>
      <c r="K289" s="19"/>
      <c r="L289" s="14"/>
      <c r="M289" s="15"/>
      <c r="N289" s="18"/>
      <c r="O289" s="19"/>
      <c r="P289" s="14"/>
      <c r="Q289" s="15"/>
      <c r="R289" s="18"/>
      <c r="S289" s="19"/>
      <c r="T289" s="14"/>
      <c r="U289" s="15"/>
      <c r="V289" s="18"/>
      <c r="W289" s="19"/>
      <c r="X289" s="14"/>
      <c r="Y289" s="15"/>
      <c r="Z289" s="18"/>
      <c r="AA289" s="19"/>
      <c r="AB289" s="35">
        <f t="shared" si="335"/>
        <v>0</v>
      </c>
      <c r="AC289" s="486">
        <f t="shared" si="336"/>
        <v>0</v>
      </c>
      <c r="AD289" s="570">
        <f t="shared" si="339"/>
        <v>0</v>
      </c>
      <c r="AE289" s="465"/>
      <c r="AF289" s="40"/>
      <c r="AG289" s="40"/>
      <c r="AH289" s="40"/>
      <c r="AI289" s="168"/>
      <c r="AJ289" s="159">
        <f t="shared" si="333"/>
        <v>0</v>
      </c>
      <c r="AK289" s="40"/>
      <c r="AL289" s="536">
        <f t="shared" si="334"/>
        <v>0</v>
      </c>
      <c r="AN289" s="218"/>
      <c r="AO289" s="218"/>
      <c r="AP289" s="218"/>
      <c r="AQ289" s="225"/>
      <c r="AR289" s="227"/>
      <c r="AS289" s="227"/>
      <c r="AT289" s="526"/>
      <c r="AU289" s="485"/>
      <c r="AV289" s="488">
        <f t="shared" si="343"/>
        <v>0</v>
      </c>
      <c r="AW289" s="488">
        <f t="shared" si="344"/>
        <v>0</v>
      </c>
    </row>
    <row r="290" spans="1:49" s="4" customFormat="1" ht="15.6" hidden="1" x14ac:dyDescent="0.55000000000000004">
      <c r="A290" s="569">
        <v>80204</v>
      </c>
      <c r="B290" s="461" t="s">
        <v>284</v>
      </c>
      <c r="C290" s="571"/>
      <c r="D290" s="462"/>
      <c r="E290" s="5"/>
      <c r="F290" s="5"/>
      <c r="G290" s="5"/>
      <c r="H290" s="5"/>
      <c r="I290" s="38">
        <f t="shared" si="347"/>
        <v>0</v>
      </c>
      <c r="J290" s="551"/>
      <c r="K290" s="19"/>
      <c r="L290" s="14"/>
      <c r="M290" s="15"/>
      <c r="N290" s="18"/>
      <c r="O290" s="19"/>
      <c r="P290" s="14"/>
      <c r="Q290" s="15"/>
      <c r="R290" s="18"/>
      <c r="S290" s="19"/>
      <c r="T290" s="14"/>
      <c r="U290" s="15"/>
      <c r="V290" s="18"/>
      <c r="W290" s="19"/>
      <c r="X290" s="14"/>
      <c r="Y290" s="15"/>
      <c r="Z290" s="18"/>
      <c r="AA290" s="19"/>
      <c r="AB290" s="35">
        <f t="shared" si="335"/>
        <v>0</v>
      </c>
      <c r="AC290" s="486">
        <f t="shared" si="336"/>
        <v>0</v>
      </c>
      <c r="AD290" s="570">
        <f t="shared" si="339"/>
        <v>0</v>
      </c>
      <c r="AE290" s="465"/>
      <c r="AF290" s="40"/>
      <c r="AG290" s="40"/>
      <c r="AH290" s="40"/>
      <c r="AI290" s="168"/>
      <c r="AJ290" s="159">
        <f t="shared" si="333"/>
        <v>0</v>
      </c>
      <c r="AK290" s="40"/>
      <c r="AL290" s="536">
        <f t="shared" si="334"/>
        <v>0</v>
      </c>
      <c r="AN290" s="218"/>
      <c r="AO290" s="218"/>
      <c r="AP290" s="218"/>
      <c r="AQ290" s="225"/>
      <c r="AR290" s="227"/>
      <c r="AS290" s="227"/>
      <c r="AT290" s="526"/>
      <c r="AU290" s="485"/>
      <c r="AV290" s="488">
        <f t="shared" si="343"/>
        <v>0</v>
      </c>
      <c r="AW290" s="488">
        <f t="shared" si="344"/>
        <v>0</v>
      </c>
    </row>
    <row r="291" spans="1:49" s="4" customFormat="1" ht="22.8" hidden="1" x14ac:dyDescent="0.55000000000000004">
      <c r="A291" s="569">
        <v>80205</v>
      </c>
      <c r="B291" s="461" t="s">
        <v>285</v>
      </c>
      <c r="C291" s="571"/>
      <c r="D291" s="462"/>
      <c r="E291" s="5"/>
      <c r="F291" s="5"/>
      <c r="G291" s="5"/>
      <c r="H291" s="5"/>
      <c r="I291" s="38">
        <f t="shared" si="347"/>
        <v>0</v>
      </c>
      <c r="J291" s="551"/>
      <c r="K291" s="19"/>
      <c r="L291" s="14"/>
      <c r="M291" s="15"/>
      <c r="N291" s="18"/>
      <c r="O291" s="19"/>
      <c r="P291" s="14"/>
      <c r="Q291" s="15"/>
      <c r="R291" s="18"/>
      <c r="S291" s="19"/>
      <c r="T291" s="14"/>
      <c r="U291" s="15"/>
      <c r="V291" s="18"/>
      <c r="W291" s="19"/>
      <c r="X291" s="14"/>
      <c r="Y291" s="15"/>
      <c r="Z291" s="18"/>
      <c r="AA291" s="19"/>
      <c r="AB291" s="35">
        <f t="shared" si="335"/>
        <v>0</v>
      </c>
      <c r="AC291" s="486">
        <f t="shared" si="336"/>
        <v>0</v>
      </c>
      <c r="AD291" s="570">
        <f t="shared" si="339"/>
        <v>0</v>
      </c>
      <c r="AE291" s="465"/>
      <c r="AF291" s="40"/>
      <c r="AG291" s="40"/>
      <c r="AH291" s="40"/>
      <c r="AI291" s="168"/>
      <c r="AJ291" s="159">
        <f t="shared" si="333"/>
        <v>0</v>
      </c>
      <c r="AK291" s="40"/>
      <c r="AL291" s="536">
        <f t="shared" si="334"/>
        <v>0</v>
      </c>
      <c r="AN291" s="218"/>
      <c r="AO291" s="218"/>
      <c r="AP291" s="218"/>
      <c r="AQ291" s="225"/>
      <c r="AR291" s="227"/>
      <c r="AS291" s="227"/>
      <c r="AT291" s="526"/>
      <c r="AU291" s="485"/>
      <c r="AV291" s="488">
        <f t="shared" si="343"/>
        <v>0</v>
      </c>
      <c r="AW291" s="488">
        <f t="shared" si="344"/>
        <v>0</v>
      </c>
    </row>
    <row r="292" spans="1:49" s="4" customFormat="1" ht="15.6" hidden="1" x14ac:dyDescent="0.55000000000000004">
      <c r="A292" s="569">
        <v>80206</v>
      </c>
      <c r="B292" s="461" t="s">
        <v>286</v>
      </c>
      <c r="C292" s="571"/>
      <c r="D292" s="462"/>
      <c r="E292" s="5"/>
      <c r="F292" s="5"/>
      <c r="G292" s="5"/>
      <c r="H292" s="5"/>
      <c r="I292" s="38">
        <f t="shared" si="347"/>
        <v>0</v>
      </c>
      <c r="J292" s="551"/>
      <c r="K292" s="19"/>
      <c r="L292" s="14"/>
      <c r="M292" s="15"/>
      <c r="N292" s="18"/>
      <c r="O292" s="19"/>
      <c r="P292" s="14"/>
      <c r="Q292" s="15"/>
      <c r="R292" s="18"/>
      <c r="S292" s="19"/>
      <c r="T292" s="14"/>
      <c r="U292" s="15"/>
      <c r="V292" s="18"/>
      <c r="W292" s="19"/>
      <c r="X292" s="14"/>
      <c r="Y292" s="15"/>
      <c r="Z292" s="18"/>
      <c r="AA292" s="19"/>
      <c r="AB292" s="35">
        <f t="shared" si="335"/>
        <v>0</v>
      </c>
      <c r="AC292" s="486">
        <f t="shared" si="336"/>
        <v>0</v>
      </c>
      <c r="AD292" s="570">
        <f t="shared" si="339"/>
        <v>0</v>
      </c>
      <c r="AE292" s="465"/>
      <c r="AF292" s="40"/>
      <c r="AG292" s="40"/>
      <c r="AH292" s="40"/>
      <c r="AI292" s="168"/>
      <c r="AJ292" s="159">
        <f t="shared" si="333"/>
        <v>0</v>
      </c>
      <c r="AK292" s="40"/>
      <c r="AL292" s="536">
        <f t="shared" si="334"/>
        <v>0</v>
      </c>
      <c r="AN292" s="218"/>
      <c r="AO292" s="218"/>
      <c r="AP292" s="218"/>
      <c r="AQ292" s="225"/>
      <c r="AR292" s="227"/>
      <c r="AS292" s="227"/>
      <c r="AT292" s="526"/>
      <c r="AU292" s="485"/>
      <c r="AV292" s="488">
        <f t="shared" si="343"/>
        <v>0</v>
      </c>
      <c r="AW292" s="488">
        <f t="shared" si="344"/>
        <v>0</v>
      </c>
    </row>
    <row r="293" spans="1:49" s="4" customFormat="1" ht="15.6" hidden="1" x14ac:dyDescent="0.55000000000000004">
      <c r="A293" s="569">
        <v>80207</v>
      </c>
      <c r="B293" s="461" t="s">
        <v>287</v>
      </c>
      <c r="C293" s="571"/>
      <c r="D293" s="462"/>
      <c r="E293" s="5"/>
      <c r="F293" s="5"/>
      <c r="G293" s="5"/>
      <c r="H293" s="5"/>
      <c r="I293" s="38">
        <f t="shared" si="347"/>
        <v>0</v>
      </c>
      <c r="J293" s="551"/>
      <c r="K293" s="19"/>
      <c r="L293" s="14"/>
      <c r="M293" s="15"/>
      <c r="N293" s="18"/>
      <c r="O293" s="19"/>
      <c r="P293" s="14"/>
      <c r="Q293" s="15"/>
      <c r="R293" s="18"/>
      <c r="S293" s="19"/>
      <c r="T293" s="14"/>
      <c r="U293" s="15"/>
      <c r="V293" s="18"/>
      <c r="W293" s="19"/>
      <c r="X293" s="14"/>
      <c r="Y293" s="15"/>
      <c r="Z293" s="18"/>
      <c r="AA293" s="19"/>
      <c r="AB293" s="35">
        <f t="shared" si="335"/>
        <v>0</v>
      </c>
      <c r="AC293" s="486">
        <f t="shared" si="336"/>
        <v>0</v>
      </c>
      <c r="AD293" s="570">
        <f t="shared" si="339"/>
        <v>0</v>
      </c>
      <c r="AE293" s="465"/>
      <c r="AF293" s="40"/>
      <c r="AG293" s="40"/>
      <c r="AH293" s="40"/>
      <c r="AI293" s="168"/>
      <c r="AJ293" s="159">
        <f t="shared" si="333"/>
        <v>0</v>
      </c>
      <c r="AK293" s="40"/>
      <c r="AL293" s="536">
        <f t="shared" si="334"/>
        <v>0</v>
      </c>
      <c r="AN293" s="218"/>
      <c r="AO293" s="218"/>
      <c r="AP293" s="218"/>
      <c r="AQ293" s="225"/>
      <c r="AR293" s="227"/>
      <c r="AS293" s="227"/>
      <c r="AT293" s="526"/>
      <c r="AU293" s="485"/>
      <c r="AV293" s="488">
        <f t="shared" si="343"/>
        <v>0</v>
      </c>
      <c r="AW293" s="488">
        <f t="shared" si="344"/>
        <v>0</v>
      </c>
    </row>
    <row r="294" spans="1:49" s="4" customFormat="1" ht="15.6" hidden="1" x14ac:dyDescent="0.55000000000000004">
      <c r="A294" s="569">
        <v>80208</v>
      </c>
      <c r="B294" s="461" t="s">
        <v>288</v>
      </c>
      <c r="C294" s="571"/>
      <c r="D294" s="462"/>
      <c r="E294" s="5"/>
      <c r="F294" s="5"/>
      <c r="G294" s="5"/>
      <c r="H294" s="5"/>
      <c r="I294" s="38">
        <f t="shared" si="347"/>
        <v>0</v>
      </c>
      <c r="J294" s="551"/>
      <c r="K294" s="19"/>
      <c r="L294" s="14"/>
      <c r="M294" s="15"/>
      <c r="N294" s="18"/>
      <c r="O294" s="19"/>
      <c r="P294" s="14"/>
      <c r="Q294" s="15"/>
      <c r="R294" s="18"/>
      <c r="S294" s="19"/>
      <c r="T294" s="14"/>
      <c r="U294" s="15"/>
      <c r="V294" s="18"/>
      <c r="W294" s="19"/>
      <c r="X294" s="14"/>
      <c r="Y294" s="15"/>
      <c r="Z294" s="18"/>
      <c r="AA294" s="19"/>
      <c r="AB294" s="35">
        <f t="shared" si="335"/>
        <v>0</v>
      </c>
      <c r="AC294" s="486">
        <f t="shared" si="336"/>
        <v>0</v>
      </c>
      <c r="AD294" s="570">
        <f t="shared" si="339"/>
        <v>0</v>
      </c>
      <c r="AE294" s="465"/>
      <c r="AF294" s="40"/>
      <c r="AG294" s="40"/>
      <c r="AH294" s="40"/>
      <c r="AI294" s="168"/>
      <c r="AJ294" s="159">
        <f t="shared" si="333"/>
        <v>0</v>
      </c>
      <c r="AK294" s="40"/>
      <c r="AL294" s="536">
        <f t="shared" si="334"/>
        <v>0</v>
      </c>
      <c r="AN294" s="218"/>
      <c r="AO294" s="218"/>
      <c r="AP294" s="218"/>
      <c r="AQ294" s="225"/>
      <c r="AR294" s="227"/>
      <c r="AS294" s="227"/>
      <c r="AT294" s="526"/>
      <c r="AU294" s="485"/>
      <c r="AV294" s="488">
        <f t="shared" si="343"/>
        <v>0</v>
      </c>
      <c r="AW294" s="488">
        <f t="shared" si="344"/>
        <v>0</v>
      </c>
    </row>
    <row r="295" spans="1:49" s="161" customFormat="1" ht="16.8" hidden="1" x14ac:dyDescent="0.55000000000000004">
      <c r="A295" s="254">
        <v>9</v>
      </c>
      <c r="B295" s="474" t="s">
        <v>289</v>
      </c>
      <c r="C295" s="458">
        <f>+C296+C298</f>
        <v>0</v>
      </c>
      <c r="D295" s="459">
        <f>+D296+D298</f>
        <v>0</v>
      </c>
      <c r="E295" s="478">
        <f>+E296+E298</f>
        <v>0</v>
      </c>
      <c r="F295" s="478"/>
      <c r="G295" s="478"/>
      <c r="H295" s="478">
        <f>+H296+H298</f>
        <v>0</v>
      </c>
      <c r="I295" s="175">
        <f t="shared" si="347"/>
        <v>0</v>
      </c>
      <c r="J295" s="475">
        <f>+J296+J298</f>
        <v>0</v>
      </c>
      <c r="K295" s="182">
        <f t="shared" ref="K295:W295" si="357">+K296+K298</f>
        <v>0</v>
      </c>
      <c r="L295" s="177">
        <f t="shared" si="357"/>
        <v>0</v>
      </c>
      <c r="M295" s="176">
        <f t="shared" si="357"/>
        <v>0</v>
      </c>
      <c r="N295" s="177">
        <f t="shared" si="357"/>
        <v>0</v>
      </c>
      <c r="O295" s="176">
        <f t="shared" si="357"/>
        <v>0</v>
      </c>
      <c r="P295" s="177">
        <f t="shared" si="357"/>
        <v>0</v>
      </c>
      <c r="Q295" s="176">
        <f t="shared" si="357"/>
        <v>0</v>
      </c>
      <c r="R295" s="177">
        <f t="shared" si="357"/>
        <v>0</v>
      </c>
      <c r="S295" s="176">
        <f t="shared" si="357"/>
        <v>0</v>
      </c>
      <c r="T295" s="177">
        <f>+T296+T298</f>
        <v>0</v>
      </c>
      <c r="U295" s="176">
        <f>+U296+U298</f>
        <v>0</v>
      </c>
      <c r="V295" s="177">
        <f t="shared" si="357"/>
        <v>0</v>
      </c>
      <c r="W295" s="176">
        <f t="shared" si="357"/>
        <v>0</v>
      </c>
      <c r="X295" s="177">
        <f t="shared" ref="X295:AA295" si="358">+X296+X298</f>
        <v>0</v>
      </c>
      <c r="Y295" s="176">
        <f t="shared" si="358"/>
        <v>0</v>
      </c>
      <c r="Z295" s="177">
        <f t="shared" si="358"/>
        <v>0</v>
      </c>
      <c r="AA295" s="176">
        <f t="shared" si="358"/>
        <v>0</v>
      </c>
      <c r="AB295" s="178">
        <f t="shared" si="335"/>
        <v>0</v>
      </c>
      <c r="AC295" s="459">
        <f t="shared" si="336"/>
        <v>0</v>
      </c>
      <c r="AD295" s="175">
        <f>+AD298+AD296</f>
        <v>0</v>
      </c>
      <c r="AE295" s="458">
        <f>+AE296+AE298</f>
        <v>0</v>
      </c>
      <c r="AF295" s="175">
        <f>+AF296+AF298</f>
        <v>0</v>
      </c>
      <c r="AG295" s="175"/>
      <c r="AH295" s="385"/>
      <c r="AI295" s="175">
        <f>+AI296+AI298</f>
        <v>0</v>
      </c>
      <c r="AJ295" s="367">
        <f t="shared" si="333"/>
        <v>0</v>
      </c>
      <c r="AK295" s="175">
        <f>+AK296+AK298</f>
        <v>0</v>
      </c>
      <c r="AL295" s="536">
        <f t="shared" si="334"/>
        <v>0</v>
      </c>
      <c r="AN295" s="175"/>
      <c r="AO295" s="175"/>
      <c r="AP295" s="175"/>
      <c r="AQ295" s="226"/>
      <c r="AR295" s="227"/>
      <c r="AS295" s="227"/>
      <c r="AT295" s="526"/>
      <c r="AU295" s="485"/>
      <c r="AV295" s="488">
        <f t="shared" si="343"/>
        <v>0</v>
      </c>
      <c r="AW295" s="488">
        <f t="shared" si="344"/>
        <v>0</v>
      </c>
    </row>
    <row r="296" spans="1:49" s="23" customFormat="1" ht="16.8" hidden="1" x14ac:dyDescent="0.55000000000000004">
      <c r="A296" s="386">
        <v>901</v>
      </c>
      <c r="B296" s="387" t="s">
        <v>290</v>
      </c>
      <c r="C296" s="388">
        <f>+C297</f>
        <v>0</v>
      </c>
      <c r="D296" s="24">
        <f>+D297</f>
        <v>0</v>
      </c>
      <c r="E296" s="29">
        <f>+E297</f>
        <v>0</v>
      </c>
      <c r="F296" s="29"/>
      <c r="G296" s="29"/>
      <c r="H296" s="29"/>
      <c r="I296" s="39">
        <f t="shared" si="347"/>
        <v>0</v>
      </c>
      <c r="J296" s="22"/>
      <c r="K296" s="20"/>
      <c r="L296" s="27"/>
      <c r="M296" s="28"/>
      <c r="N296" s="25"/>
      <c r="O296" s="26"/>
      <c r="P296" s="27"/>
      <c r="Q296" s="28"/>
      <c r="R296" s="25"/>
      <c r="S296" s="26"/>
      <c r="T296" s="27"/>
      <c r="U296" s="28"/>
      <c r="V296" s="25"/>
      <c r="W296" s="26"/>
      <c r="X296" s="27"/>
      <c r="Y296" s="28"/>
      <c r="Z296" s="25"/>
      <c r="AA296" s="26"/>
      <c r="AB296" s="36">
        <f t="shared" si="335"/>
        <v>0</v>
      </c>
      <c r="AC296" s="43">
        <f t="shared" si="336"/>
        <v>0</v>
      </c>
      <c r="AD296" s="45">
        <f>SUM(J296:K296)</f>
        <v>0</v>
      </c>
      <c r="AE296" s="469"/>
      <c r="AF296" s="45"/>
      <c r="AG296" s="40"/>
      <c r="AH296" s="40"/>
      <c r="AI296" s="167"/>
      <c r="AJ296" s="356" t="e">
        <f t="shared" ref="AJ296:AJ300" si="359">(AD296-AI296)/AD296</f>
        <v>#DIV/0!</v>
      </c>
      <c r="AK296" s="45"/>
      <c r="AL296" s="536" t="e">
        <f t="shared" ref="AL296:AL298" si="360">AE296/AD296</f>
        <v>#DIV/0!</v>
      </c>
      <c r="AN296" s="218"/>
      <c r="AO296" s="218"/>
      <c r="AP296" s="218"/>
      <c r="AQ296" s="225"/>
      <c r="AR296" s="227"/>
      <c r="AS296" s="227"/>
      <c r="AT296" s="526"/>
      <c r="AU296" s="485"/>
      <c r="AV296" s="488">
        <f t="shared" si="343"/>
        <v>0</v>
      </c>
      <c r="AW296" s="488">
        <f t="shared" si="344"/>
        <v>0</v>
      </c>
    </row>
    <row r="297" spans="1:49" s="4" customFormat="1" ht="15.6" hidden="1" x14ac:dyDescent="0.55000000000000004">
      <c r="A297" s="569">
        <v>90101</v>
      </c>
      <c r="B297" s="461" t="s">
        <v>291</v>
      </c>
      <c r="C297" s="571"/>
      <c r="D297" s="462"/>
      <c r="E297" s="5"/>
      <c r="F297" s="5"/>
      <c r="G297" s="5"/>
      <c r="H297" s="5"/>
      <c r="I297" s="38">
        <f>+E297+H297</f>
        <v>0</v>
      </c>
      <c r="J297" s="551"/>
      <c r="K297" s="19"/>
      <c r="L297" s="14"/>
      <c r="M297" s="15"/>
      <c r="N297" s="18"/>
      <c r="O297" s="19"/>
      <c r="P297" s="14"/>
      <c r="Q297" s="15"/>
      <c r="R297" s="18"/>
      <c r="S297" s="19"/>
      <c r="T297" s="14"/>
      <c r="U297" s="15"/>
      <c r="V297" s="18"/>
      <c r="W297" s="19"/>
      <c r="X297" s="14"/>
      <c r="Y297" s="15"/>
      <c r="Z297" s="18"/>
      <c r="AA297" s="19"/>
      <c r="AB297" s="35">
        <f t="shared" si="335"/>
        <v>0</v>
      </c>
      <c r="AC297" s="486">
        <f t="shared" si="336"/>
        <v>0</v>
      </c>
      <c r="AD297" s="570">
        <f>+AB297+AC297</f>
        <v>0</v>
      </c>
      <c r="AE297" s="465"/>
      <c r="AF297" s="40"/>
      <c r="AG297" s="40"/>
      <c r="AH297" s="40"/>
      <c r="AI297" s="168"/>
      <c r="AJ297" s="159" t="e">
        <f t="shared" si="359"/>
        <v>#DIV/0!</v>
      </c>
      <c r="AK297" s="40"/>
      <c r="AL297" s="536" t="e">
        <f t="shared" si="360"/>
        <v>#DIV/0!</v>
      </c>
      <c r="AN297" s="218"/>
      <c r="AO297" s="218"/>
      <c r="AP297" s="218"/>
      <c r="AQ297" s="225"/>
      <c r="AR297" s="227"/>
      <c r="AS297" s="227"/>
      <c r="AT297" s="526"/>
      <c r="AU297" s="485"/>
      <c r="AV297" s="488">
        <f t="shared" si="343"/>
        <v>0</v>
      </c>
      <c r="AW297" s="488">
        <f t="shared" si="344"/>
        <v>0</v>
      </c>
    </row>
    <row r="298" spans="1:49" s="23" customFormat="1" ht="16.8" hidden="1" x14ac:dyDescent="0.55000000000000004">
      <c r="A298" s="386">
        <v>902</v>
      </c>
      <c r="B298" s="387" t="s">
        <v>292</v>
      </c>
      <c r="C298" s="388">
        <f>+C299+C300</f>
        <v>0</v>
      </c>
      <c r="D298" s="24">
        <f>+J299+J300</f>
        <v>0</v>
      </c>
      <c r="E298" s="29">
        <f>+E299+E300</f>
        <v>0</v>
      </c>
      <c r="F298" s="29"/>
      <c r="G298" s="29"/>
      <c r="H298" s="29">
        <f>+H299+H300</f>
        <v>0</v>
      </c>
      <c r="I298" s="39">
        <f>+I299+I300</f>
        <v>0</v>
      </c>
      <c r="J298" s="22"/>
      <c r="K298" s="20"/>
      <c r="L298" s="27"/>
      <c r="M298" s="28"/>
      <c r="N298" s="25"/>
      <c r="O298" s="26"/>
      <c r="P298" s="27"/>
      <c r="Q298" s="28"/>
      <c r="R298" s="25"/>
      <c r="S298" s="26"/>
      <c r="T298" s="27"/>
      <c r="U298" s="28"/>
      <c r="V298" s="25"/>
      <c r="W298" s="26"/>
      <c r="X298" s="27"/>
      <c r="Y298" s="28"/>
      <c r="Z298" s="25"/>
      <c r="AA298" s="26"/>
      <c r="AB298" s="36">
        <f t="shared" si="335"/>
        <v>0</v>
      </c>
      <c r="AC298" s="43">
        <f t="shared" si="336"/>
        <v>0</v>
      </c>
      <c r="AD298" s="45">
        <f>+AD299+AD300</f>
        <v>0</v>
      </c>
      <c r="AE298" s="469"/>
      <c r="AF298" s="45"/>
      <c r="AG298" s="40"/>
      <c r="AH298" s="40"/>
      <c r="AI298" s="167">
        <f>+AI300</f>
        <v>0</v>
      </c>
      <c r="AJ298" s="356" t="e">
        <f t="shared" si="359"/>
        <v>#DIV/0!</v>
      </c>
      <c r="AK298" s="45"/>
      <c r="AL298" s="536" t="e">
        <f t="shared" si="360"/>
        <v>#DIV/0!</v>
      </c>
      <c r="AN298" s="218"/>
      <c r="AO298" s="218"/>
      <c r="AP298" s="218"/>
      <c r="AQ298" s="225"/>
      <c r="AR298" s="227"/>
      <c r="AS298" s="227"/>
      <c r="AT298" s="526"/>
      <c r="AU298" s="485">
        <v>310000</v>
      </c>
      <c r="AV298" s="488">
        <f t="shared" si="343"/>
        <v>-310000</v>
      </c>
      <c r="AW298" s="488">
        <f t="shared" si="344"/>
        <v>-310000</v>
      </c>
    </row>
    <row r="299" spans="1:49" s="4" customFormat="1" ht="15.6" hidden="1" x14ac:dyDescent="0.55000000000000004">
      <c r="A299" s="569" t="s">
        <v>681</v>
      </c>
      <c r="B299" s="461" t="s">
        <v>293</v>
      </c>
      <c r="C299" s="571"/>
      <c r="D299" s="462"/>
      <c r="E299" s="5"/>
      <c r="F299" s="5"/>
      <c r="G299" s="5"/>
      <c r="H299" s="5"/>
      <c r="I299" s="38">
        <f>+E299+H299</f>
        <v>0</v>
      </c>
      <c r="J299" s="551"/>
      <c r="K299" s="19"/>
      <c r="L299" s="14"/>
      <c r="M299" s="15"/>
      <c r="N299" s="18"/>
      <c r="O299" s="19"/>
      <c r="P299" s="14"/>
      <c r="Q299" s="15"/>
      <c r="R299" s="18"/>
      <c r="S299" s="19"/>
      <c r="T299" s="14"/>
      <c r="U299" s="15"/>
      <c r="V299" s="18"/>
      <c r="W299" s="19"/>
      <c r="X299" s="14"/>
      <c r="Y299" s="15"/>
      <c r="Z299" s="18"/>
      <c r="AA299" s="19"/>
      <c r="AB299" s="35">
        <f t="shared" si="335"/>
        <v>0</v>
      </c>
      <c r="AC299" s="486">
        <f t="shared" si="336"/>
        <v>0</v>
      </c>
      <c r="AD299" s="570">
        <f>+AB299+AC299</f>
        <v>0</v>
      </c>
      <c r="AE299" s="465"/>
      <c r="AF299" s="40">
        <f>IFERROR(+VLOOKUP(A299,'Base de Datos'!$A$1:$G$84,6,0),0)</f>
        <v>0</v>
      </c>
      <c r="AG299" s="40">
        <f>IFERROR(+VLOOKUP(A299,'Base de Datos'!$A$1:$H$84,8,0),0)</f>
        <v>0</v>
      </c>
      <c r="AH299" s="40"/>
      <c r="AI299" s="168">
        <f>AD299-AE299-AF299</f>
        <v>0</v>
      </c>
      <c r="AJ299" s="159">
        <f>IFERROR(((AD299-AI299)/AD299),0)</f>
        <v>0</v>
      </c>
      <c r="AK299" s="40">
        <f>IFERROR(+VLOOKUP(F299,'Base de Datos'!$A$1:$G$84,6,0),0)</f>
        <v>0</v>
      </c>
      <c r="AL299" s="536">
        <f>IFERROR(+(AE299/AD299),0)</f>
        <v>0</v>
      </c>
      <c r="AN299" s="218"/>
      <c r="AO299" s="218"/>
      <c r="AP299" s="218"/>
      <c r="AQ299" s="225"/>
      <c r="AR299" s="227"/>
      <c r="AS299" s="227"/>
      <c r="AT299" s="526"/>
      <c r="AU299" s="485"/>
      <c r="AV299" s="488">
        <f t="shared" si="343"/>
        <v>0</v>
      </c>
      <c r="AW299" s="488">
        <f t="shared" si="344"/>
        <v>0</v>
      </c>
    </row>
    <row r="300" spans="1:49" s="4" customFormat="1" ht="18" hidden="1" customHeight="1" x14ac:dyDescent="0.55000000000000004">
      <c r="A300" s="569">
        <v>90202</v>
      </c>
      <c r="B300" s="461" t="s">
        <v>294</v>
      </c>
      <c r="C300" s="571"/>
      <c r="D300" s="462"/>
      <c r="E300" s="5"/>
      <c r="F300" s="5"/>
      <c r="G300" s="5"/>
      <c r="H300" s="5"/>
      <c r="I300" s="38">
        <f>+E300+H300</f>
        <v>0</v>
      </c>
      <c r="J300" s="551"/>
      <c r="K300" s="19"/>
      <c r="L300" s="14"/>
      <c r="M300" s="15"/>
      <c r="N300" s="18"/>
      <c r="O300" s="19"/>
      <c r="P300" s="14"/>
      <c r="Q300" s="15"/>
      <c r="R300" s="18"/>
      <c r="S300" s="19"/>
      <c r="T300" s="14"/>
      <c r="U300" s="15"/>
      <c r="V300" s="18"/>
      <c r="W300" s="19"/>
      <c r="X300" s="14"/>
      <c r="Y300" s="15"/>
      <c r="Z300" s="18"/>
      <c r="AA300" s="19"/>
      <c r="AB300" s="35">
        <f>+R300</f>
        <v>0</v>
      </c>
      <c r="AC300" s="486"/>
      <c r="AD300" s="570">
        <f>+AB300+AC300</f>
        <v>0</v>
      </c>
      <c r="AE300" s="465"/>
      <c r="AF300" s="40"/>
      <c r="AG300" s="40"/>
      <c r="AH300" s="40"/>
      <c r="AI300" s="168">
        <f>AD300-AE300-AF300</f>
        <v>0</v>
      </c>
      <c r="AJ300" s="159" t="e">
        <f t="shared" si="359"/>
        <v>#DIV/0!</v>
      </c>
      <c r="AK300" s="40"/>
      <c r="AL300" s="536">
        <f t="shared" ref="AL300" si="361">IFERROR(+(AE300/AD300),0)</f>
        <v>0</v>
      </c>
      <c r="AN300" s="218"/>
      <c r="AO300" s="218"/>
      <c r="AP300" s="218"/>
      <c r="AQ300" s="225"/>
      <c r="AR300" s="227"/>
      <c r="AS300" s="227"/>
      <c r="AT300" s="526"/>
      <c r="AU300" s="485">
        <v>310000</v>
      </c>
      <c r="AV300" s="488">
        <f t="shared" si="343"/>
        <v>-310000</v>
      </c>
      <c r="AW300" s="488">
        <f t="shared" si="344"/>
        <v>-310000</v>
      </c>
    </row>
    <row r="301" spans="1:49" ht="26.4" customHeight="1" thickBot="1" x14ac:dyDescent="0.4">
      <c r="A301" s="258"/>
      <c r="B301" s="8"/>
      <c r="AD301" s="2"/>
      <c r="AF301" s="63" t="s">
        <v>0</v>
      </c>
      <c r="AG301" s="63"/>
      <c r="AH301" s="63"/>
      <c r="AI301" s="10"/>
      <c r="AK301" s="63" t="s">
        <v>0</v>
      </c>
      <c r="AL301" s="538"/>
      <c r="AM301" s="351"/>
      <c r="AN301" s="351"/>
      <c r="AO301" s="351"/>
      <c r="AP301" s="351"/>
      <c r="AQ301" s="351"/>
      <c r="AR301" s="351"/>
      <c r="AS301" s="351"/>
      <c r="AT301" s="351"/>
      <c r="AV301" s="488">
        <f t="shared" si="343"/>
        <v>0</v>
      </c>
      <c r="AW301" s="488">
        <f t="shared" si="344"/>
        <v>0</v>
      </c>
    </row>
    <row r="302" spans="1:49" ht="23.4" customHeight="1" thickBot="1" x14ac:dyDescent="0.4">
      <c r="A302" s="258" t="s">
        <v>0</v>
      </c>
      <c r="B302" s="8"/>
      <c r="I302" s="724" t="s">
        <v>317</v>
      </c>
      <c r="J302" s="773" t="s">
        <v>307</v>
      </c>
      <c r="K302" s="727"/>
      <c r="L302" s="744" t="s">
        <v>311</v>
      </c>
      <c r="M302" s="745"/>
      <c r="N302" s="726" t="s">
        <v>312</v>
      </c>
      <c r="O302" s="727"/>
      <c r="P302" s="744" t="s">
        <v>313</v>
      </c>
      <c r="Q302" s="745"/>
      <c r="R302" s="726" t="s">
        <v>314</v>
      </c>
      <c r="S302" s="727"/>
      <c r="T302" s="726" t="s">
        <v>314</v>
      </c>
      <c r="U302" s="727"/>
      <c r="V302" s="64" t="s">
        <v>316</v>
      </c>
      <c r="W302" s="65" t="s">
        <v>315</v>
      </c>
      <c r="X302" s="64" t="s">
        <v>316</v>
      </c>
      <c r="Y302" s="65" t="s">
        <v>315</v>
      </c>
      <c r="Z302" s="64" t="s">
        <v>316</v>
      </c>
      <c r="AA302" s="65" t="s">
        <v>315</v>
      </c>
      <c r="AB302" s="731" t="s">
        <v>310</v>
      </c>
      <c r="AC302" s="732"/>
      <c r="AD302" s="724" t="s">
        <v>318</v>
      </c>
      <c r="AE302" s="728" t="s">
        <v>454</v>
      </c>
      <c r="AF302" s="724" t="s">
        <v>319</v>
      </c>
      <c r="AG302" s="724" t="s">
        <v>677</v>
      </c>
      <c r="AH302" s="724" t="s">
        <v>678</v>
      </c>
      <c r="AI302" s="728" t="s">
        <v>320</v>
      </c>
      <c r="AJ302" s="733" t="s">
        <v>434</v>
      </c>
      <c r="AK302" s="724" t="s">
        <v>319</v>
      </c>
      <c r="AL302" s="722" t="s">
        <v>433</v>
      </c>
      <c r="AV302" s="488"/>
      <c r="AW302" s="488">
        <f t="shared" si="344"/>
        <v>0</v>
      </c>
    </row>
    <row r="303" spans="1:49" ht="15.6" thickBot="1" x14ac:dyDescent="0.4">
      <c r="A303" s="258"/>
      <c r="B303" s="8"/>
      <c r="I303" s="725"/>
      <c r="J303" s="149" t="s">
        <v>308</v>
      </c>
      <c r="K303" s="150" t="s">
        <v>309</v>
      </c>
      <c r="L303" s="151" t="s">
        <v>308</v>
      </c>
      <c r="M303" s="152" t="s">
        <v>309</v>
      </c>
      <c r="N303" s="153" t="s">
        <v>308</v>
      </c>
      <c r="O303" s="150" t="s">
        <v>309</v>
      </c>
      <c r="P303" s="151" t="s">
        <v>308</v>
      </c>
      <c r="Q303" s="152" t="s">
        <v>309</v>
      </c>
      <c r="R303" s="153" t="s">
        <v>308</v>
      </c>
      <c r="S303" s="150" t="s">
        <v>309</v>
      </c>
      <c r="T303" s="153" t="s">
        <v>308</v>
      </c>
      <c r="U303" s="150" t="s">
        <v>309</v>
      </c>
      <c r="V303" s="583" t="s">
        <v>690</v>
      </c>
      <c r="W303" s="584" t="s">
        <v>309</v>
      </c>
      <c r="X303" s="583" t="s">
        <v>690</v>
      </c>
      <c r="Y303" s="584" t="s">
        <v>309</v>
      </c>
      <c r="Z303" s="583" t="s">
        <v>690</v>
      </c>
      <c r="AA303" s="584" t="s">
        <v>309</v>
      </c>
      <c r="AB303" s="585" t="s">
        <v>308</v>
      </c>
      <c r="AC303" s="585" t="s">
        <v>309</v>
      </c>
      <c r="AD303" s="725"/>
      <c r="AE303" s="729"/>
      <c r="AF303" s="725"/>
      <c r="AG303" s="725"/>
      <c r="AH303" s="725"/>
      <c r="AI303" s="730"/>
      <c r="AJ303" s="734"/>
      <c r="AK303" s="725"/>
      <c r="AL303" s="723"/>
      <c r="AV303" s="488">
        <f t="shared" si="343"/>
        <v>0</v>
      </c>
      <c r="AW303" s="488">
        <f t="shared" si="344"/>
        <v>0</v>
      </c>
    </row>
    <row r="304" spans="1:49" ht="15" thickBot="1" x14ac:dyDescent="0.4">
      <c r="A304" s="741" t="s">
        <v>478</v>
      </c>
      <c r="B304" s="742"/>
      <c r="C304" s="742"/>
      <c r="D304" s="743"/>
      <c r="E304" s="586"/>
      <c r="F304" s="586"/>
      <c r="G304" s="586"/>
      <c r="H304" s="586"/>
      <c r="I304" s="587"/>
      <c r="J304" s="588"/>
      <c r="K304" s="588"/>
      <c r="L304" s="586"/>
      <c r="M304" s="586"/>
      <c r="N304" s="586"/>
      <c r="O304" s="586"/>
      <c r="P304" s="586"/>
      <c r="Q304" s="586"/>
      <c r="R304" s="586"/>
      <c r="S304" s="586"/>
      <c r="T304" s="586"/>
      <c r="U304" s="586"/>
      <c r="V304" s="586"/>
      <c r="W304" s="586"/>
      <c r="X304" s="586"/>
      <c r="Y304" s="586"/>
      <c r="Z304" s="586"/>
      <c r="AA304" s="586"/>
      <c r="AB304" s="586"/>
      <c r="AC304" s="586"/>
      <c r="AD304" s="660"/>
      <c r="AE304" s="661"/>
      <c r="AF304" s="661"/>
      <c r="AG304" s="661"/>
      <c r="AH304" s="661"/>
      <c r="AI304" s="662"/>
      <c r="AJ304" s="663"/>
      <c r="AK304" s="661"/>
      <c r="AL304" s="664"/>
      <c r="AM304" s="351"/>
      <c r="AN304" s="351"/>
      <c r="AO304" s="351"/>
      <c r="AP304" s="351"/>
      <c r="AQ304" s="351"/>
      <c r="AR304" s="351"/>
      <c r="AS304" s="351"/>
      <c r="AT304" s="351"/>
      <c r="AV304" s="488">
        <f t="shared" si="343"/>
        <v>0</v>
      </c>
      <c r="AW304" s="488">
        <f t="shared" si="344"/>
        <v>0</v>
      </c>
    </row>
    <row r="305" spans="1:49" ht="15.6" thickBot="1" x14ac:dyDescent="0.4">
      <c r="A305" s="665" t="s">
        <v>572</v>
      </c>
      <c r="B305" s="666" t="s">
        <v>613</v>
      </c>
      <c r="C305" s="683">
        <v>36905533</v>
      </c>
      <c r="D305" s="667">
        <v>0</v>
      </c>
      <c r="E305" s="668"/>
      <c r="F305" s="668"/>
      <c r="G305" s="668"/>
      <c r="H305" s="668"/>
      <c r="I305" s="669">
        <f>C305+D305</f>
        <v>36905533</v>
      </c>
      <c r="J305" s="670"/>
      <c r="K305" s="670"/>
      <c r="L305" s="671"/>
      <c r="M305" s="671"/>
      <c r="N305" s="670"/>
      <c r="O305" s="670"/>
      <c r="P305" s="672"/>
      <c r="Q305" s="672"/>
      <c r="R305" s="670"/>
      <c r="S305" s="670"/>
      <c r="T305" s="670"/>
      <c r="U305" s="670"/>
      <c r="V305" s="673"/>
      <c r="W305" s="674"/>
      <c r="X305" s="673"/>
      <c r="Y305" s="674"/>
      <c r="Z305" s="673"/>
      <c r="AA305" s="674"/>
      <c r="AB305" s="675">
        <f t="shared" ref="AB305:AB313" si="362">J305+L305+N305+P305+R305+T305+V305+X305+Z305</f>
        <v>0</v>
      </c>
      <c r="AC305" s="675">
        <f t="shared" ref="AC305:AC313" si="363">K305+M305+O305+Q305+S305+U305+W305+Y305+AA305</f>
        <v>0</v>
      </c>
      <c r="AD305" s="645">
        <f t="shared" ref="AD305:AD316" si="364">I305+AB305-AC305</f>
        <v>36905533</v>
      </c>
      <c r="AE305" s="644">
        <f>IFERROR(+VLOOKUP(A305,'Base de Datos'!$A$1:$G$105,7,0),0)</f>
        <v>20597452.010000002</v>
      </c>
      <c r="AF305" s="645">
        <f>IFERROR(+VLOOKUP(A305,'Base de Datos'!$A$1:$G$99,6,0),0)</f>
        <v>9173509.9900000002</v>
      </c>
      <c r="AG305" s="645">
        <f>IFERROR(+VLOOKUP(A305,'Base de Datos'!$A$1:$H$99,8,0),0)</f>
        <v>-7134571</v>
      </c>
      <c r="AH305" s="645">
        <f>+AI305-AG305</f>
        <v>14269141.999999998</v>
      </c>
      <c r="AI305" s="646">
        <f t="shared" ref="AI305:AI306" si="365">AD305-AE305-AF305</f>
        <v>7134570.9999999981</v>
      </c>
      <c r="AJ305" s="647">
        <f t="shared" ref="AJ305:AJ313" si="366">IFERROR(((AD305-AI305)/AD305),0)</f>
        <v>0.80668017990689911</v>
      </c>
      <c r="AK305" s="676">
        <f>IFERROR(+VLOOKUP(A305,'Base de Datos'!$A$1:$M$105,10,0),0)</f>
        <v>0</v>
      </c>
      <c r="AL305" s="648">
        <f t="shared" ref="AL305:AL313" si="367">IFERROR(+(AE305/AD305),0)</f>
        <v>0.5581128447596192</v>
      </c>
      <c r="AU305" s="485">
        <v>71015</v>
      </c>
      <c r="AV305" s="488">
        <f t="shared" si="343"/>
        <v>7063555.9999999981</v>
      </c>
      <c r="AW305" s="488">
        <f t="shared" si="344"/>
        <v>7063555.9999999981</v>
      </c>
    </row>
    <row r="306" spans="1:49" ht="15.6" thickBot="1" x14ac:dyDescent="0.4">
      <c r="A306" s="589" t="s">
        <v>474</v>
      </c>
      <c r="B306" s="213" t="s">
        <v>475</v>
      </c>
      <c r="C306" s="682">
        <v>5876677</v>
      </c>
      <c r="D306" s="263"/>
      <c r="E306" s="48"/>
      <c r="F306" s="48"/>
      <c r="G306" s="48"/>
      <c r="H306" s="48"/>
      <c r="I306" s="218">
        <f>C306+D306</f>
        <v>5876677</v>
      </c>
      <c r="J306" s="264"/>
      <c r="K306" s="264"/>
      <c r="L306" s="269"/>
      <c r="M306" s="269"/>
      <c r="N306" s="264"/>
      <c r="O306" s="264"/>
      <c r="P306" s="79"/>
      <c r="Q306" s="79"/>
      <c r="R306" s="264"/>
      <c r="S306" s="347"/>
      <c r="T306" s="264"/>
      <c r="U306" s="264"/>
      <c r="V306" s="266"/>
      <c r="W306" s="347"/>
      <c r="X306" s="266"/>
      <c r="Y306" s="264"/>
      <c r="Z306" s="266"/>
      <c r="AA306" s="270"/>
      <c r="AB306" s="550">
        <f t="shared" si="362"/>
        <v>0</v>
      </c>
      <c r="AC306" s="550">
        <f t="shared" si="363"/>
        <v>0</v>
      </c>
      <c r="AD306" s="220">
        <f t="shared" si="364"/>
        <v>5876677</v>
      </c>
      <c r="AE306" s="261">
        <f>IFERROR(+VLOOKUP(A306,'Base de Datos'!$A$1:$G$105,7,0),0)</f>
        <v>3279849.07</v>
      </c>
      <c r="AF306" s="220">
        <f>IFERROR(+VLOOKUP(A306,'Base de Datos'!$A$1:$G$99,6,0),0)</f>
        <v>1460749.93</v>
      </c>
      <c r="AG306" s="220">
        <f>IFERROR(+VLOOKUP(A306,'Base de Datos'!$A$1:$H$99,8,0),0)</f>
        <v>-1136078</v>
      </c>
      <c r="AH306" s="220">
        <f t="shared" ref="AH306:AH316" si="368">+AI306-AG306</f>
        <v>2272156</v>
      </c>
      <c r="AI306" s="222">
        <f t="shared" si="365"/>
        <v>1136078.0000000002</v>
      </c>
      <c r="AJ306" s="352">
        <f t="shared" si="366"/>
        <v>0.80668020379544425</v>
      </c>
      <c r="AK306" s="676">
        <f>IFERROR(+VLOOKUP(A306,'Base de Datos'!$A$1:$M$105,10,0),0)</f>
        <v>0</v>
      </c>
      <c r="AL306" s="591">
        <f t="shared" si="367"/>
        <v>0.55811287058996095</v>
      </c>
      <c r="AU306" s="494">
        <v>12591</v>
      </c>
      <c r="AV306" s="488">
        <f t="shared" si="343"/>
        <v>1123487.0000000002</v>
      </c>
      <c r="AW306" s="488">
        <f t="shared" si="344"/>
        <v>1123487.0000000002</v>
      </c>
    </row>
    <row r="307" spans="1:49" ht="15.6" thickBot="1" x14ac:dyDescent="0.4">
      <c r="A307" s="589" t="s">
        <v>295</v>
      </c>
      <c r="B307" s="213" t="s">
        <v>296</v>
      </c>
      <c r="C307" s="682">
        <v>32400000</v>
      </c>
      <c r="D307" s="263"/>
      <c r="E307" s="48"/>
      <c r="F307" s="48"/>
      <c r="G307" s="48"/>
      <c r="H307" s="48"/>
      <c r="I307" s="218">
        <f>C307+D307</f>
        <v>32400000</v>
      </c>
      <c r="J307" s="264"/>
      <c r="K307" s="264"/>
      <c r="L307" s="265"/>
      <c r="M307" s="269"/>
      <c r="N307" s="264"/>
      <c r="O307" s="264"/>
      <c r="P307" s="79"/>
      <c r="Q307" s="79"/>
      <c r="R307" s="264"/>
      <c r="S307" s="347"/>
      <c r="T307" s="264"/>
      <c r="U307" s="264"/>
      <c r="V307" s="266"/>
      <c r="W307" s="264"/>
      <c r="X307" s="266"/>
      <c r="Y307" s="264"/>
      <c r="Z307" s="266"/>
      <c r="AA307" s="264"/>
      <c r="AB307" s="550">
        <f t="shared" si="362"/>
        <v>0</v>
      </c>
      <c r="AC307" s="550">
        <f t="shared" si="363"/>
        <v>0</v>
      </c>
      <c r="AD307" s="220">
        <f t="shared" si="364"/>
        <v>32400000</v>
      </c>
      <c r="AE307" s="261">
        <f>IFERROR(+VLOOKUP(A307,'Base de Datos'!$A$1:$G$105,7,0),0)</f>
        <v>24010853.030000001</v>
      </c>
      <c r="AF307" s="220">
        <f>IFERROR(+VLOOKUP(A307,'Base de Datos'!$A$1:$G$99,6,0),0)</f>
        <v>8389146.9700000007</v>
      </c>
      <c r="AG307" s="220">
        <f>IFERROR(+VLOOKUP(A307,'Base de Datos'!$A$1:$H$99,8,0),0)</f>
        <v>0</v>
      </c>
      <c r="AH307" s="220">
        <f>+AI307+AG307</f>
        <v>0</v>
      </c>
      <c r="AI307" s="222">
        <f>AD307-AE307-AF307</f>
        <v>0</v>
      </c>
      <c r="AJ307" s="352">
        <f t="shared" si="366"/>
        <v>1</v>
      </c>
      <c r="AK307" s="676">
        <f>IFERROR(+VLOOKUP(A307,'Base de Datos'!$A$1:$M$105,10,0),0)</f>
        <v>0</v>
      </c>
      <c r="AL307" s="591">
        <f t="shared" si="367"/>
        <v>0.74107571080246915</v>
      </c>
      <c r="AU307" s="494">
        <v>16200000</v>
      </c>
      <c r="AV307" s="488">
        <f t="shared" si="343"/>
        <v>-16200000</v>
      </c>
      <c r="AW307" s="488">
        <f t="shared" si="344"/>
        <v>-16200000</v>
      </c>
    </row>
    <row r="308" spans="1:49" ht="15.6" thickBot="1" x14ac:dyDescent="0.4">
      <c r="A308" s="589" t="s">
        <v>297</v>
      </c>
      <c r="B308" s="213" t="s">
        <v>683</v>
      </c>
      <c r="C308" s="682">
        <v>95012957</v>
      </c>
      <c r="D308" s="268">
        <v>0</v>
      </c>
      <c r="E308" s="48"/>
      <c r="F308" s="48"/>
      <c r="G308" s="48"/>
      <c r="H308" s="48"/>
      <c r="I308" s="218">
        <f t="shared" ref="I308:I316" si="369">C308+D308</f>
        <v>95012957</v>
      </c>
      <c r="J308" s="264"/>
      <c r="K308" s="264"/>
      <c r="L308" s="269"/>
      <c r="M308" s="269"/>
      <c r="N308" s="264"/>
      <c r="O308" s="264"/>
      <c r="P308" s="79"/>
      <c r="Q308" s="79"/>
      <c r="R308" s="264"/>
      <c r="S308" s="347"/>
      <c r="T308" s="264"/>
      <c r="U308" s="264"/>
      <c r="V308" s="266"/>
      <c r="W308" s="270"/>
      <c r="X308" s="266"/>
      <c r="Y308" s="270"/>
      <c r="Z308" s="266"/>
      <c r="AA308" s="270"/>
      <c r="AB308" s="550">
        <f t="shared" si="362"/>
        <v>0</v>
      </c>
      <c r="AC308" s="550">
        <f t="shared" si="363"/>
        <v>0</v>
      </c>
      <c r="AD308" s="220">
        <f t="shared" si="364"/>
        <v>95012957</v>
      </c>
      <c r="AE308" s="261">
        <f>IFERROR(+VLOOKUP(A308,'Base de Datos'!$A$1:$G$105,7,0),0)</f>
        <v>59958380.5</v>
      </c>
      <c r="AF308" s="220">
        <f>IFERROR(+VLOOKUP(A308,'Base de Datos'!$A$1:$G$99,6,0),0)</f>
        <v>35054576.5</v>
      </c>
      <c r="AG308" s="220">
        <f>IFERROR(+VLOOKUP(A308,'Base de Datos'!$A$1:$H$99,8,0),0)</f>
        <v>0</v>
      </c>
      <c r="AH308" s="220">
        <f t="shared" ref="AH308:AH313" si="370">+AI308+AG308</f>
        <v>0</v>
      </c>
      <c r="AI308" s="222">
        <f t="shared" ref="AI308:AI316" si="371">AD308-AE308-AF308</f>
        <v>0</v>
      </c>
      <c r="AJ308" s="352">
        <f t="shared" si="366"/>
        <v>1</v>
      </c>
      <c r="AK308" s="676">
        <f>IFERROR(+VLOOKUP(A308,'Base de Datos'!$A$1:$M$105,10,0),0)</f>
        <v>0</v>
      </c>
      <c r="AL308" s="591">
        <f t="shared" si="367"/>
        <v>0.63105477813936472</v>
      </c>
      <c r="AU308" s="494">
        <v>48256955</v>
      </c>
      <c r="AV308" s="488">
        <f t="shared" si="343"/>
        <v>-48256955</v>
      </c>
      <c r="AW308" s="488">
        <f t="shared" si="344"/>
        <v>-48256955</v>
      </c>
    </row>
    <row r="309" spans="1:49" ht="13.8" thickBot="1" x14ac:dyDescent="0.4">
      <c r="A309" s="589" t="s">
        <v>298</v>
      </c>
      <c r="B309" s="213" t="s">
        <v>684</v>
      </c>
      <c r="C309" s="496"/>
      <c r="D309" s="268">
        <v>0</v>
      </c>
      <c r="E309" s="48"/>
      <c r="F309" s="48"/>
      <c r="G309" s="48"/>
      <c r="H309" s="48"/>
      <c r="I309" s="218">
        <f t="shared" si="369"/>
        <v>0</v>
      </c>
      <c r="J309" s="264"/>
      <c r="K309" s="264"/>
      <c r="L309" s="265"/>
      <c r="M309" s="269"/>
      <c r="N309" s="264"/>
      <c r="O309" s="264"/>
      <c r="P309" s="79"/>
      <c r="Q309" s="79"/>
      <c r="R309" s="264"/>
      <c r="S309" s="347"/>
      <c r="T309" s="264"/>
      <c r="U309" s="347"/>
      <c r="V309" s="266"/>
      <c r="W309" s="270"/>
      <c r="X309" s="266"/>
      <c r="Y309" s="270"/>
      <c r="Z309" s="266"/>
      <c r="AA309" s="270"/>
      <c r="AB309" s="550">
        <f t="shared" si="362"/>
        <v>0</v>
      </c>
      <c r="AC309" s="550">
        <f t="shared" si="363"/>
        <v>0</v>
      </c>
      <c r="AD309" s="220">
        <f t="shared" si="364"/>
        <v>0</v>
      </c>
      <c r="AE309" s="261">
        <f>IFERROR(+VLOOKUP(A309,'Base de Datos'!$A$1:$G$105,7,0),0)</f>
        <v>0</v>
      </c>
      <c r="AF309" s="220">
        <f>IFERROR(+VLOOKUP(A309,'Base de Datos'!$A$1:$G$99,6,0),0)</f>
        <v>0</v>
      </c>
      <c r="AG309" s="220">
        <f>IFERROR(+VLOOKUP(A309,'Base de Datos'!$A$1:$H$99,8,0),0)</f>
        <v>0</v>
      </c>
      <c r="AH309" s="220">
        <f t="shared" si="370"/>
        <v>0</v>
      </c>
      <c r="AI309" s="222">
        <f t="shared" si="371"/>
        <v>0</v>
      </c>
      <c r="AJ309" s="352">
        <f t="shared" si="366"/>
        <v>0</v>
      </c>
      <c r="AK309" s="676">
        <f>IFERROR(+VLOOKUP(A309,'Base de Datos'!$A$1:$M$105,10,0),0)</f>
        <v>0</v>
      </c>
      <c r="AL309" s="591">
        <f t="shared" si="367"/>
        <v>0</v>
      </c>
      <c r="AV309" s="488">
        <f t="shared" si="343"/>
        <v>0</v>
      </c>
      <c r="AW309" s="488">
        <f t="shared" si="344"/>
        <v>0</v>
      </c>
    </row>
    <row r="310" spans="1:49" ht="15.6" thickBot="1" x14ac:dyDescent="0.4">
      <c r="A310" s="589" t="s">
        <v>299</v>
      </c>
      <c r="B310" s="213" t="s">
        <v>685</v>
      </c>
      <c r="C310" s="682">
        <v>1153508437</v>
      </c>
      <c r="D310" s="268"/>
      <c r="E310" s="48"/>
      <c r="F310" s="48"/>
      <c r="G310" s="48"/>
      <c r="H310" s="48"/>
      <c r="I310" s="218">
        <f t="shared" si="369"/>
        <v>1153508437</v>
      </c>
      <c r="J310" s="264"/>
      <c r="K310" s="264"/>
      <c r="L310" s="220"/>
      <c r="M310" s="269"/>
      <c r="N310" s="264">
        <v>143428590</v>
      </c>
      <c r="O310" s="264"/>
      <c r="P310" s="79"/>
      <c r="Q310" s="79"/>
      <c r="R310" s="264"/>
      <c r="S310" s="347"/>
      <c r="T310" s="347">
        <v>0</v>
      </c>
      <c r="U310" s="264"/>
      <c r="V310" s="266"/>
      <c r="W310" s="270"/>
      <c r="X310" s="266"/>
      <c r="Y310" s="270"/>
      <c r="Z310" s="266"/>
      <c r="AA310" s="270"/>
      <c r="AB310" s="550">
        <f t="shared" si="362"/>
        <v>143428590</v>
      </c>
      <c r="AC310" s="550">
        <f t="shared" si="363"/>
        <v>0</v>
      </c>
      <c r="AD310" s="220">
        <f>I310+AB310-AC310</f>
        <v>1296937027</v>
      </c>
      <c r="AE310" s="261">
        <f>IFERROR(+VLOOKUP(A310,'Base de Datos'!$A$1:$G$105,7,0),0)</f>
        <v>824894451.52999997</v>
      </c>
      <c r="AF310" s="220">
        <f>IFERROR(+VLOOKUP(A310,'Base de Datos'!$A$1:$G$99,6,0),0)</f>
        <v>472042575.47000003</v>
      </c>
      <c r="AG310" s="220">
        <f>IFERROR(+VLOOKUP(A310,'Base de Datos'!$A$1:$H$99,8,0),0)</f>
        <v>0</v>
      </c>
      <c r="AH310" s="220">
        <f t="shared" si="370"/>
        <v>0</v>
      </c>
      <c r="AI310" s="222">
        <f t="shared" si="371"/>
        <v>0</v>
      </c>
      <c r="AJ310" s="352">
        <f t="shared" si="366"/>
        <v>1</v>
      </c>
      <c r="AK310" s="676">
        <f>IFERROR(+VLOOKUP(A310,'Base de Datos'!$A$1:$M$105,10,0),0)</f>
        <v>0</v>
      </c>
      <c r="AL310" s="591">
        <f t="shared" si="367"/>
        <v>0.63603277133516523</v>
      </c>
      <c r="AU310" s="485">
        <v>622615328</v>
      </c>
      <c r="AV310" s="488">
        <f t="shared" si="343"/>
        <v>-622615328</v>
      </c>
      <c r="AW310" s="488">
        <f t="shared" si="344"/>
        <v>-622615328</v>
      </c>
    </row>
    <row r="311" spans="1:49" ht="15.6" thickBot="1" x14ac:dyDescent="0.4">
      <c r="A311" s="589" t="s">
        <v>300</v>
      </c>
      <c r="B311" s="213" t="s">
        <v>686</v>
      </c>
      <c r="C311" s="682">
        <v>300000000</v>
      </c>
      <c r="D311" s="268">
        <v>0</v>
      </c>
      <c r="E311" s="48"/>
      <c r="F311" s="48"/>
      <c r="G311" s="48"/>
      <c r="H311" s="48"/>
      <c r="I311" s="218">
        <f t="shared" si="369"/>
        <v>300000000</v>
      </c>
      <c r="J311" s="264"/>
      <c r="K311" s="347"/>
      <c r="L311" s="265"/>
      <c r="M311" s="269"/>
      <c r="N311" s="264"/>
      <c r="O311" s="347">
        <v>128678590</v>
      </c>
      <c r="P311" s="79">
        <v>0</v>
      </c>
      <c r="Q311" s="79"/>
      <c r="R311" s="270">
        <v>0</v>
      </c>
      <c r="S311" s="347"/>
      <c r="T311" s="270">
        <v>0</v>
      </c>
      <c r="U311" s="347"/>
      <c r="V311" s="266"/>
      <c r="W311" s="270"/>
      <c r="X311" s="266"/>
      <c r="Y311" s="270"/>
      <c r="Z311" s="266"/>
      <c r="AA311" s="270"/>
      <c r="AB311" s="550">
        <f t="shared" si="362"/>
        <v>0</v>
      </c>
      <c r="AC311" s="550">
        <f t="shared" si="363"/>
        <v>128678590</v>
      </c>
      <c r="AD311" s="220">
        <f t="shared" si="364"/>
        <v>171321410</v>
      </c>
      <c r="AE311" s="261">
        <f>IFERROR(+VLOOKUP(A311,'Base de Datos'!$A$1:$G$105,7,0),0)</f>
        <v>165192846</v>
      </c>
      <c r="AF311" s="220">
        <f>IFERROR(+VLOOKUP(A311,'Base de Datos'!$A$1:$G$99,6,0),0)</f>
        <v>6128564</v>
      </c>
      <c r="AG311" s="220">
        <f>IFERROR(+VLOOKUP(A311,'Base de Datos'!$A$1:$H$99,8,0),0)</f>
        <v>0</v>
      </c>
      <c r="AH311" s="220">
        <f t="shared" si="370"/>
        <v>0</v>
      </c>
      <c r="AI311" s="222">
        <f>AD311-AE311-AF311</f>
        <v>0</v>
      </c>
      <c r="AJ311" s="352">
        <f t="shared" si="366"/>
        <v>1</v>
      </c>
      <c r="AK311" s="676">
        <f>IFERROR(+VLOOKUP(A311,'Base de Datos'!$A$1:$M$105,10,0),0)</f>
        <v>0</v>
      </c>
      <c r="AL311" s="591">
        <f t="shared" si="367"/>
        <v>0.96422768175909834</v>
      </c>
      <c r="AU311" s="494">
        <v>184142932</v>
      </c>
      <c r="AV311" s="488">
        <f t="shared" si="343"/>
        <v>-184142932</v>
      </c>
      <c r="AW311" s="488">
        <f t="shared" si="344"/>
        <v>-184142932</v>
      </c>
    </row>
    <row r="312" spans="1:49" ht="15.6" thickBot="1" x14ac:dyDescent="0.4">
      <c r="A312" s="589" t="s">
        <v>301</v>
      </c>
      <c r="B312" s="213" t="s">
        <v>687</v>
      </c>
      <c r="C312" s="682">
        <v>118000000</v>
      </c>
      <c r="D312" s="268">
        <v>0</v>
      </c>
      <c r="E312" s="48"/>
      <c r="F312" s="48"/>
      <c r="G312" s="48"/>
      <c r="H312" s="48"/>
      <c r="I312" s="218">
        <f t="shared" si="369"/>
        <v>118000000</v>
      </c>
      <c r="J312" s="264"/>
      <c r="K312" s="264"/>
      <c r="L312" s="265"/>
      <c r="M312" s="269"/>
      <c r="N312" s="264"/>
      <c r="O312" s="270"/>
      <c r="P312" s="79"/>
      <c r="Q312" s="79">
        <v>0</v>
      </c>
      <c r="R312" s="264"/>
      <c r="S312" s="347"/>
      <c r="T312" s="264"/>
      <c r="U312" s="264"/>
      <c r="V312" s="266"/>
      <c r="W312" s="270"/>
      <c r="X312" s="266"/>
      <c r="Y312" s="270"/>
      <c r="Z312" s="266"/>
      <c r="AA312" s="270"/>
      <c r="AB312" s="550">
        <f t="shared" si="362"/>
        <v>0</v>
      </c>
      <c r="AC312" s="550">
        <f t="shared" si="363"/>
        <v>0</v>
      </c>
      <c r="AD312" s="220">
        <f t="shared" si="364"/>
        <v>118000000</v>
      </c>
      <c r="AE312" s="261">
        <f>IFERROR(+VLOOKUP(A312,'Base de Datos'!$A$1:$G$105,7,0),0)</f>
        <v>98155468.299999997</v>
      </c>
      <c r="AF312" s="220">
        <f>IFERROR(+VLOOKUP(A312,'Base de Datos'!$A$1:$G$99,6,0),0)</f>
        <v>19844531.699999999</v>
      </c>
      <c r="AG312" s="220">
        <f>IFERROR(+VLOOKUP(A312,'Base de Datos'!$A$1:$H$99,8,0),0)</f>
        <v>0</v>
      </c>
      <c r="AH312" s="220">
        <f t="shared" si="370"/>
        <v>0</v>
      </c>
      <c r="AI312" s="222">
        <f t="shared" si="371"/>
        <v>0</v>
      </c>
      <c r="AJ312" s="352">
        <f t="shared" si="366"/>
        <v>1</v>
      </c>
      <c r="AK312" s="676">
        <f>IFERROR(+VLOOKUP(A312,'Base de Datos'!$A$1:$M$105,10,0),0)</f>
        <v>0</v>
      </c>
      <c r="AL312" s="591">
        <f t="shared" si="367"/>
        <v>0.83182600254237282</v>
      </c>
      <c r="AU312" s="494">
        <v>43833172</v>
      </c>
      <c r="AV312" s="488">
        <f t="shared" si="343"/>
        <v>-43833172</v>
      </c>
      <c r="AW312" s="488">
        <f t="shared" si="344"/>
        <v>-43833172</v>
      </c>
    </row>
    <row r="313" spans="1:49" ht="15.6" thickBot="1" x14ac:dyDescent="0.4">
      <c r="A313" s="589" t="s">
        <v>302</v>
      </c>
      <c r="B313" s="495" t="s">
        <v>688</v>
      </c>
      <c r="C313" s="682">
        <v>64700000</v>
      </c>
      <c r="D313" s="263">
        <v>0</v>
      </c>
      <c r="E313" s="48"/>
      <c r="F313" s="48"/>
      <c r="G313" s="48"/>
      <c r="H313" s="48"/>
      <c r="I313" s="218">
        <f t="shared" si="369"/>
        <v>64700000</v>
      </c>
      <c r="J313" s="264"/>
      <c r="K313" s="264"/>
      <c r="L313" s="220">
        <v>0</v>
      </c>
      <c r="M313" s="265"/>
      <c r="N313" s="264"/>
      <c r="O313" s="264"/>
      <c r="P313" s="79">
        <v>0</v>
      </c>
      <c r="Q313" s="79"/>
      <c r="R313" s="264"/>
      <c r="S313" s="264"/>
      <c r="T313" s="264"/>
      <c r="U313" s="264"/>
      <c r="V313" s="266"/>
      <c r="W313" s="270"/>
      <c r="X313" s="266"/>
      <c r="Y313" s="270"/>
      <c r="Z313" s="266"/>
      <c r="AA313" s="270"/>
      <c r="AB313" s="550">
        <f t="shared" si="362"/>
        <v>0</v>
      </c>
      <c r="AC313" s="550">
        <f t="shared" si="363"/>
        <v>0</v>
      </c>
      <c r="AD313" s="220">
        <f>I313+AB313-AC313</f>
        <v>64700000</v>
      </c>
      <c r="AE313" s="261">
        <f>IFERROR(+VLOOKUP(A313,'Base de Datos'!$A$1:$G$105,7,0),0)</f>
        <v>49389836.469999999</v>
      </c>
      <c r="AF313" s="220">
        <f>IFERROR(+VLOOKUP(A313,'Base de Datos'!$A$1:$G$99,6,0),0)</f>
        <v>15310163.529999999</v>
      </c>
      <c r="AG313" s="220">
        <f>IFERROR(+VLOOKUP(A313,'Base de Datos'!$A$1:$H$99,8,0),0)</f>
        <v>0</v>
      </c>
      <c r="AH313" s="220">
        <f t="shared" si="370"/>
        <v>0</v>
      </c>
      <c r="AI313" s="222">
        <f t="shared" si="371"/>
        <v>0</v>
      </c>
      <c r="AJ313" s="352">
        <f t="shared" si="366"/>
        <v>1</v>
      </c>
      <c r="AK313" s="676">
        <f>IFERROR(+VLOOKUP(A313,'Base de Datos'!$A$1:$M$105,10,0),0)</f>
        <v>0</v>
      </c>
      <c r="AL313" s="591">
        <f t="shared" si="367"/>
        <v>0.76336686970633694</v>
      </c>
      <c r="AU313" s="494">
        <v>34200130</v>
      </c>
      <c r="AV313" s="488">
        <f t="shared" si="343"/>
        <v>-34200130</v>
      </c>
      <c r="AW313" s="488">
        <f t="shared" si="344"/>
        <v>-34200130</v>
      </c>
    </row>
    <row r="314" spans="1:49" ht="13.8" thickBot="1" x14ac:dyDescent="0.4">
      <c r="A314" s="589" t="s">
        <v>303</v>
      </c>
      <c r="B314" s="213" t="s">
        <v>304</v>
      </c>
      <c r="C314" s="271">
        <v>0</v>
      </c>
      <c r="D314" s="263">
        <v>0</v>
      </c>
      <c r="E314" s="48"/>
      <c r="F314" s="48"/>
      <c r="G314" s="48"/>
      <c r="H314" s="48"/>
      <c r="I314" s="218">
        <f t="shared" si="369"/>
        <v>0</v>
      </c>
      <c r="J314" s="264"/>
      <c r="K314" s="264"/>
      <c r="L314" s="265"/>
      <c r="M314" s="265"/>
      <c r="N314" s="264"/>
      <c r="O314" s="264"/>
      <c r="P314" s="79"/>
      <c r="Q314" s="79"/>
      <c r="R314" s="264"/>
      <c r="S314" s="264"/>
      <c r="T314" s="264"/>
      <c r="U314" s="264"/>
      <c r="V314" s="266"/>
      <c r="W314" s="270">
        <v>0</v>
      </c>
      <c r="X314" s="266"/>
      <c r="Y314" s="270">
        <v>0</v>
      </c>
      <c r="Z314" s="266"/>
      <c r="AA314" s="270">
        <v>0</v>
      </c>
      <c r="AB314" s="267">
        <f>J314+L314+N314+P314+R314+V314+T314</f>
        <v>0</v>
      </c>
      <c r="AC314" s="267">
        <f>K314+M314+O314+Q314+S314+V314+U314</f>
        <v>0</v>
      </c>
      <c r="AD314" s="220">
        <f t="shared" si="364"/>
        <v>0</v>
      </c>
      <c r="AE314" s="271">
        <v>0</v>
      </c>
      <c r="AF314" s="221">
        <v>0</v>
      </c>
      <c r="AG314" s="220">
        <f>IFERROR(+VLOOKUP(A314,'Base de Datos'!$A$1:$G$84,8,0),0)</f>
        <v>0</v>
      </c>
      <c r="AH314" s="220">
        <f t="shared" si="368"/>
        <v>0</v>
      </c>
      <c r="AI314" s="222">
        <f t="shared" si="371"/>
        <v>0</v>
      </c>
      <c r="AJ314" s="359"/>
      <c r="AK314" s="676">
        <f>IFERROR(+VLOOKUP(A314,'Base de Datos'!$A$1:$M$105,10,0),0)</f>
        <v>0</v>
      </c>
      <c r="AL314" s="592"/>
      <c r="AV314" s="488">
        <f t="shared" si="343"/>
        <v>0</v>
      </c>
      <c r="AW314" s="488">
        <f t="shared" si="344"/>
        <v>0</v>
      </c>
    </row>
    <row r="315" spans="1:49" ht="13.8" thickBot="1" x14ac:dyDescent="0.4">
      <c r="A315" s="589" t="s">
        <v>305</v>
      </c>
      <c r="B315" s="213" t="s">
        <v>306</v>
      </c>
      <c r="C315" s="271"/>
      <c r="D315" s="268">
        <v>0</v>
      </c>
      <c r="E315" s="48"/>
      <c r="F315" s="48"/>
      <c r="G315" s="48"/>
      <c r="H315" s="48"/>
      <c r="I315" s="218">
        <f t="shared" si="369"/>
        <v>0</v>
      </c>
      <c r="J315" s="264"/>
      <c r="K315" s="264"/>
      <c r="L315" s="265"/>
      <c r="M315" s="265"/>
      <c r="N315" s="264"/>
      <c r="O315" s="264"/>
      <c r="P315" s="266"/>
      <c r="Q315" s="266"/>
      <c r="R315" s="264"/>
      <c r="S315" s="264"/>
      <c r="T315" s="264"/>
      <c r="U315" s="264"/>
      <c r="V315" s="266"/>
      <c r="W315" s="270"/>
      <c r="X315" s="266"/>
      <c r="Y315" s="270"/>
      <c r="Z315" s="266"/>
      <c r="AA315" s="270"/>
      <c r="AB315" s="267">
        <f>J315+L315+N315+P315+R315+V315+T315</f>
        <v>0</v>
      </c>
      <c r="AC315" s="267">
        <f>K315+M315+O315+Q315+S315+V315</f>
        <v>0</v>
      </c>
      <c r="AD315" s="220">
        <f t="shared" si="364"/>
        <v>0</v>
      </c>
      <c r="AE315" s="271"/>
      <c r="AF315" s="221"/>
      <c r="AG315" s="220">
        <f>IFERROR(+VLOOKUP(A315,'Base de Datos'!$A$1:$G$84,8,0),0)</f>
        <v>0</v>
      </c>
      <c r="AH315" s="220">
        <f t="shared" si="368"/>
        <v>0</v>
      </c>
      <c r="AI315" s="222">
        <f t="shared" si="371"/>
        <v>0</v>
      </c>
      <c r="AJ315" s="359" t="s">
        <v>0</v>
      </c>
      <c r="AK315" s="676">
        <f>IFERROR(+VLOOKUP(A315,'Base de Datos'!$A$1:$M$105,10,0),0)</f>
        <v>0</v>
      </c>
      <c r="AL315" s="592"/>
      <c r="AV315" s="488">
        <f t="shared" si="343"/>
        <v>0</v>
      </c>
      <c r="AW315" s="488">
        <f t="shared" si="344"/>
        <v>0</v>
      </c>
    </row>
    <row r="316" spans="1:49" ht="13.8" thickBot="1" x14ac:dyDescent="0.4">
      <c r="A316" s="684" t="s">
        <v>708</v>
      </c>
      <c r="B316" s="685" t="s">
        <v>709</v>
      </c>
      <c r="C316" s="686">
        <v>0</v>
      </c>
      <c r="D316" s="687">
        <v>0</v>
      </c>
      <c r="E316" s="688"/>
      <c r="F316" s="688"/>
      <c r="G316" s="688"/>
      <c r="H316" s="688"/>
      <c r="I316" s="598">
        <f t="shared" si="369"/>
        <v>0</v>
      </c>
      <c r="J316" s="689"/>
      <c r="K316" s="689"/>
      <c r="L316" s="690"/>
      <c r="M316" s="690"/>
      <c r="N316" s="689"/>
      <c r="O316" s="689"/>
      <c r="P316" s="691"/>
      <c r="Q316" s="691"/>
      <c r="R316" s="689"/>
      <c r="S316" s="689"/>
      <c r="T316" s="692"/>
      <c r="U316" s="689"/>
      <c r="V316" s="691"/>
      <c r="W316" s="693">
        <v>0</v>
      </c>
      <c r="X316" s="691"/>
      <c r="Y316" s="693">
        <v>0</v>
      </c>
      <c r="Z316" s="691"/>
      <c r="AA316" s="693">
        <v>0</v>
      </c>
      <c r="AB316" s="694">
        <f>J316+L316+N316+P316+R316+V316+T316</f>
        <v>0</v>
      </c>
      <c r="AC316" s="694">
        <f>K316+M316+O316+Q316+S316+V316</f>
        <v>0</v>
      </c>
      <c r="AD316" s="600">
        <f t="shared" si="364"/>
        <v>0</v>
      </c>
      <c r="AE316" s="686">
        <v>0</v>
      </c>
      <c r="AF316" s="599">
        <v>0</v>
      </c>
      <c r="AG316" s="600">
        <f>IFERROR(+VLOOKUP(A316,'Base de Datos'!$A$1:$G$84,8,0),0)</f>
        <v>0</v>
      </c>
      <c r="AH316" s="600">
        <f t="shared" si="368"/>
        <v>0</v>
      </c>
      <c r="AI316" s="695">
        <f t="shared" si="371"/>
        <v>0</v>
      </c>
      <c r="AJ316" s="696">
        <v>0</v>
      </c>
      <c r="AK316" s="676">
        <f>IFERROR(+VLOOKUP(A316,'Base de Datos'!$A$1:$M$105,10,0),0)</f>
        <v>0</v>
      </c>
      <c r="AL316" s="697">
        <v>0</v>
      </c>
      <c r="AV316" s="488">
        <f t="shared" si="343"/>
        <v>0</v>
      </c>
      <c r="AW316" s="488">
        <f t="shared" si="344"/>
        <v>0</v>
      </c>
    </row>
    <row r="317" spans="1:49" s="10" customFormat="1" ht="16.2" thickBot="1" x14ac:dyDescent="0.6">
      <c r="A317" s="651"/>
      <c r="B317" s="652"/>
      <c r="C317" s="262">
        <f>SUM(C305:C316)</f>
        <v>1806403604</v>
      </c>
      <c r="D317" s="653">
        <f>SUM(D305:D316)</f>
        <v>0</v>
      </c>
      <c r="E317" s="677"/>
      <c r="F317" s="677"/>
      <c r="G317" s="677"/>
      <c r="H317" s="677"/>
      <c r="I317" s="654">
        <f>SUM(I305:I316)</f>
        <v>1806403604</v>
      </c>
      <c r="J317" s="654">
        <f t="shared" ref="J317:AC317" si="372">SUM(J305:J316)</f>
        <v>0</v>
      </c>
      <c r="K317" s="654">
        <f t="shared" si="372"/>
        <v>0</v>
      </c>
      <c r="L317" s="654">
        <f t="shared" si="372"/>
        <v>0</v>
      </c>
      <c r="M317" s="654">
        <f t="shared" si="372"/>
        <v>0</v>
      </c>
      <c r="N317" s="654">
        <f t="shared" si="372"/>
        <v>143428590</v>
      </c>
      <c r="O317" s="654">
        <f t="shared" si="372"/>
        <v>128678590</v>
      </c>
      <c r="P317" s="654">
        <f t="shared" si="372"/>
        <v>0</v>
      </c>
      <c r="Q317" s="654">
        <f t="shared" si="372"/>
        <v>0</v>
      </c>
      <c r="R317" s="654">
        <f t="shared" si="372"/>
        <v>0</v>
      </c>
      <c r="S317" s="654">
        <f t="shared" si="372"/>
        <v>0</v>
      </c>
      <c r="T317" s="654">
        <f>SUM(T305:T316)</f>
        <v>0</v>
      </c>
      <c r="U317" s="654">
        <f>SUM(U305:U316)</f>
        <v>0</v>
      </c>
      <c r="V317" s="654">
        <f t="shared" si="372"/>
        <v>0</v>
      </c>
      <c r="W317" s="654">
        <f t="shared" si="372"/>
        <v>0</v>
      </c>
      <c r="X317" s="654">
        <f t="shared" ref="X317:AA317" si="373">SUM(X305:X316)</f>
        <v>0</v>
      </c>
      <c r="Y317" s="654">
        <f t="shared" si="373"/>
        <v>0</v>
      </c>
      <c r="Z317" s="654">
        <f t="shared" si="373"/>
        <v>0</v>
      </c>
      <c r="AA317" s="654">
        <f t="shared" si="373"/>
        <v>0</v>
      </c>
      <c r="AB317" s="654">
        <f t="shared" si="372"/>
        <v>143428590</v>
      </c>
      <c r="AC317" s="654">
        <f t="shared" si="372"/>
        <v>128678590</v>
      </c>
      <c r="AD317" s="654">
        <f>SUM(AD305:AD316)</f>
        <v>1821153604</v>
      </c>
      <c r="AE317" s="655">
        <f>SUM(AE305:AE316)</f>
        <v>1245479136.9099998</v>
      </c>
      <c r="AF317" s="655">
        <f>SUM(AF305:AF316)</f>
        <v>567403818.09000003</v>
      </c>
      <c r="AG317" s="655">
        <f>SUM(AG305:AG316)</f>
        <v>-8270649</v>
      </c>
      <c r="AH317" s="678">
        <f>+AI317+AG317</f>
        <v>0</v>
      </c>
      <c r="AI317" s="349">
        <f>SUM(AI305:AI316)</f>
        <v>8270648.9999999981</v>
      </c>
      <c r="AJ317" s="679"/>
      <c r="AK317" s="680">
        <f>SUM(AK305:AK316)</f>
        <v>0</v>
      </c>
      <c r="AL317" s="681"/>
      <c r="AN317" s="656"/>
      <c r="AO317" s="656"/>
      <c r="AP317" s="656"/>
      <c r="AQ317" s="656"/>
      <c r="AR317" s="656"/>
      <c r="AS317" s="656"/>
      <c r="AT317" s="657"/>
      <c r="AU317" s="658">
        <f>SUM(AU305:AU313)</f>
        <v>949332123</v>
      </c>
      <c r="AV317" s="659">
        <f t="shared" si="343"/>
        <v>-941061474</v>
      </c>
      <c r="AW317" s="659">
        <f t="shared" si="344"/>
        <v>-941061474</v>
      </c>
    </row>
    <row r="318" spans="1:49" ht="13.8" thickBot="1" x14ac:dyDescent="0.4">
      <c r="A318" s="593"/>
      <c r="B318" s="2"/>
      <c r="C318" s="2"/>
      <c r="D318" s="214"/>
      <c r="J318" s="2"/>
      <c r="K318" s="2"/>
      <c r="L318" s="2"/>
      <c r="M318" s="2"/>
      <c r="N318" s="2"/>
      <c r="O318" s="2"/>
      <c r="P318" s="2"/>
      <c r="Q318" s="2"/>
      <c r="R318" s="2"/>
      <c r="S318" s="2"/>
      <c r="T318" s="2"/>
      <c r="U318" s="2"/>
      <c r="V318" s="2"/>
      <c r="W318" s="2"/>
      <c r="X318" s="2"/>
      <c r="Y318" s="2"/>
      <c r="Z318" s="2"/>
      <c r="AA318" s="2"/>
      <c r="AB318" s="2"/>
      <c r="AC318" s="2"/>
      <c r="AD318" s="2"/>
      <c r="AE318" s="462"/>
      <c r="AF318" s="462"/>
      <c r="AG318" s="462"/>
      <c r="AH318" s="462"/>
      <c r="AI318" s="462"/>
      <c r="AJ318" s="529"/>
      <c r="AK318" s="462"/>
      <c r="AL318" s="594"/>
      <c r="AM318" s="351"/>
      <c r="AN318" s="351"/>
      <c r="AO318" s="351"/>
      <c r="AP318" s="351"/>
      <c r="AQ318" s="351"/>
      <c r="AR318" s="351"/>
      <c r="AS318" s="351"/>
      <c r="AT318" s="351"/>
      <c r="AV318" s="488">
        <f t="shared" si="343"/>
        <v>0</v>
      </c>
      <c r="AW318" s="488">
        <f t="shared" si="344"/>
        <v>0</v>
      </c>
    </row>
    <row r="319" spans="1:49" ht="15" thickBot="1" x14ac:dyDescent="0.4">
      <c r="A319" s="741" t="s">
        <v>478</v>
      </c>
      <c r="B319" s="742"/>
      <c r="C319" s="752"/>
      <c r="D319" s="753"/>
      <c r="AB319" s="462"/>
      <c r="AD319" s="595"/>
      <c r="AE319" s="595"/>
      <c r="AF319" s="595"/>
      <c r="AG319" s="595"/>
      <c r="AH319" s="595"/>
      <c r="AI319" s="595"/>
      <c r="AJ319" s="595"/>
      <c r="AK319" s="595"/>
      <c r="AL319" s="595"/>
      <c r="AV319" s="488">
        <f t="shared" si="343"/>
        <v>0</v>
      </c>
      <c r="AW319" s="488">
        <f t="shared" si="344"/>
        <v>0</v>
      </c>
    </row>
    <row r="320" spans="1:49" ht="15" x14ac:dyDescent="0.35">
      <c r="A320" s="338" t="s">
        <v>466</v>
      </c>
      <c r="B320" s="193" t="s">
        <v>467</v>
      </c>
      <c r="C320" s="590">
        <v>88000000</v>
      </c>
      <c r="D320" s="166">
        <v>0</v>
      </c>
      <c r="I320" s="218">
        <f>C320+D320</f>
        <v>88000000</v>
      </c>
      <c r="J320" s="347">
        <v>0</v>
      </c>
      <c r="K320" s="347"/>
      <c r="L320" s="269">
        <v>0</v>
      </c>
      <c r="M320" s="269"/>
      <c r="N320" s="264"/>
      <c r="O320" s="264"/>
      <c r="P320" s="81">
        <v>242000000</v>
      </c>
      <c r="Q320" s="144"/>
      <c r="R320" s="348"/>
      <c r="S320" s="33"/>
      <c r="T320" s="270"/>
      <c r="U320" s="270"/>
      <c r="V320" s="266">
        <v>0</v>
      </c>
      <c r="W320" s="270">
        <v>0</v>
      </c>
      <c r="X320" s="266"/>
      <c r="Y320" s="270">
        <v>0</v>
      </c>
      <c r="Z320" s="266">
        <v>0</v>
      </c>
      <c r="AA320" s="270"/>
      <c r="AB320" s="550">
        <f t="shared" ref="AB320:AB321" si="374">J320+L320+N320+P320+R320+T320+V320+X320+Z320</f>
        <v>242000000</v>
      </c>
      <c r="AC320" s="642">
        <f t="shared" ref="AC320:AC321" si="375">K320+M320+O320+Q320+S320+U320+W320+Y320+AA320</f>
        <v>0</v>
      </c>
      <c r="AD320" s="643">
        <f>I320+AB320-AC320</f>
        <v>330000000</v>
      </c>
      <c r="AE320" s="644">
        <f>IFERROR(+VLOOKUP(A320,'Base de Datos'!$A$1:$G$105,7,0),0)</f>
        <v>330000000</v>
      </c>
      <c r="AF320" s="645">
        <f>IFERROR(+VLOOKUP(A320,'Base de Datos'!$A$1:$G$94,6,0),0)</f>
        <v>0</v>
      </c>
      <c r="AG320" s="645">
        <f>IFERROR(+VLOOKUP(A320,'Base de Datos'!$A$1:$G$84,8,0),0)</f>
        <v>0</v>
      </c>
      <c r="AH320" s="645">
        <f t="shared" ref="AH320" si="376">+AI320-AG320</f>
        <v>0</v>
      </c>
      <c r="AI320" s="646">
        <f t="shared" ref="AI320" si="377">AD320-AE320-AF320</f>
        <v>0</v>
      </c>
      <c r="AJ320" s="647">
        <f t="shared" ref="AJ320:AJ321" si="378">IFERROR(((AD320-AI320)/AD320),0)</f>
        <v>1</v>
      </c>
      <c r="AK320" s="221">
        <f>IFERROR(+VLOOKUP(A320,'Base de Datos'!$A$1:$M$105,10,0),0)</f>
        <v>0</v>
      </c>
      <c r="AL320" s="648">
        <f t="shared" ref="AL320:AL321" si="379">IFERROR(+(AE320/AD320),0)</f>
        <v>1</v>
      </c>
      <c r="AU320" s="63">
        <v>0</v>
      </c>
      <c r="AV320" s="488">
        <f t="shared" si="343"/>
        <v>0</v>
      </c>
      <c r="AW320" s="488">
        <f t="shared" si="344"/>
        <v>0</v>
      </c>
    </row>
    <row r="321" spans="1:50" ht="13.2" x14ac:dyDescent="0.35">
      <c r="A321" s="338" t="s">
        <v>468</v>
      </c>
      <c r="B321" s="193" t="s">
        <v>682</v>
      </c>
      <c r="C321" s="596"/>
      <c r="D321" s="165">
        <v>0</v>
      </c>
      <c r="I321" s="218">
        <f>C321+D321</f>
        <v>0</v>
      </c>
      <c r="J321" s="347"/>
      <c r="K321" s="264"/>
      <c r="L321" s="265"/>
      <c r="M321" s="269"/>
      <c r="N321" s="264"/>
      <c r="O321" s="264"/>
      <c r="P321" s="71">
        <v>0</v>
      </c>
      <c r="Q321" s="72"/>
      <c r="R321" s="75"/>
      <c r="S321" s="33"/>
      <c r="T321" s="270"/>
      <c r="U321" s="270"/>
      <c r="V321" s="266"/>
      <c r="W321" s="270"/>
      <c r="X321" s="266"/>
      <c r="Y321" s="270"/>
      <c r="Z321" s="266"/>
      <c r="AA321" s="270"/>
      <c r="AB321" s="550">
        <f t="shared" si="374"/>
        <v>0</v>
      </c>
      <c r="AC321" s="642">
        <f t="shared" si="375"/>
        <v>0</v>
      </c>
      <c r="AD321" s="649">
        <f>I321+AB321-AC321</f>
        <v>0</v>
      </c>
      <c r="AE321" s="483">
        <f>IFERROR(+VLOOKUP(A321,'Base de Datos'!$A$1:$G$105,7,0),0)</f>
        <v>0</v>
      </c>
      <c r="AF321" s="220">
        <f>IFERROR(+VLOOKUP(A321,'Base de Datos'!$A$1:$G$94,6,0),0)</f>
        <v>0</v>
      </c>
      <c r="AG321" s="220">
        <f>IFERROR(+VLOOKUP(A321,'Base de Datos'!$A$1:$G$84,8,0),0)</f>
        <v>0</v>
      </c>
      <c r="AH321" s="221">
        <f>+AI321+AG321</f>
        <v>0</v>
      </c>
      <c r="AI321" s="222">
        <f>AD321-AE321-AF321</f>
        <v>0</v>
      </c>
      <c r="AJ321" s="352">
        <f t="shared" si="378"/>
        <v>0</v>
      </c>
      <c r="AK321" s="220">
        <f>IFERROR(+VLOOKUP(A321,'Base de Datos'!$A$1:$M$105,11,0),0)</f>
        <v>0</v>
      </c>
      <c r="AL321" s="591">
        <f t="shared" si="379"/>
        <v>0</v>
      </c>
      <c r="AU321" s="63">
        <v>8584200</v>
      </c>
      <c r="AV321" s="488">
        <f t="shared" si="343"/>
        <v>-8584200</v>
      </c>
      <c r="AW321" s="488">
        <f t="shared" si="344"/>
        <v>-8584200</v>
      </c>
    </row>
    <row r="322" spans="1:50" ht="13.8" thickBot="1" x14ac:dyDescent="0.4">
      <c r="A322" s="338" t="s">
        <v>573</v>
      </c>
      <c r="B322" s="193" t="s">
        <v>493</v>
      </c>
      <c r="C322" s="477">
        <v>0</v>
      </c>
      <c r="D322" s="165">
        <v>0</v>
      </c>
      <c r="I322" s="68">
        <v>0</v>
      </c>
      <c r="J322" s="76"/>
      <c r="K322" s="77"/>
      <c r="L322" s="69"/>
      <c r="M322" s="70"/>
      <c r="N322" s="76"/>
      <c r="O322" s="77"/>
      <c r="P322" s="73"/>
      <c r="Q322" s="74"/>
      <c r="R322" s="76">
        <v>0</v>
      </c>
      <c r="S322" s="77"/>
      <c r="T322" s="76">
        <v>0</v>
      </c>
      <c r="U322" s="77"/>
      <c r="V322" s="73"/>
      <c r="W322" s="82">
        <v>0</v>
      </c>
      <c r="X322" s="73"/>
      <c r="Y322" s="82">
        <v>0</v>
      </c>
      <c r="Z322" s="73"/>
      <c r="AA322" s="82">
        <v>0</v>
      </c>
      <c r="AB322" s="35">
        <f>J322+L322+N322+P322+R322+W322+T322</f>
        <v>0</v>
      </c>
      <c r="AC322" s="464">
        <f>K322+M322+O322+Q322+S322+V322+U322</f>
        <v>0</v>
      </c>
      <c r="AD322" s="649">
        <f>I322+AB322-AC322</f>
        <v>0</v>
      </c>
      <c r="AE322" s="261">
        <f>IFERROR(+VLOOKUP(A322,'Base de Datos'!$A$1:$G$84,7,0),0)</f>
        <v>0</v>
      </c>
      <c r="AF322" s="220">
        <f>IFERROR(+VLOOKUP(A322,'Base de Datos'!$A$1:$G$84,6,0),0)</f>
        <v>0</v>
      </c>
      <c r="AG322" s="220">
        <f>IFERROR(+VLOOKUP(A322,'Base de Datos'!$A$1:$G$84,8,0),0)</f>
        <v>0</v>
      </c>
      <c r="AH322" s="221">
        <f>+AI322+AG322</f>
        <v>0</v>
      </c>
      <c r="AI322" s="222">
        <f>AD322-AE322-AF322</f>
        <v>0</v>
      </c>
      <c r="AJ322" s="360" t="s">
        <v>0</v>
      </c>
      <c r="AK322" s="220">
        <f>IFERROR(+VLOOKUP(F322,'Base de Datos'!$A$1:$G$84,6,0),0)</f>
        <v>0</v>
      </c>
      <c r="AL322" s="591" t="s">
        <v>0</v>
      </c>
      <c r="AV322" s="488">
        <f t="shared" si="343"/>
        <v>0</v>
      </c>
      <c r="AW322" s="488">
        <f t="shared" si="344"/>
        <v>0</v>
      </c>
    </row>
    <row r="323" spans="1:50" ht="13.8" thickBot="1" x14ac:dyDescent="0.4">
      <c r="A323" s="259"/>
      <c r="B323" s="194"/>
      <c r="C323" s="195">
        <f>C320+C321</f>
        <v>88000000</v>
      </c>
      <c r="D323" s="164">
        <f>SUM(D320:D322)</f>
        <v>0</v>
      </c>
      <c r="E323" s="597"/>
      <c r="F323" s="597"/>
      <c r="G323" s="597"/>
      <c r="H323" s="597"/>
      <c r="I323" s="66">
        <f>SUM(I320:I322)</f>
        <v>88000000</v>
      </c>
      <c r="J323" s="66">
        <f t="shared" ref="J323:W323" si="380">SUM(J312:J322)</f>
        <v>0</v>
      </c>
      <c r="K323" s="66">
        <f t="shared" si="380"/>
        <v>0</v>
      </c>
      <c r="L323" s="66">
        <f>SUM(L320:L322)</f>
        <v>0</v>
      </c>
      <c r="M323" s="66">
        <f t="shared" si="380"/>
        <v>0</v>
      </c>
      <c r="N323" s="66">
        <f t="shared" si="380"/>
        <v>143428590</v>
      </c>
      <c r="O323" s="66">
        <f t="shared" si="380"/>
        <v>128678590</v>
      </c>
      <c r="P323" s="66">
        <f>SUM(P320:P322)</f>
        <v>242000000</v>
      </c>
      <c r="Q323" s="66">
        <f t="shared" si="380"/>
        <v>0</v>
      </c>
      <c r="R323" s="66">
        <f t="shared" si="380"/>
        <v>0</v>
      </c>
      <c r="S323" s="66">
        <f t="shared" si="380"/>
        <v>0</v>
      </c>
      <c r="T323" s="66">
        <f>SUM(T320:T322)</f>
        <v>0</v>
      </c>
      <c r="U323" s="66">
        <f>SUM(U312:U322)</f>
        <v>0</v>
      </c>
      <c r="V323" s="66">
        <f t="shared" si="380"/>
        <v>0</v>
      </c>
      <c r="W323" s="66">
        <f t="shared" si="380"/>
        <v>0</v>
      </c>
      <c r="X323" s="66">
        <f t="shared" ref="X323:AA323" si="381">SUM(X312:X322)</f>
        <v>0</v>
      </c>
      <c r="Y323" s="66">
        <f t="shared" si="381"/>
        <v>0</v>
      </c>
      <c r="Z323" s="66">
        <f t="shared" si="381"/>
        <v>0</v>
      </c>
      <c r="AA323" s="66">
        <f t="shared" si="381"/>
        <v>0</v>
      </c>
      <c r="AB323" s="66">
        <f>SUM(AB320:AB322)</f>
        <v>242000000</v>
      </c>
      <c r="AC323" s="219">
        <f>SUM(AC320:AC322)</f>
        <v>0</v>
      </c>
      <c r="AD323" s="650">
        <f>SUM(AD320:AD322)</f>
        <v>330000000</v>
      </c>
      <c r="AE323" s="599">
        <f>SUM(AE320:AE322)</f>
        <v>330000000</v>
      </c>
      <c r="AF323" s="599">
        <f>SUM(AF320:AF322)</f>
        <v>0</v>
      </c>
      <c r="AG323" s="600">
        <f>IFERROR(+VLOOKUP(A323,'Base de Datos'!$A$1:$G$84,8,0),0)</f>
        <v>0</v>
      </c>
      <c r="AH323" s="599">
        <f>+AI323+AG323</f>
        <v>0</v>
      </c>
      <c r="AI323" s="601">
        <f>SUM(AI320:AI322)</f>
        <v>0</v>
      </c>
      <c r="AJ323" s="602"/>
      <c r="AK323" s="599">
        <f>SUM(AK320:AK322)</f>
        <v>0</v>
      </c>
      <c r="AL323" s="603"/>
      <c r="AU323" s="63">
        <f>SUM(AU320:AU322)</f>
        <v>8584200</v>
      </c>
      <c r="AV323" s="488">
        <f t="shared" si="343"/>
        <v>-8584200</v>
      </c>
      <c r="AW323" s="488">
        <f t="shared" si="344"/>
        <v>-8584200</v>
      </c>
    </row>
    <row r="324" spans="1:50" ht="13.2" x14ac:dyDescent="0.35">
      <c r="AB324" s="1" t="s">
        <v>0</v>
      </c>
      <c r="AK324" s="351"/>
      <c r="AM324" s="351"/>
      <c r="AN324" s="351"/>
      <c r="AO324" s="351"/>
      <c r="AP324" s="351"/>
      <c r="AQ324" s="351"/>
      <c r="AR324" s="351"/>
      <c r="AS324" s="351"/>
      <c r="AT324" s="351"/>
      <c r="AV324" s="63">
        <f>SUM(AV11:AV321)</f>
        <v>-1352103574.0000002</v>
      </c>
      <c r="AW324" s="488">
        <f>SUM(AW11:AW323)</f>
        <v>-1093298527.2200003</v>
      </c>
      <c r="AX324" s="63"/>
    </row>
    <row r="325" spans="1:50" outlineLevel="1" x14ac:dyDescent="0.2">
      <c r="B325" s="1" t="s">
        <v>476</v>
      </c>
      <c r="C325" s="3">
        <f>C317+C323</f>
        <v>1894403604</v>
      </c>
      <c r="D325" s="3">
        <f>D317+D323</f>
        <v>0</v>
      </c>
      <c r="I325" s="3">
        <f>I317+I323</f>
        <v>1894403604</v>
      </c>
      <c r="AD325" s="3">
        <f>AD317+AD323</f>
        <v>2151153604</v>
      </c>
      <c r="AI325" s="3">
        <f>AI317+AI323</f>
        <v>8270648.9999999981</v>
      </c>
      <c r="AK325" s="351"/>
      <c r="AM325" s="351"/>
      <c r="AN325" s="351"/>
      <c r="AO325" s="351"/>
      <c r="AP325" s="351"/>
      <c r="AQ325" s="351"/>
      <c r="AR325" s="351"/>
      <c r="AS325" s="351"/>
      <c r="AT325" s="351"/>
    </row>
    <row r="326" spans="1:50" outlineLevel="1" x14ac:dyDescent="0.2">
      <c r="B326" s="1" t="s">
        <v>477</v>
      </c>
      <c r="C326" s="3">
        <f>C325-C305-C306</f>
        <v>1851621394</v>
      </c>
      <c r="D326" s="3">
        <f>D325-D305-D306</f>
        <v>0</v>
      </c>
      <c r="I326" s="3">
        <f>I325-I305-I306</f>
        <v>1851621394</v>
      </c>
      <c r="AD326" s="3">
        <f>AD325-AD305-AD306</f>
        <v>2108371394</v>
      </c>
      <c r="AI326" s="3">
        <f>AI325-AI305-AI306</f>
        <v>0</v>
      </c>
      <c r="AK326" s="351"/>
      <c r="AM326" s="351"/>
      <c r="AN326" s="351"/>
      <c r="AO326" s="351"/>
      <c r="AP326" s="351"/>
      <c r="AQ326" s="351"/>
      <c r="AR326" s="351"/>
      <c r="AS326" s="351"/>
      <c r="AT326" s="351"/>
    </row>
    <row r="327" spans="1:50" x14ac:dyDescent="0.2">
      <c r="C327" s="3" t="s">
        <v>0</v>
      </c>
      <c r="AK327" s="351"/>
      <c r="AM327" s="351"/>
      <c r="AN327" s="351"/>
      <c r="AO327" s="351"/>
      <c r="AP327" s="351"/>
      <c r="AQ327" s="351"/>
      <c r="AR327" s="351"/>
      <c r="AS327" s="351"/>
      <c r="AT327" s="351"/>
    </row>
    <row r="328" spans="1:50" x14ac:dyDescent="0.2">
      <c r="B328" s="1" t="s">
        <v>0</v>
      </c>
      <c r="AD328" s="63"/>
      <c r="AK328" s="351"/>
      <c r="AM328" s="351"/>
      <c r="AN328" s="351"/>
      <c r="AO328" s="351"/>
      <c r="AP328" s="351"/>
      <c r="AQ328" s="351"/>
      <c r="AR328" s="351"/>
      <c r="AS328" s="351"/>
      <c r="AT328" s="351"/>
    </row>
    <row r="329" spans="1:50" x14ac:dyDescent="0.2">
      <c r="AD329" s="63"/>
      <c r="AK329" s="351"/>
      <c r="AM329" s="351"/>
      <c r="AN329" s="351"/>
      <c r="AO329" s="351"/>
      <c r="AP329" s="351"/>
      <c r="AQ329" s="351"/>
      <c r="AR329" s="351"/>
      <c r="AS329" s="351"/>
      <c r="AT329" s="351"/>
    </row>
    <row r="330" spans="1:50" x14ac:dyDescent="0.2">
      <c r="AD330" s="63"/>
      <c r="AK330" s="351"/>
      <c r="AM330" s="351"/>
      <c r="AN330" s="351"/>
      <c r="AO330" s="351"/>
      <c r="AP330" s="351"/>
      <c r="AQ330" s="351"/>
      <c r="AR330" s="351"/>
      <c r="AS330" s="351"/>
      <c r="AT330" s="351"/>
    </row>
    <row r="331" spans="1:50" x14ac:dyDescent="0.2">
      <c r="AK331" s="351"/>
      <c r="AM331" s="351"/>
      <c r="AN331" s="351"/>
      <c r="AO331" s="351"/>
      <c r="AP331" s="351"/>
      <c r="AQ331" s="351"/>
      <c r="AR331" s="351"/>
      <c r="AS331" s="351"/>
      <c r="AT331" s="351"/>
    </row>
    <row r="332" spans="1:50" x14ac:dyDescent="0.2">
      <c r="AD332" s="80"/>
      <c r="AK332" s="351"/>
      <c r="AM332" s="351"/>
      <c r="AN332" s="351"/>
      <c r="AO332" s="351"/>
      <c r="AP332" s="351"/>
      <c r="AQ332" s="351"/>
      <c r="AR332" s="351"/>
      <c r="AS332" s="351"/>
      <c r="AT332" s="351"/>
    </row>
    <row r="333" spans="1:50" x14ac:dyDescent="0.2">
      <c r="AK333" s="351"/>
      <c r="AM333" s="351"/>
      <c r="AN333" s="351"/>
      <c r="AO333" s="351"/>
      <c r="AP333" s="351"/>
      <c r="AQ333" s="351"/>
      <c r="AR333" s="351"/>
      <c r="AS333" s="351"/>
      <c r="AT333" s="351"/>
    </row>
    <row r="334" spans="1:50" x14ac:dyDescent="0.2">
      <c r="AK334" s="351"/>
      <c r="AM334" s="351"/>
      <c r="AN334" s="351"/>
      <c r="AO334" s="351"/>
      <c r="AP334" s="351"/>
      <c r="AQ334" s="351"/>
      <c r="AR334" s="351"/>
      <c r="AS334" s="351"/>
      <c r="AT334" s="351"/>
    </row>
    <row r="335" spans="1:50" x14ac:dyDescent="0.2">
      <c r="AK335" s="351"/>
      <c r="AM335" s="351"/>
      <c r="AN335" s="351"/>
      <c r="AO335" s="351"/>
      <c r="AP335" s="351"/>
      <c r="AQ335" s="351"/>
      <c r="AR335" s="351"/>
      <c r="AS335" s="351"/>
      <c r="AT335" s="351"/>
    </row>
    <row r="336" spans="1:50" x14ac:dyDescent="0.2">
      <c r="AK336" s="351"/>
      <c r="AM336" s="351"/>
      <c r="AN336" s="351"/>
      <c r="AO336" s="351"/>
      <c r="AP336" s="351"/>
      <c r="AQ336" s="351"/>
      <c r="AR336" s="351"/>
      <c r="AS336" s="351"/>
      <c r="AT336" s="351"/>
    </row>
    <row r="337" spans="37:46" x14ac:dyDescent="0.2">
      <c r="AK337" s="351"/>
      <c r="AM337" s="351"/>
      <c r="AN337" s="351"/>
      <c r="AO337" s="351"/>
      <c r="AP337" s="351"/>
      <c r="AQ337" s="351"/>
      <c r="AR337" s="351"/>
      <c r="AS337" s="351"/>
      <c r="AT337" s="351"/>
    </row>
    <row r="338" spans="37:46" x14ac:dyDescent="0.2">
      <c r="AK338" s="351"/>
      <c r="AM338" s="351"/>
      <c r="AN338" s="351"/>
      <c r="AO338" s="351"/>
      <c r="AP338" s="351"/>
      <c r="AQ338" s="351"/>
      <c r="AR338" s="351"/>
      <c r="AS338" s="351"/>
      <c r="AT338" s="351"/>
    </row>
    <row r="339" spans="37:46" x14ac:dyDescent="0.2">
      <c r="AK339" s="351"/>
      <c r="AM339" s="351"/>
      <c r="AN339" s="351"/>
      <c r="AO339" s="351"/>
      <c r="AP339" s="351"/>
      <c r="AQ339" s="351"/>
      <c r="AR339" s="351"/>
      <c r="AS339" s="351"/>
      <c r="AT339" s="351"/>
    </row>
    <row r="340" spans="37:46" x14ac:dyDescent="0.2">
      <c r="AK340" s="351"/>
      <c r="AM340" s="351"/>
      <c r="AN340" s="351"/>
      <c r="AO340" s="351"/>
      <c r="AP340" s="351"/>
      <c r="AQ340" s="351"/>
      <c r="AR340" s="351"/>
      <c r="AS340" s="351"/>
      <c r="AT340" s="351"/>
    </row>
    <row r="341" spans="37:46" x14ac:dyDescent="0.2">
      <c r="AK341" s="351"/>
      <c r="AM341" s="351"/>
      <c r="AN341" s="351"/>
      <c r="AO341" s="351"/>
      <c r="AP341" s="351"/>
      <c r="AQ341" s="351"/>
      <c r="AR341" s="351"/>
      <c r="AS341" s="351"/>
      <c r="AT341" s="351"/>
    </row>
    <row r="342" spans="37:46" x14ac:dyDescent="0.2">
      <c r="AK342" s="351"/>
      <c r="AM342" s="351"/>
      <c r="AN342" s="351"/>
      <c r="AO342" s="351"/>
      <c r="AP342" s="351"/>
      <c r="AQ342" s="351"/>
      <c r="AR342" s="351"/>
      <c r="AS342" s="351"/>
      <c r="AT342" s="351"/>
    </row>
    <row r="343" spans="37:46" x14ac:dyDescent="0.2">
      <c r="AK343" s="351"/>
      <c r="AM343" s="351"/>
      <c r="AN343" s="351"/>
      <c r="AO343" s="351"/>
      <c r="AP343" s="351"/>
      <c r="AQ343" s="351"/>
      <c r="AR343" s="351"/>
      <c r="AS343" s="351"/>
      <c r="AT343" s="351"/>
    </row>
    <row r="344" spans="37:46" x14ac:dyDescent="0.2">
      <c r="AK344" s="351"/>
      <c r="AM344" s="351"/>
      <c r="AN344" s="351"/>
      <c r="AO344" s="351"/>
      <c r="AP344" s="351"/>
      <c r="AQ344" s="351"/>
      <c r="AR344" s="351"/>
      <c r="AS344" s="351"/>
      <c r="AT344" s="351"/>
    </row>
    <row r="345" spans="37:46" x14ac:dyDescent="0.2">
      <c r="AK345" s="351"/>
      <c r="AM345" s="351"/>
      <c r="AN345" s="351"/>
      <c r="AO345" s="351"/>
      <c r="AP345" s="351"/>
      <c r="AQ345" s="351"/>
      <c r="AR345" s="351"/>
      <c r="AS345" s="351"/>
      <c r="AT345" s="351"/>
    </row>
    <row r="346" spans="37:46" x14ac:dyDescent="0.2">
      <c r="AK346" s="351"/>
      <c r="AM346" s="351"/>
      <c r="AN346" s="351"/>
      <c r="AO346" s="351"/>
      <c r="AP346" s="351"/>
      <c r="AQ346" s="351"/>
      <c r="AR346" s="351"/>
      <c r="AS346" s="351"/>
      <c r="AT346" s="351"/>
    </row>
    <row r="347" spans="37:46" x14ac:dyDescent="0.2">
      <c r="AK347" s="351"/>
      <c r="AM347" s="351"/>
      <c r="AN347" s="351"/>
      <c r="AO347" s="351"/>
      <c r="AP347" s="351"/>
      <c r="AQ347" s="351"/>
      <c r="AR347" s="351"/>
      <c r="AS347" s="351"/>
      <c r="AT347" s="351"/>
    </row>
    <row r="348" spans="37:46" x14ac:dyDescent="0.2">
      <c r="AK348" s="351"/>
      <c r="AM348" s="351"/>
      <c r="AN348" s="351"/>
      <c r="AO348" s="351"/>
      <c r="AP348" s="351"/>
      <c r="AQ348" s="351"/>
      <c r="AR348" s="351"/>
      <c r="AS348" s="351"/>
      <c r="AT348" s="351"/>
    </row>
    <row r="349" spans="37:46" x14ac:dyDescent="0.2">
      <c r="AK349" s="351"/>
      <c r="AM349" s="351"/>
      <c r="AN349" s="351"/>
      <c r="AO349" s="351"/>
      <c r="AP349" s="351"/>
      <c r="AQ349" s="351"/>
      <c r="AR349" s="351"/>
      <c r="AS349" s="351"/>
      <c r="AT349" s="351"/>
    </row>
    <row r="350" spans="37:46" x14ac:dyDescent="0.2">
      <c r="AK350" s="351"/>
      <c r="AM350" s="351"/>
      <c r="AN350" s="351"/>
      <c r="AO350" s="351"/>
      <c r="AP350" s="351"/>
      <c r="AQ350" s="351"/>
      <c r="AR350" s="351"/>
      <c r="AS350" s="351"/>
      <c r="AT350" s="351"/>
    </row>
    <row r="351" spans="37:46" x14ac:dyDescent="0.2">
      <c r="AK351" s="351"/>
      <c r="AM351" s="351"/>
      <c r="AN351" s="351"/>
      <c r="AO351" s="351"/>
      <c r="AP351" s="351"/>
      <c r="AQ351" s="351"/>
      <c r="AR351" s="351"/>
      <c r="AS351" s="351"/>
      <c r="AT351" s="351"/>
    </row>
    <row r="352" spans="37:46" x14ac:dyDescent="0.2">
      <c r="AK352" s="351"/>
      <c r="AM352" s="351"/>
      <c r="AN352" s="351"/>
      <c r="AO352" s="351"/>
      <c r="AP352" s="351"/>
      <c r="AQ352" s="351"/>
      <c r="AR352" s="351"/>
      <c r="AS352" s="351"/>
      <c r="AT352" s="351"/>
    </row>
    <row r="353" spans="37:46" x14ac:dyDescent="0.2">
      <c r="AK353" s="351"/>
      <c r="AM353" s="351"/>
      <c r="AN353" s="351"/>
      <c r="AO353" s="351"/>
      <c r="AP353" s="351"/>
      <c r="AQ353" s="351"/>
      <c r="AR353" s="351"/>
      <c r="AS353" s="351"/>
      <c r="AT353" s="351"/>
    </row>
    <row r="354" spans="37:46" x14ac:dyDescent="0.2">
      <c r="AK354" s="351"/>
      <c r="AM354" s="351"/>
      <c r="AN354" s="351"/>
      <c r="AO354" s="351"/>
      <c r="AP354" s="351"/>
      <c r="AQ354" s="351"/>
      <c r="AR354" s="351"/>
      <c r="AS354" s="351"/>
      <c r="AT354" s="351"/>
    </row>
    <row r="355" spans="37:46" x14ac:dyDescent="0.2">
      <c r="AK355" s="351"/>
      <c r="AM355" s="351"/>
      <c r="AN355" s="351"/>
      <c r="AO355" s="351"/>
      <c r="AP355" s="351"/>
      <c r="AQ355" s="351"/>
      <c r="AR355" s="351"/>
      <c r="AS355" s="351"/>
      <c r="AT355" s="351"/>
    </row>
    <row r="356" spans="37:46" x14ac:dyDescent="0.2">
      <c r="AK356" s="351"/>
      <c r="AM356" s="351"/>
      <c r="AN356" s="351"/>
      <c r="AO356" s="351"/>
      <c r="AP356" s="351"/>
      <c r="AQ356" s="351"/>
      <c r="AR356" s="351"/>
      <c r="AS356" s="351"/>
      <c r="AT356" s="351"/>
    </row>
    <row r="357" spans="37:46" x14ac:dyDescent="0.2">
      <c r="AK357" s="351"/>
      <c r="AM357" s="351"/>
      <c r="AN357" s="351"/>
      <c r="AO357" s="351"/>
      <c r="AP357" s="351"/>
      <c r="AQ357" s="351"/>
      <c r="AR357" s="351"/>
      <c r="AS357" s="351"/>
      <c r="AT357" s="351"/>
    </row>
    <row r="358" spans="37:46" x14ac:dyDescent="0.2">
      <c r="AK358" s="351"/>
      <c r="AM358" s="351"/>
      <c r="AN358" s="351"/>
      <c r="AO358" s="351"/>
      <c r="AP358" s="351"/>
      <c r="AQ358" s="351"/>
      <c r="AR358" s="351"/>
      <c r="AS358" s="351"/>
      <c r="AT358" s="351"/>
    </row>
    <row r="359" spans="37:46" x14ac:dyDescent="0.2">
      <c r="AK359" s="351"/>
      <c r="AM359" s="351"/>
      <c r="AN359" s="351"/>
      <c r="AO359" s="351"/>
      <c r="AP359" s="351"/>
      <c r="AQ359" s="351"/>
      <c r="AR359" s="351"/>
      <c r="AS359" s="351"/>
      <c r="AT359" s="351"/>
    </row>
    <row r="360" spans="37:46" x14ac:dyDescent="0.2">
      <c r="AK360" s="351"/>
      <c r="AM360" s="351"/>
      <c r="AN360" s="351"/>
      <c r="AO360" s="351"/>
      <c r="AP360" s="351"/>
      <c r="AQ360" s="351"/>
      <c r="AR360" s="351"/>
      <c r="AS360" s="351"/>
      <c r="AT360" s="351"/>
    </row>
    <row r="361" spans="37:46" x14ac:dyDescent="0.2">
      <c r="AK361" s="351"/>
      <c r="AM361" s="351"/>
      <c r="AN361" s="351"/>
      <c r="AO361" s="351"/>
      <c r="AP361" s="351"/>
      <c r="AQ361" s="351"/>
      <c r="AR361" s="351"/>
      <c r="AS361" s="351"/>
      <c r="AT361" s="351"/>
    </row>
    <row r="362" spans="37:46" x14ac:dyDescent="0.2">
      <c r="AK362" s="351"/>
      <c r="AM362" s="351"/>
      <c r="AN362" s="351"/>
      <c r="AO362" s="351"/>
      <c r="AP362" s="351"/>
      <c r="AQ362" s="351"/>
      <c r="AR362" s="351"/>
      <c r="AS362" s="351"/>
      <c r="AT362" s="351"/>
    </row>
    <row r="363" spans="37:46" x14ac:dyDescent="0.2">
      <c r="AK363" s="351"/>
      <c r="AM363" s="351"/>
      <c r="AN363" s="351"/>
      <c r="AO363" s="351"/>
      <c r="AP363" s="351"/>
      <c r="AQ363" s="351"/>
      <c r="AR363" s="351"/>
      <c r="AS363" s="351"/>
      <c r="AT363" s="351"/>
    </row>
    <row r="364" spans="37:46" x14ac:dyDescent="0.2">
      <c r="AK364" s="351"/>
      <c r="AM364" s="351"/>
      <c r="AN364" s="351"/>
      <c r="AO364" s="351"/>
      <c r="AP364" s="351"/>
      <c r="AQ364" s="351"/>
      <c r="AR364" s="351"/>
      <c r="AS364" s="351"/>
      <c r="AT364" s="351"/>
    </row>
    <row r="365" spans="37:46" x14ac:dyDescent="0.2">
      <c r="AK365" s="351"/>
      <c r="AM365" s="351"/>
      <c r="AN365" s="351"/>
      <c r="AO365" s="351"/>
      <c r="AP365" s="351"/>
      <c r="AQ365" s="351"/>
      <c r="AR365" s="351"/>
      <c r="AS365" s="351"/>
      <c r="AT365" s="351"/>
    </row>
    <row r="366" spans="37:46" x14ac:dyDescent="0.2">
      <c r="AK366" s="351"/>
      <c r="AM366" s="351"/>
      <c r="AN366" s="351"/>
      <c r="AO366" s="351"/>
      <c r="AP366" s="351"/>
      <c r="AQ366" s="351"/>
      <c r="AR366" s="351"/>
      <c r="AS366" s="351"/>
      <c r="AT366" s="351"/>
    </row>
    <row r="367" spans="37:46" x14ac:dyDescent="0.2">
      <c r="AK367" s="351"/>
      <c r="AM367" s="351"/>
      <c r="AN367" s="351"/>
      <c r="AO367" s="351"/>
      <c r="AP367" s="351"/>
      <c r="AQ367" s="351"/>
      <c r="AR367" s="351"/>
      <c r="AS367" s="351"/>
      <c r="AT367" s="351"/>
    </row>
    <row r="368" spans="37:46" x14ac:dyDescent="0.2">
      <c r="AK368" s="351"/>
      <c r="AM368" s="351"/>
      <c r="AN368" s="351"/>
      <c r="AO368" s="351"/>
      <c r="AP368" s="351"/>
      <c r="AQ368" s="351"/>
      <c r="AR368" s="351"/>
      <c r="AS368" s="351"/>
      <c r="AT368" s="351"/>
    </row>
    <row r="369" spans="37:46" x14ac:dyDescent="0.2">
      <c r="AK369" s="351"/>
      <c r="AM369" s="351"/>
      <c r="AN369" s="351"/>
      <c r="AO369" s="351"/>
      <c r="AP369" s="351"/>
      <c r="AQ369" s="351"/>
      <c r="AR369" s="351"/>
      <c r="AS369" s="351"/>
      <c r="AT369" s="351"/>
    </row>
    <row r="370" spans="37:46" x14ac:dyDescent="0.2">
      <c r="AK370" s="351"/>
      <c r="AM370" s="351"/>
      <c r="AN370" s="351"/>
      <c r="AO370" s="351"/>
      <c r="AP370" s="351"/>
      <c r="AQ370" s="351"/>
      <c r="AR370" s="351"/>
      <c r="AS370" s="351"/>
      <c r="AT370" s="351"/>
    </row>
    <row r="371" spans="37:46" x14ac:dyDescent="0.2">
      <c r="AK371" s="351"/>
      <c r="AM371" s="351"/>
      <c r="AN371" s="351"/>
      <c r="AO371" s="351"/>
      <c r="AP371" s="351"/>
      <c r="AQ371" s="351"/>
      <c r="AR371" s="351"/>
      <c r="AS371" s="351"/>
      <c r="AT371" s="351"/>
    </row>
    <row r="372" spans="37:46" x14ac:dyDescent="0.2">
      <c r="AK372" s="351"/>
      <c r="AM372" s="351"/>
      <c r="AN372" s="351"/>
      <c r="AO372" s="351"/>
      <c r="AP372" s="351"/>
      <c r="AQ372" s="351"/>
      <c r="AR372" s="351"/>
      <c r="AS372" s="351"/>
      <c r="AT372" s="351"/>
    </row>
    <row r="373" spans="37:46" x14ac:dyDescent="0.2">
      <c r="AK373" s="351"/>
      <c r="AM373" s="351"/>
      <c r="AN373" s="351"/>
      <c r="AO373" s="351"/>
      <c r="AP373" s="351"/>
      <c r="AQ373" s="351"/>
      <c r="AR373" s="351"/>
      <c r="AS373" s="351"/>
      <c r="AT373" s="351"/>
    </row>
    <row r="374" spans="37:46" x14ac:dyDescent="0.2">
      <c r="AK374" s="351"/>
      <c r="AM374" s="351"/>
      <c r="AN374" s="351"/>
      <c r="AO374" s="351"/>
      <c r="AP374" s="351"/>
      <c r="AQ374" s="351"/>
      <c r="AR374" s="351"/>
      <c r="AS374" s="351"/>
      <c r="AT374" s="351"/>
    </row>
    <row r="375" spans="37:46" x14ac:dyDescent="0.2">
      <c r="AK375" s="351"/>
      <c r="AM375" s="351"/>
      <c r="AN375" s="351"/>
      <c r="AO375" s="351"/>
      <c r="AP375" s="351"/>
      <c r="AQ375" s="351"/>
      <c r="AR375" s="351"/>
      <c r="AS375" s="351"/>
      <c r="AT375" s="351"/>
    </row>
    <row r="376" spans="37:46" x14ac:dyDescent="0.2">
      <c r="AK376" s="351"/>
      <c r="AM376" s="351"/>
      <c r="AN376" s="351"/>
      <c r="AO376" s="351"/>
      <c r="AP376" s="351"/>
      <c r="AQ376" s="351"/>
      <c r="AR376" s="351"/>
      <c r="AS376" s="351"/>
      <c r="AT376" s="351"/>
    </row>
    <row r="377" spans="37:46" x14ac:dyDescent="0.2">
      <c r="AK377" s="351"/>
      <c r="AM377" s="351"/>
      <c r="AN377" s="351"/>
      <c r="AO377" s="351"/>
      <c r="AP377" s="351"/>
      <c r="AQ377" s="351"/>
      <c r="AR377" s="351"/>
      <c r="AS377" s="351"/>
      <c r="AT377" s="351"/>
    </row>
    <row r="378" spans="37:46" x14ac:dyDescent="0.2">
      <c r="AK378" s="351"/>
      <c r="AM378" s="351"/>
      <c r="AN378" s="351"/>
      <c r="AO378" s="351"/>
      <c r="AP378" s="351"/>
      <c r="AQ378" s="351"/>
      <c r="AR378" s="351"/>
      <c r="AS378" s="351"/>
      <c r="AT378" s="351"/>
    </row>
    <row r="379" spans="37:46" x14ac:dyDescent="0.2">
      <c r="AK379" s="351"/>
      <c r="AM379" s="351"/>
      <c r="AN379" s="351"/>
      <c r="AO379" s="351"/>
      <c r="AP379" s="351"/>
      <c r="AQ379" s="351"/>
      <c r="AR379" s="351"/>
      <c r="AS379" s="351"/>
      <c r="AT379" s="351"/>
    </row>
    <row r="380" spans="37:46" x14ac:dyDescent="0.2">
      <c r="AK380" s="351"/>
      <c r="AM380" s="351"/>
      <c r="AN380" s="351"/>
      <c r="AO380" s="351"/>
      <c r="AP380" s="351"/>
      <c r="AQ380" s="351"/>
      <c r="AR380" s="351"/>
      <c r="AS380" s="351"/>
      <c r="AT380" s="351"/>
    </row>
    <row r="381" spans="37:46" x14ac:dyDescent="0.2">
      <c r="AK381" s="351"/>
      <c r="AM381" s="351"/>
      <c r="AN381" s="351"/>
      <c r="AO381" s="351"/>
      <c r="AP381" s="351"/>
      <c r="AQ381" s="351"/>
      <c r="AR381" s="351"/>
      <c r="AS381" s="351"/>
      <c r="AT381" s="351"/>
    </row>
    <row r="382" spans="37:46" x14ac:dyDescent="0.2">
      <c r="AK382" s="351"/>
      <c r="AM382" s="351"/>
      <c r="AN382" s="351"/>
      <c r="AO382" s="351"/>
      <c r="AP382" s="351"/>
      <c r="AQ382" s="351"/>
      <c r="AR382" s="351"/>
      <c r="AS382" s="351"/>
      <c r="AT382" s="351"/>
    </row>
    <row r="383" spans="37:46" x14ac:dyDescent="0.2">
      <c r="AK383" s="351"/>
      <c r="AM383" s="351"/>
      <c r="AN383" s="351"/>
      <c r="AO383" s="351"/>
      <c r="AP383" s="351"/>
      <c r="AQ383" s="351"/>
      <c r="AR383" s="351"/>
      <c r="AS383" s="351"/>
      <c r="AT383" s="351"/>
    </row>
    <row r="384" spans="37:46" x14ac:dyDescent="0.2">
      <c r="AK384" s="351"/>
      <c r="AM384" s="351"/>
      <c r="AN384" s="351"/>
      <c r="AO384" s="351"/>
      <c r="AP384" s="351"/>
      <c r="AQ384" s="351"/>
      <c r="AR384" s="351"/>
      <c r="AS384" s="351"/>
      <c r="AT384" s="351"/>
    </row>
    <row r="385" spans="37:46" x14ac:dyDescent="0.2">
      <c r="AK385" s="351"/>
      <c r="AM385" s="351"/>
      <c r="AN385" s="351"/>
      <c r="AO385" s="351"/>
      <c r="AP385" s="351"/>
      <c r="AQ385" s="351"/>
      <c r="AR385" s="351"/>
      <c r="AS385" s="351"/>
      <c r="AT385" s="351"/>
    </row>
    <row r="386" spans="37:46" x14ac:dyDescent="0.2">
      <c r="AK386" s="351"/>
      <c r="AM386" s="351"/>
      <c r="AN386" s="351"/>
      <c r="AO386" s="351"/>
      <c r="AP386" s="351"/>
      <c r="AQ386" s="351"/>
      <c r="AR386" s="351"/>
      <c r="AS386" s="351"/>
      <c r="AT386" s="351"/>
    </row>
    <row r="387" spans="37:46" x14ac:dyDescent="0.2">
      <c r="AK387" s="351"/>
      <c r="AM387" s="351"/>
      <c r="AN387" s="351"/>
      <c r="AO387" s="351"/>
      <c r="AP387" s="351"/>
      <c r="AQ387" s="351"/>
      <c r="AR387" s="351"/>
      <c r="AS387" s="351"/>
      <c r="AT387" s="351"/>
    </row>
    <row r="388" spans="37:46" x14ac:dyDescent="0.2">
      <c r="AK388" s="351"/>
      <c r="AM388" s="351"/>
      <c r="AN388" s="351"/>
      <c r="AO388" s="351"/>
      <c r="AP388" s="351"/>
      <c r="AQ388" s="351"/>
      <c r="AR388" s="351"/>
      <c r="AS388" s="351"/>
      <c r="AT388" s="351"/>
    </row>
    <row r="389" spans="37:46" x14ac:dyDescent="0.2">
      <c r="AK389" s="351"/>
      <c r="AM389" s="351"/>
      <c r="AN389" s="351"/>
      <c r="AO389" s="351"/>
      <c r="AP389" s="351"/>
      <c r="AQ389" s="351"/>
      <c r="AR389" s="351"/>
      <c r="AS389" s="351"/>
      <c r="AT389" s="351"/>
    </row>
    <row r="390" spans="37:46" x14ac:dyDescent="0.2">
      <c r="AK390" s="351"/>
      <c r="AM390" s="351"/>
      <c r="AN390" s="351"/>
      <c r="AO390" s="351"/>
      <c r="AP390" s="351"/>
      <c r="AQ390" s="351"/>
      <c r="AR390" s="351"/>
      <c r="AS390" s="351"/>
      <c r="AT390" s="351"/>
    </row>
    <row r="391" spans="37:46" x14ac:dyDescent="0.2">
      <c r="AK391" s="351"/>
      <c r="AM391" s="351"/>
      <c r="AN391" s="351"/>
      <c r="AO391" s="351"/>
      <c r="AP391" s="351"/>
      <c r="AQ391" s="351"/>
      <c r="AR391" s="351"/>
      <c r="AS391" s="351"/>
      <c r="AT391" s="351"/>
    </row>
    <row r="392" spans="37:46" x14ac:dyDescent="0.2">
      <c r="AK392" s="351"/>
      <c r="AM392" s="351"/>
      <c r="AN392" s="351"/>
      <c r="AO392" s="351"/>
      <c r="AP392" s="351"/>
      <c r="AQ392" s="351"/>
      <c r="AR392" s="351"/>
      <c r="AS392" s="351"/>
      <c r="AT392" s="351"/>
    </row>
    <row r="393" spans="37:46" x14ac:dyDescent="0.2">
      <c r="AK393" s="351"/>
      <c r="AM393" s="351"/>
      <c r="AN393" s="351"/>
      <c r="AO393" s="351"/>
      <c r="AP393" s="351"/>
      <c r="AQ393" s="351"/>
      <c r="AR393" s="351"/>
      <c r="AS393" s="351"/>
      <c r="AT393" s="351"/>
    </row>
    <row r="394" spans="37:46" x14ac:dyDescent="0.2">
      <c r="AK394" s="351"/>
      <c r="AM394" s="351"/>
      <c r="AN394" s="351"/>
      <c r="AO394" s="351"/>
      <c r="AP394" s="351"/>
      <c r="AQ394" s="351"/>
      <c r="AR394" s="351"/>
      <c r="AS394" s="351"/>
      <c r="AT394" s="351"/>
    </row>
    <row r="395" spans="37:46" x14ac:dyDescent="0.2">
      <c r="AK395" s="351"/>
      <c r="AM395" s="351"/>
      <c r="AN395" s="351"/>
      <c r="AO395" s="351"/>
      <c r="AP395" s="351"/>
      <c r="AQ395" s="351"/>
      <c r="AR395" s="351"/>
      <c r="AS395" s="351"/>
      <c r="AT395" s="351"/>
    </row>
    <row r="396" spans="37:46" x14ac:dyDescent="0.2">
      <c r="AK396" s="351"/>
      <c r="AM396" s="351"/>
      <c r="AN396" s="351"/>
      <c r="AO396" s="351"/>
      <c r="AP396" s="351"/>
      <c r="AQ396" s="351"/>
      <c r="AR396" s="351"/>
      <c r="AS396" s="351"/>
      <c r="AT396" s="351"/>
    </row>
    <row r="397" spans="37:46" x14ac:dyDescent="0.2">
      <c r="AK397" s="351"/>
      <c r="AM397" s="351"/>
      <c r="AN397" s="351"/>
      <c r="AO397" s="351"/>
      <c r="AP397" s="351"/>
      <c r="AQ397" s="351"/>
      <c r="AR397" s="351"/>
      <c r="AS397" s="351"/>
      <c r="AT397" s="351"/>
    </row>
    <row r="398" spans="37:46" x14ac:dyDescent="0.2">
      <c r="AK398" s="351"/>
      <c r="AM398" s="351"/>
      <c r="AN398" s="351"/>
      <c r="AO398" s="351"/>
      <c r="AP398" s="351"/>
      <c r="AQ398" s="351"/>
      <c r="AR398" s="351"/>
      <c r="AS398" s="351"/>
      <c r="AT398" s="351"/>
    </row>
    <row r="399" spans="37:46" x14ac:dyDescent="0.2">
      <c r="AK399" s="351"/>
      <c r="AM399" s="351"/>
      <c r="AN399" s="351"/>
      <c r="AO399" s="351"/>
      <c r="AP399" s="351"/>
      <c r="AQ399" s="351"/>
      <c r="AR399" s="351"/>
      <c r="AS399" s="351"/>
      <c r="AT399" s="351"/>
    </row>
    <row r="400" spans="37:46" x14ac:dyDescent="0.2">
      <c r="AK400" s="351"/>
      <c r="AM400" s="351"/>
      <c r="AN400" s="351"/>
      <c r="AO400" s="351"/>
      <c r="AP400" s="351"/>
      <c r="AQ400" s="351"/>
      <c r="AR400" s="351"/>
      <c r="AS400" s="351"/>
      <c r="AT400" s="351"/>
    </row>
    <row r="401" spans="37:46" x14ac:dyDescent="0.2">
      <c r="AK401" s="351"/>
      <c r="AM401" s="351"/>
      <c r="AN401" s="351"/>
      <c r="AO401" s="351"/>
      <c r="AP401" s="351"/>
      <c r="AQ401" s="351"/>
      <c r="AR401" s="351"/>
      <c r="AS401" s="351"/>
      <c r="AT401" s="351"/>
    </row>
    <row r="402" spans="37:46" x14ac:dyDescent="0.2">
      <c r="AK402" s="351"/>
      <c r="AM402" s="351"/>
      <c r="AN402" s="351"/>
      <c r="AO402" s="351"/>
      <c r="AP402" s="351"/>
      <c r="AQ402" s="351"/>
      <c r="AR402" s="351"/>
      <c r="AS402" s="351"/>
      <c r="AT402" s="351"/>
    </row>
    <row r="403" spans="37:46" x14ac:dyDescent="0.2">
      <c r="AK403" s="351"/>
      <c r="AM403" s="351"/>
      <c r="AN403" s="351"/>
      <c r="AO403" s="351"/>
      <c r="AP403" s="351"/>
      <c r="AQ403" s="351"/>
      <c r="AR403" s="351"/>
      <c r="AS403" s="351"/>
      <c r="AT403" s="351"/>
    </row>
    <row r="404" spans="37:46" x14ac:dyDescent="0.2">
      <c r="AK404" s="351"/>
      <c r="AM404" s="351"/>
      <c r="AN404" s="351"/>
      <c r="AO404" s="351"/>
      <c r="AP404" s="351"/>
      <c r="AQ404" s="351"/>
      <c r="AR404" s="351"/>
      <c r="AS404" s="351"/>
      <c r="AT404" s="351"/>
    </row>
    <row r="405" spans="37:46" x14ac:dyDescent="0.2">
      <c r="AK405" s="351"/>
      <c r="AM405" s="351"/>
      <c r="AN405" s="351"/>
      <c r="AO405" s="351"/>
      <c r="AP405" s="351"/>
      <c r="AQ405" s="351"/>
      <c r="AR405" s="351"/>
      <c r="AS405" s="351"/>
      <c r="AT405" s="351"/>
    </row>
    <row r="406" spans="37:46" x14ac:dyDescent="0.2">
      <c r="AK406" s="351"/>
      <c r="AM406" s="351"/>
      <c r="AN406" s="351"/>
      <c r="AO406" s="351"/>
      <c r="AP406" s="351"/>
      <c r="AQ406" s="351"/>
      <c r="AR406" s="351"/>
      <c r="AS406" s="351"/>
      <c r="AT406" s="351"/>
    </row>
    <row r="407" spans="37:46" x14ac:dyDescent="0.2">
      <c r="AK407" s="351"/>
      <c r="AM407" s="351"/>
      <c r="AN407" s="351"/>
      <c r="AO407" s="351"/>
      <c r="AP407" s="351"/>
      <c r="AQ407" s="351"/>
      <c r="AR407" s="351"/>
      <c r="AS407" s="351"/>
      <c r="AT407" s="351"/>
    </row>
    <row r="408" spans="37:46" x14ac:dyDescent="0.2">
      <c r="AK408" s="351"/>
      <c r="AM408" s="351"/>
      <c r="AN408" s="351"/>
      <c r="AO408" s="351"/>
      <c r="AP408" s="351"/>
      <c r="AQ408" s="351"/>
      <c r="AR408" s="351"/>
      <c r="AS408" s="351"/>
      <c r="AT408" s="351"/>
    </row>
    <row r="409" spans="37:46" x14ac:dyDescent="0.2">
      <c r="AK409" s="351"/>
      <c r="AM409" s="351"/>
      <c r="AN409" s="351"/>
      <c r="AO409" s="351"/>
      <c r="AP409" s="351"/>
      <c r="AQ409" s="351"/>
      <c r="AR409" s="351"/>
      <c r="AS409" s="351"/>
      <c r="AT409" s="351"/>
    </row>
    <row r="410" spans="37:46" x14ac:dyDescent="0.2">
      <c r="AK410" s="351"/>
      <c r="AM410" s="351"/>
      <c r="AN410" s="351"/>
      <c r="AO410" s="351"/>
      <c r="AP410" s="351"/>
      <c r="AQ410" s="351"/>
      <c r="AR410" s="351"/>
      <c r="AS410" s="351"/>
      <c r="AT410" s="351"/>
    </row>
    <row r="411" spans="37:46" x14ac:dyDescent="0.2">
      <c r="AK411" s="351"/>
      <c r="AM411" s="351"/>
      <c r="AN411" s="351"/>
      <c r="AO411" s="351"/>
      <c r="AP411" s="351"/>
      <c r="AQ411" s="351"/>
      <c r="AR411" s="351"/>
      <c r="AS411" s="351"/>
      <c r="AT411" s="351"/>
    </row>
    <row r="412" spans="37:46" x14ac:dyDescent="0.2">
      <c r="AK412" s="351"/>
      <c r="AM412" s="351"/>
      <c r="AN412" s="351"/>
      <c r="AO412" s="351"/>
      <c r="AP412" s="351"/>
      <c r="AQ412" s="351"/>
      <c r="AR412" s="351"/>
      <c r="AS412" s="351"/>
      <c r="AT412" s="351"/>
    </row>
    <row r="413" spans="37:46" x14ac:dyDescent="0.2">
      <c r="AK413" s="351"/>
      <c r="AM413" s="351"/>
      <c r="AN413" s="351"/>
      <c r="AO413" s="351"/>
      <c r="AP413" s="351"/>
      <c r="AQ413" s="351"/>
      <c r="AR413" s="351"/>
      <c r="AS413" s="351"/>
      <c r="AT413" s="351"/>
    </row>
    <row r="414" spans="37:46" x14ac:dyDescent="0.2">
      <c r="AK414" s="351"/>
      <c r="AM414" s="351"/>
      <c r="AN414" s="351"/>
      <c r="AO414" s="351"/>
      <c r="AP414" s="351"/>
      <c r="AQ414" s="351"/>
      <c r="AR414" s="351"/>
      <c r="AS414" s="351"/>
      <c r="AT414" s="351"/>
    </row>
    <row r="415" spans="37:46" x14ac:dyDescent="0.2">
      <c r="AK415" s="351"/>
      <c r="AM415" s="351"/>
      <c r="AN415" s="351"/>
      <c r="AO415" s="351"/>
      <c r="AP415" s="351"/>
      <c r="AQ415" s="351"/>
      <c r="AR415" s="351"/>
      <c r="AS415" s="351"/>
      <c r="AT415" s="351"/>
    </row>
    <row r="416" spans="37:46" x14ac:dyDescent="0.2">
      <c r="AK416" s="351"/>
      <c r="AM416" s="351"/>
      <c r="AN416" s="351"/>
      <c r="AO416" s="351"/>
      <c r="AP416" s="351"/>
      <c r="AQ416" s="351"/>
      <c r="AR416" s="351"/>
      <c r="AS416" s="351"/>
      <c r="AT416" s="351"/>
    </row>
    <row r="417" spans="37:46" x14ac:dyDescent="0.2">
      <c r="AK417" s="351"/>
      <c r="AM417" s="351"/>
      <c r="AN417" s="351"/>
      <c r="AO417" s="351"/>
      <c r="AP417" s="351"/>
      <c r="AQ417" s="351"/>
      <c r="AR417" s="351"/>
      <c r="AS417" s="351"/>
      <c r="AT417" s="351"/>
    </row>
    <row r="418" spans="37:46" x14ac:dyDescent="0.2">
      <c r="AK418" s="351"/>
      <c r="AM418" s="351"/>
      <c r="AN418" s="351"/>
      <c r="AO418" s="351"/>
      <c r="AP418" s="351"/>
      <c r="AQ418" s="351"/>
      <c r="AR418" s="351"/>
      <c r="AS418" s="351"/>
      <c r="AT418" s="351"/>
    </row>
    <row r="419" spans="37:46" x14ac:dyDescent="0.2">
      <c r="AK419" s="351"/>
      <c r="AM419" s="351"/>
      <c r="AN419" s="351"/>
      <c r="AO419" s="351"/>
      <c r="AP419" s="351"/>
      <c r="AQ419" s="351"/>
      <c r="AR419" s="351"/>
      <c r="AS419" s="351"/>
      <c r="AT419" s="351"/>
    </row>
    <row r="420" spans="37:46" x14ac:dyDescent="0.2">
      <c r="AK420" s="351"/>
      <c r="AM420" s="351"/>
      <c r="AN420" s="351"/>
      <c r="AO420" s="351"/>
      <c r="AP420" s="351"/>
      <c r="AQ420" s="351"/>
      <c r="AR420" s="351"/>
      <c r="AS420" s="351"/>
      <c r="AT420" s="351"/>
    </row>
    <row r="421" spans="37:46" x14ac:dyDescent="0.2">
      <c r="AK421" s="351"/>
      <c r="AM421" s="351"/>
      <c r="AN421" s="351"/>
      <c r="AO421" s="351"/>
      <c r="AP421" s="351"/>
      <c r="AQ421" s="351"/>
      <c r="AR421" s="351"/>
      <c r="AS421" s="351"/>
      <c r="AT421" s="351"/>
    </row>
    <row r="422" spans="37:46" x14ac:dyDescent="0.2">
      <c r="AK422" s="351"/>
      <c r="AM422" s="351"/>
      <c r="AN422" s="351"/>
      <c r="AO422" s="351"/>
      <c r="AP422" s="351"/>
      <c r="AQ422" s="351"/>
      <c r="AR422" s="351"/>
      <c r="AS422" s="351"/>
      <c r="AT422" s="351"/>
    </row>
    <row r="423" spans="37:46" x14ac:dyDescent="0.2">
      <c r="AK423" s="351"/>
      <c r="AM423" s="351"/>
      <c r="AN423" s="351"/>
      <c r="AO423" s="351"/>
      <c r="AP423" s="351"/>
      <c r="AQ423" s="351"/>
      <c r="AR423" s="351"/>
      <c r="AS423" s="351"/>
      <c r="AT423" s="351"/>
    </row>
    <row r="424" spans="37:46" x14ac:dyDescent="0.2">
      <c r="AK424" s="351"/>
      <c r="AM424" s="351"/>
      <c r="AN424" s="351"/>
      <c r="AO424" s="351"/>
      <c r="AP424" s="351"/>
      <c r="AQ424" s="351"/>
      <c r="AR424" s="351"/>
      <c r="AS424" s="351"/>
      <c r="AT424" s="351"/>
    </row>
    <row r="425" spans="37:46" x14ac:dyDescent="0.2">
      <c r="AK425" s="351"/>
      <c r="AM425" s="351"/>
      <c r="AN425" s="351"/>
      <c r="AO425" s="351"/>
      <c r="AP425" s="351"/>
      <c r="AQ425" s="351"/>
      <c r="AR425" s="351"/>
      <c r="AS425" s="351"/>
      <c r="AT425" s="351"/>
    </row>
    <row r="426" spans="37:46" x14ac:dyDescent="0.2">
      <c r="AK426" s="351"/>
      <c r="AM426" s="351"/>
      <c r="AN426" s="351"/>
      <c r="AO426" s="351"/>
      <c r="AP426" s="351"/>
      <c r="AQ426" s="351"/>
      <c r="AR426" s="351"/>
      <c r="AS426" s="351"/>
      <c r="AT426" s="351"/>
    </row>
    <row r="427" spans="37:46" x14ac:dyDescent="0.2">
      <c r="AK427" s="351"/>
      <c r="AM427" s="351"/>
      <c r="AN427" s="351"/>
      <c r="AO427" s="351"/>
      <c r="AP427" s="351"/>
      <c r="AQ427" s="351"/>
      <c r="AR427" s="351"/>
      <c r="AS427" s="351"/>
      <c r="AT427" s="351"/>
    </row>
    <row r="428" spans="37:46" x14ac:dyDescent="0.2">
      <c r="AK428" s="351"/>
      <c r="AM428" s="351"/>
      <c r="AN428" s="351"/>
      <c r="AO428" s="351"/>
      <c r="AP428" s="351"/>
      <c r="AQ428" s="351"/>
      <c r="AR428" s="351"/>
      <c r="AS428" s="351"/>
      <c r="AT428" s="351"/>
    </row>
    <row r="429" spans="37:46" x14ac:dyDescent="0.2">
      <c r="AK429" s="351"/>
      <c r="AM429" s="351"/>
      <c r="AN429" s="351"/>
      <c r="AO429" s="351"/>
      <c r="AP429" s="351"/>
      <c r="AQ429" s="351"/>
      <c r="AR429" s="351"/>
      <c r="AS429" s="351"/>
      <c r="AT429" s="351"/>
    </row>
    <row r="430" spans="37:46" x14ac:dyDescent="0.2">
      <c r="AK430" s="351"/>
      <c r="AM430" s="351"/>
      <c r="AN430" s="351"/>
      <c r="AO430" s="351"/>
      <c r="AP430" s="351"/>
      <c r="AQ430" s="351"/>
      <c r="AR430" s="351"/>
      <c r="AS430" s="351"/>
      <c r="AT430" s="351"/>
    </row>
    <row r="431" spans="37:46" x14ac:dyDescent="0.2">
      <c r="AK431" s="351"/>
      <c r="AM431" s="351"/>
      <c r="AN431" s="351"/>
      <c r="AO431" s="351"/>
      <c r="AP431" s="351"/>
      <c r="AQ431" s="351"/>
      <c r="AR431" s="351"/>
      <c r="AS431" s="351"/>
      <c r="AT431" s="351"/>
    </row>
    <row r="432" spans="37:46" x14ac:dyDescent="0.2">
      <c r="AK432" s="351"/>
      <c r="AM432" s="351"/>
      <c r="AN432" s="351"/>
      <c r="AO432" s="351"/>
      <c r="AP432" s="351"/>
      <c r="AQ432" s="351"/>
      <c r="AR432" s="351"/>
      <c r="AS432" s="351"/>
      <c r="AT432" s="351"/>
    </row>
    <row r="433" spans="37:46" x14ac:dyDescent="0.2">
      <c r="AK433" s="351"/>
      <c r="AM433" s="351"/>
      <c r="AN433" s="351"/>
      <c r="AO433" s="351"/>
      <c r="AP433" s="351"/>
      <c r="AQ433" s="351"/>
      <c r="AR433" s="351"/>
      <c r="AS433" s="351"/>
      <c r="AT433" s="351"/>
    </row>
    <row r="434" spans="37:46" x14ac:dyDescent="0.2">
      <c r="AK434" s="351"/>
      <c r="AM434" s="351"/>
      <c r="AN434" s="351"/>
      <c r="AO434" s="351"/>
      <c r="AP434" s="351"/>
      <c r="AQ434" s="351"/>
      <c r="AR434" s="351"/>
      <c r="AS434" s="351"/>
      <c r="AT434" s="351"/>
    </row>
    <row r="435" spans="37:46" x14ac:dyDescent="0.2">
      <c r="AK435" s="351"/>
      <c r="AM435" s="351"/>
      <c r="AN435" s="351"/>
      <c r="AO435" s="351"/>
      <c r="AP435" s="351"/>
      <c r="AQ435" s="351"/>
      <c r="AR435" s="351"/>
      <c r="AS435" s="351"/>
      <c r="AT435" s="351"/>
    </row>
    <row r="436" spans="37:46" x14ac:dyDescent="0.2">
      <c r="AK436" s="351"/>
      <c r="AM436" s="351"/>
      <c r="AN436" s="351"/>
      <c r="AO436" s="351"/>
      <c r="AP436" s="351"/>
      <c r="AQ436" s="351"/>
      <c r="AR436" s="351"/>
      <c r="AS436" s="351"/>
      <c r="AT436" s="351"/>
    </row>
    <row r="437" spans="37:46" x14ac:dyDescent="0.2">
      <c r="AK437" s="351"/>
      <c r="AM437" s="351"/>
      <c r="AN437" s="351"/>
      <c r="AO437" s="351"/>
      <c r="AP437" s="351"/>
      <c r="AQ437" s="351"/>
      <c r="AR437" s="351"/>
      <c r="AS437" s="351"/>
      <c r="AT437" s="351"/>
    </row>
    <row r="438" spans="37:46" x14ac:dyDescent="0.2">
      <c r="AK438" s="351"/>
      <c r="AM438" s="351"/>
      <c r="AN438" s="351"/>
      <c r="AO438" s="351"/>
      <c r="AP438" s="351"/>
      <c r="AQ438" s="351"/>
      <c r="AR438" s="351"/>
      <c r="AS438" s="351"/>
      <c r="AT438" s="351"/>
    </row>
    <row r="439" spans="37:46" x14ac:dyDescent="0.2">
      <c r="AK439" s="351"/>
      <c r="AM439" s="351"/>
      <c r="AN439" s="351"/>
      <c r="AO439" s="351"/>
      <c r="AP439" s="351"/>
      <c r="AQ439" s="351"/>
      <c r="AR439" s="351"/>
      <c r="AS439" s="351"/>
      <c r="AT439" s="351"/>
    </row>
    <row r="440" spans="37:46" x14ac:dyDescent="0.2">
      <c r="AK440" s="351"/>
      <c r="AM440" s="351"/>
      <c r="AN440" s="351"/>
      <c r="AO440" s="351"/>
      <c r="AP440" s="351"/>
      <c r="AQ440" s="351"/>
      <c r="AR440" s="351"/>
      <c r="AS440" s="351"/>
      <c r="AT440" s="351"/>
    </row>
    <row r="441" spans="37:46" x14ac:dyDescent="0.2">
      <c r="AK441" s="351"/>
      <c r="AM441" s="351"/>
      <c r="AN441" s="351"/>
      <c r="AO441" s="351"/>
      <c r="AP441" s="351"/>
      <c r="AQ441" s="351"/>
      <c r="AR441" s="351"/>
      <c r="AS441" s="351"/>
      <c r="AT441" s="351"/>
    </row>
    <row r="442" spans="37:46" x14ac:dyDescent="0.2">
      <c r="AK442" s="351"/>
      <c r="AM442" s="351"/>
      <c r="AN442" s="351"/>
      <c r="AO442" s="351"/>
      <c r="AP442" s="351"/>
      <c r="AQ442" s="351"/>
      <c r="AR442" s="351"/>
      <c r="AS442" s="351"/>
      <c r="AT442" s="351"/>
    </row>
    <row r="443" spans="37:46" x14ac:dyDescent="0.2">
      <c r="AK443" s="351"/>
      <c r="AM443" s="351"/>
      <c r="AN443" s="351"/>
      <c r="AO443" s="351"/>
      <c r="AP443" s="351"/>
      <c r="AQ443" s="351"/>
      <c r="AR443" s="351"/>
      <c r="AS443" s="351"/>
      <c r="AT443" s="351"/>
    </row>
    <row r="444" spans="37:46" x14ac:dyDescent="0.2">
      <c r="AK444" s="351"/>
      <c r="AM444" s="351"/>
      <c r="AN444" s="351"/>
      <c r="AO444" s="351"/>
      <c r="AP444" s="351"/>
      <c r="AQ444" s="351"/>
      <c r="AR444" s="351"/>
      <c r="AS444" s="351"/>
      <c r="AT444" s="351"/>
    </row>
    <row r="445" spans="37:46" x14ac:dyDescent="0.2">
      <c r="AK445" s="351"/>
      <c r="AM445" s="351"/>
      <c r="AN445" s="351"/>
      <c r="AO445" s="351"/>
      <c r="AP445" s="351"/>
      <c r="AQ445" s="351"/>
      <c r="AR445" s="351"/>
      <c r="AS445" s="351"/>
      <c r="AT445" s="351"/>
    </row>
    <row r="446" spans="37:46" x14ac:dyDescent="0.2">
      <c r="AK446" s="351"/>
      <c r="AM446" s="351"/>
      <c r="AN446" s="351"/>
      <c r="AO446" s="351"/>
      <c r="AP446" s="351"/>
      <c r="AQ446" s="351"/>
      <c r="AR446" s="351"/>
      <c r="AS446" s="351"/>
      <c r="AT446" s="351"/>
    </row>
    <row r="447" spans="37:46" x14ac:dyDescent="0.2">
      <c r="AK447" s="351"/>
      <c r="AM447" s="351"/>
      <c r="AN447" s="351"/>
      <c r="AO447" s="351"/>
      <c r="AP447" s="351"/>
      <c r="AQ447" s="351"/>
      <c r="AR447" s="351"/>
      <c r="AS447" s="351"/>
      <c r="AT447" s="351"/>
    </row>
    <row r="448" spans="37:46" x14ac:dyDescent="0.2">
      <c r="AK448" s="351"/>
      <c r="AM448" s="351"/>
      <c r="AN448" s="351"/>
      <c r="AO448" s="351"/>
      <c r="AP448" s="351"/>
      <c r="AQ448" s="351"/>
      <c r="AR448" s="351"/>
      <c r="AS448" s="351"/>
      <c r="AT448" s="351"/>
    </row>
    <row r="449" spans="37:46" x14ac:dyDescent="0.2">
      <c r="AK449" s="351"/>
      <c r="AM449" s="351"/>
      <c r="AN449" s="351"/>
      <c r="AO449" s="351"/>
      <c r="AP449" s="351"/>
      <c r="AQ449" s="351"/>
      <c r="AR449" s="351"/>
      <c r="AS449" s="351"/>
      <c r="AT449" s="351"/>
    </row>
    <row r="450" spans="37:46" x14ac:dyDescent="0.2">
      <c r="AK450" s="351"/>
      <c r="AM450" s="351"/>
      <c r="AN450" s="351"/>
      <c r="AO450" s="351"/>
      <c r="AP450" s="351"/>
      <c r="AQ450" s="351"/>
      <c r="AR450" s="351"/>
      <c r="AS450" s="351"/>
      <c r="AT450" s="351"/>
    </row>
    <row r="451" spans="37:46" x14ac:dyDescent="0.2">
      <c r="AK451" s="351"/>
      <c r="AM451" s="351"/>
      <c r="AN451" s="351"/>
      <c r="AO451" s="351"/>
      <c r="AP451" s="351"/>
      <c r="AQ451" s="351"/>
      <c r="AR451" s="351"/>
      <c r="AS451" s="351"/>
      <c r="AT451" s="351"/>
    </row>
    <row r="452" spans="37:46" x14ac:dyDescent="0.2">
      <c r="AK452" s="351"/>
      <c r="AM452" s="351"/>
      <c r="AN452" s="351"/>
      <c r="AO452" s="351"/>
      <c r="AP452" s="351"/>
      <c r="AQ452" s="351"/>
      <c r="AR452" s="351"/>
      <c r="AS452" s="351"/>
      <c r="AT452" s="351"/>
    </row>
    <row r="453" spans="37:46" x14ac:dyDescent="0.2">
      <c r="AK453" s="351"/>
      <c r="AM453" s="351"/>
      <c r="AN453" s="351"/>
      <c r="AO453" s="351"/>
      <c r="AP453" s="351"/>
      <c r="AQ453" s="351"/>
      <c r="AR453" s="351"/>
      <c r="AS453" s="351"/>
      <c r="AT453" s="351"/>
    </row>
    <row r="454" spans="37:46" x14ac:dyDescent="0.2">
      <c r="AK454" s="351"/>
      <c r="AM454" s="351"/>
      <c r="AN454" s="351"/>
      <c r="AO454" s="351"/>
      <c r="AP454" s="351"/>
      <c r="AQ454" s="351"/>
      <c r="AR454" s="351"/>
      <c r="AS454" s="351"/>
      <c r="AT454" s="351"/>
    </row>
    <row r="455" spans="37:46" x14ac:dyDescent="0.2">
      <c r="AK455" s="351"/>
      <c r="AM455" s="351"/>
      <c r="AN455" s="351"/>
      <c r="AO455" s="351"/>
      <c r="AP455" s="351"/>
      <c r="AQ455" s="351"/>
      <c r="AR455" s="351"/>
      <c r="AS455" s="351"/>
      <c r="AT455" s="351"/>
    </row>
    <row r="456" spans="37:46" x14ac:dyDescent="0.2">
      <c r="AK456" s="351"/>
      <c r="AM456" s="351"/>
      <c r="AN456" s="351"/>
      <c r="AO456" s="351"/>
      <c r="AP456" s="351"/>
      <c r="AQ456" s="351"/>
      <c r="AR456" s="351"/>
      <c r="AS456" s="351"/>
      <c r="AT456" s="351"/>
    </row>
    <row r="457" spans="37:46" x14ac:dyDescent="0.2">
      <c r="AK457" s="351"/>
      <c r="AM457" s="351"/>
      <c r="AN457" s="351"/>
      <c r="AO457" s="351"/>
      <c r="AP457" s="351"/>
      <c r="AQ457" s="351"/>
      <c r="AR457" s="351"/>
      <c r="AS457" s="351"/>
      <c r="AT457" s="351"/>
    </row>
    <row r="458" spans="37:46" x14ac:dyDescent="0.2">
      <c r="AK458" s="351"/>
      <c r="AM458" s="351"/>
      <c r="AN458" s="351"/>
      <c r="AO458" s="351"/>
      <c r="AP458" s="351"/>
      <c r="AQ458" s="351"/>
      <c r="AR458" s="351"/>
      <c r="AS458" s="351"/>
      <c r="AT458" s="351"/>
    </row>
    <row r="459" spans="37:46" x14ac:dyDescent="0.2">
      <c r="AK459" s="351"/>
      <c r="AM459" s="351"/>
      <c r="AN459" s="351"/>
      <c r="AO459" s="351"/>
      <c r="AP459" s="351"/>
      <c r="AQ459" s="351"/>
      <c r="AR459" s="351"/>
      <c r="AS459" s="351"/>
      <c r="AT459" s="351"/>
    </row>
    <row r="460" spans="37:46" x14ac:dyDescent="0.2">
      <c r="AK460" s="351"/>
      <c r="AM460" s="351"/>
      <c r="AN460" s="351"/>
      <c r="AO460" s="351"/>
      <c r="AP460" s="351"/>
      <c r="AQ460" s="351"/>
      <c r="AR460" s="351"/>
      <c r="AS460" s="351"/>
      <c r="AT460" s="351"/>
    </row>
    <row r="461" spans="37:46" x14ac:dyDescent="0.2">
      <c r="AK461" s="351"/>
      <c r="AM461" s="351"/>
      <c r="AN461" s="351"/>
      <c r="AO461" s="351"/>
      <c r="AP461" s="351"/>
      <c r="AQ461" s="351"/>
      <c r="AR461" s="351"/>
      <c r="AS461" s="351"/>
      <c r="AT461" s="351"/>
    </row>
    <row r="462" spans="37:46" x14ac:dyDescent="0.2">
      <c r="AK462" s="351"/>
      <c r="AM462" s="351"/>
      <c r="AN462" s="351"/>
      <c r="AO462" s="351"/>
      <c r="AP462" s="351"/>
      <c r="AQ462" s="351"/>
      <c r="AR462" s="351"/>
      <c r="AS462" s="351"/>
      <c r="AT462" s="351"/>
    </row>
    <row r="463" spans="37:46" x14ac:dyDescent="0.2">
      <c r="AK463" s="351"/>
      <c r="AM463" s="351"/>
      <c r="AN463" s="351"/>
      <c r="AO463" s="351"/>
      <c r="AP463" s="351"/>
      <c r="AQ463" s="351"/>
      <c r="AR463" s="351"/>
      <c r="AS463" s="351"/>
      <c r="AT463" s="351"/>
    </row>
    <row r="464" spans="37:46" x14ac:dyDescent="0.2">
      <c r="AK464" s="351"/>
      <c r="AM464" s="351"/>
      <c r="AN464" s="351"/>
      <c r="AO464" s="351"/>
      <c r="AP464" s="351"/>
      <c r="AQ464" s="351"/>
      <c r="AR464" s="351"/>
      <c r="AS464" s="351"/>
      <c r="AT464" s="351"/>
    </row>
    <row r="465" spans="37:46" x14ac:dyDescent="0.2">
      <c r="AK465" s="351"/>
      <c r="AM465" s="351"/>
      <c r="AN465" s="351"/>
      <c r="AO465" s="351"/>
      <c r="AP465" s="351"/>
      <c r="AQ465" s="351"/>
      <c r="AR465" s="351"/>
      <c r="AS465" s="351"/>
      <c r="AT465" s="351"/>
    </row>
    <row r="466" spans="37:46" x14ac:dyDescent="0.2">
      <c r="AK466" s="351"/>
      <c r="AM466" s="351"/>
      <c r="AN466" s="351"/>
      <c r="AO466" s="351"/>
      <c r="AP466" s="351"/>
      <c r="AQ466" s="351"/>
      <c r="AR466" s="351"/>
      <c r="AS466" s="351"/>
      <c r="AT466" s="351"/>
    </row>
    <row r="467" spans="37:46" x14ac:dyDescent="0.2">
      <c r="AK467" s="351"/>
      <c r="AM467" s="351"/>
      <c r="AN467" s="351"/>
      <c r="AO467" s="351"/>
      <c r="AP467" s="351"/>
      <c r="AQ467" s="351"/>
      <c r="AR467" s="351"/>
      <c r="AS467" s="351"/>
      <c r="AT467" s="351"/>
    </row>
    <row r="468" spans="37:46" x14ac:dyDescent="0.2">
      <c r="AK468" s="351"/>
      <c r="AM468" s="351"/>
      <c r="AN468" s="351"/>
      <c r="AO468" s="351"/>
      <c r="AP468" s="351"/>
      <c r="AQ468" s="351"/>
      <c r="AR468" s="351"/>
      <c r="AS468" s="351"/>
      <c r="AT468" s="351"/>
    </row>
    <row r="469" spans="37:46" x14ac:dyDescent="0.2">
      <c r="AK469" s="351"/>
      <c r="AM469" s="351"/>
      <c r="AN469" s="351"/>
      <c r="AO469" s="351"/>
      <c r="AP469" s="351"/>
      <c r="AQ469" s="351"/>
      <c r="AR469" s="351"/>
      <c r="AS469" s="351"/>
      <c r="AT469" s="351"/>
    </row>
    <row r="470" spans="37:46" x14ac:dyDescent="0.2">
      <c r="AK470" s="351"/>
      <c r="AM470" s="351"/>
      <c r="AN470" s="351"/>
      <c r="AO470" s="351"/>
      <c r="AP470" s="351"/>
      <c r="AQ470" s="351"/>
      <c r="AR470" s="351"/>
      <c r="AS470" s="351"/>
      <c r="AT470" s="351"/>
    </row>
    <row r="471" spans="37:46" x14ac:dyDescent="0.2">
      <c r="AK471" s="351"/>
      <c r="AM471" s="351"/>
      <c r="AN471" s="351"/>
      <c r="AO471" s="351"/>
      <c r="AP471" s="351"/>
      <c r="AQ471" s="351"/>
      <c r="AR471" s="351"/>
      <c r="AS471" s="351"/>
      <c r="AT471" s="351"/>
    </row>
    <row r="472" spans="37:46" x14ac:dyDescent="0.2">
      <c r="AK472" s="351"/>
      <c r="AM472" s="351"/>
      <c r="AN472" s="351"/>
      <c r="AO472" s="351"/>
      <c r="AP472" s="351"/>
      <c r="AQ472" s="351"/>
      <c r="AR472" s="351"/>
      <c r="AS472" s="351"/>
      <c r="AT472" s="351"/>
    </row>
    <row r="473" spans="37:46" x14ac:dyDescent="0.2">
      <c r="AK473" s="351"/>
      <c r="AM473" s="351"/>
      <c r="AN473" s="351"/>
      <c r="AO473" s="351"/>
      <c r="AP473" s="351"/>
      <c r="AQ473" s="351"/>
      <c r="AR473" s="351"/>
      <c r="AS473" s="351"/>
      <c r="AT473" s="351"/>
    </row>
    <row r="474" spans="37:46" x14ac:dyDescent="0.2">
      <c r="AK474" s="351"/>
      <c r="AM474" s="351"/>
      <c r="AN474" s="351"/>
      <c r="AO474" s="351"/>
      <c r="AP474" s="351"/>
      <c r="AQ474" s="351"/>
      <c r="AR474" s="351"/>
      <c r="AS474" s="351"/>
      <c r="AT474" s="351"/>
    </row>
    <row r="475" spans="37:46" x14ac:dyDescent="0.2">
      <c r="AK475" s="351"/>
      <c r="AM475" s="351"/>
      <c r="AN475" s="351"/>
      <c r="AO475" s="351"/>
      <c r="AP475" s="351"/>
      <c r="AQ475" s="351"/>
      <c r="AR475" s="351"/>
      <c r="AS475" s="351"/>
      <c r="AT475" s="351"/>
    </row>
    <row r="476" spans="37:46" x14ac:dyDescent="0.2">
      <c r="AK476" s="351"/>
      <c r="AM476" s="351"/>
      <c r="AN476" s="351"/>
      <c r="AO476" s="351"/>
      <c r="AP476" s="351"/>
      <c r="AQ476" s="351"/>
      <c r="AR476" s="351"/>
      <c r="AS476" s="351"/>
      <c r="AT476" s="351"/>
    </row>
    <row r="477" spans="37:46" x14ac:dyDescent="0.2">
      <c r="AK477" s="351"/>
      <c r="AM477" s="351"/>
      <c r="AN477" s="351"/>
      <c r="AO477" s="351"/>
      <c r="AP477" s="351"/>
      <c r="AQ477" s="351"/>
      <c r="AR477" s="351"/>
      <c r="AS477" s="351"/>
      <c r="AT477" s="351"/>
    </row>
    <row r="478" spans="37:46" x14ac:dyDescent="0.2">
      <c r="AK478" s="351"/>
      <c r="AM478" s="351"/>
      <c r="AN478" s="351"/>
      <c r="AO478" s="351"/>
      <c r="AP478" s="351"/>
      <c r="AQ478" s="351"/>
      <c r="AR478" s="351"/>
      <c r="AS478" s="351"/>
      <c r="AT478" s="351"/>
    </row>
    <row r="479" spans="37:46" x14ac:dyDescent="0.2">
      <c r="AK479" s="351"/>
      <c r="AM479" s="351"/>
      <c r="AN479" s="351"/>
      <c r="AO479" s="351"/>
      <c r="AP479" s="351"/>
      <c r="AQ479" s="351"/>
      <c r="AR479" s="351"/>
      <c r="AS479" s="351"/>
      <c r="AT479" s="351"/>
    </row>
    <row r="480" spans="37:46" x14ac:dyDescent="0.2">
      <c r="AK480" s="351"/>
      <c r="AM480" s="351"/>
      <c r="AN480" s="351"/>
      <c r="AO480" s="351"/>
      <c r="AP480" s="351"/>
      <c r="AQ480" s="351"/>
      <c r="AR480" s="351"/>
      <c r="AS480" s="351"/>
      <c r="AT480" s="351"/>
    </row>
    <row r="481" spans="37:46" x14ac:dyDescent="0.2">
      <c r="AK481" s="351"/>
      <c r="AM481" s="351"/>
      <c r="AN481" s="351"/>
      <c r="AO481" s="351"/>
      <c r="AP481" s="351"/>
      <c r="AQ481" s="351"/>
      <c r="AR481" s="351"/>
      <c r="AS481" s="351"/>
      <c r="AT481" s="351"/>
    </row>
    <row r="482" spans="37:46" x14ac:dyDescent="0.2">
      <c r="AK482" s="351"/>
      <c r="AM482" s="351"/>
      <c r="AN482" s="351"/>
      <c r="AO482" s="351"/>
      <c r="AP482" s="351"/>
      <c r="AQ482" s="351"/>
      <c r="AR482" s="351"/>
      <c r="AS482" s="351"/>
      <c r="AT482" s="351"/>
    </row>
    <row r="483" spans="37:46" x14ac:dyDescent="0.2">
      <c r="AK483" s="351"/>
      <c r="AM483" s="351"/>
      <c r="AN483" s="351"/>
      <c r="AO483" s="351"/>
      <c r="AP483" s="351"/>
      <c r="AQ483" s="351"/>
      <c r="AR483" s="351"/>
      <c r="AS483" s="351"/>
      <c r="AT483" s="351"/>
    </row>
    <row r="484" spans="37:46" x14ac:dyDescent="0.2">
      <c r="AK484" s="351"/>
      <c r="AM484" s="351"/>
      <c r="AN484" s="351"/>
      <c r="AO484" s="351"/>
      <c r="AP484" s="351"/>
      <c r="AQ484" s="351"/>
      <c r="AR484" s="351"/>
      <c r="AS484" s="351"/>
      <c r="AT484" s="351"/>
    </row>
    <row r="485" spans="37:46" x14ac:dyDescent="0.2">
      <c r="AK485" s="351"/>
      <c r="AM485" s="351"/>
      <c r="AN485" s="351"/>
      <c r="AO485" s="351"/>
      <c r="AP485" s="351"/>
      <c r="AQ485" s="351"/>
      <c r="AR485" s="351"/>
      <c r="AS485" s="351"/>
      <c r="AT485" s="351"/>
    </row>
    <row r="486" spans="37:46" x14ac:dyDescent="0.2">
      <c r="AK486" s="351"/>
      <c r="AM486" s="351"/>
      <c r="AN486" s="351"/>
      <c r="AO486" s="351"/>
      <c r="AP486" s="351"/>
      <c r="AQ486" s="351"/>
      <c r="AR486" s="351"/>
      <c r="AS486" s="351"/>
      <c r="AT486" s="351"/>
    </row>
    <row r="487" spans="37:46" x14ac:dyDescent="0.2">
      <c r="AK487" s="351"/>
      <c r="AM487" s="351"/>
      <c r="AN487" s="351"/>
      <c r="AO487" s="351"/>
      <c r="AP487" s="351"/>
      <c r="AQ487" s="351"/>
      <c r="AR487" s="351"/>
      <c r="AS487" s="351"/>
      <c r="AT487" s="351"/>
    </row>
    <row r="488" spans="37:46" x14ac:dyDescent="0.2">
      <c r="AK488" s="351"/>
      <c r="AM488" s="351"/>
      <c r="AN488" s="351"/>
      <c r="AO488" s="351"/>
      <c r="AP488" s="351"/>
      <c r="AQ488" s="351"/>
      <c r="AR488" s="351"/>
      <c r="AS488" s="351"/>
      <c r="AT488" s="351"/>
    </row>
    <row r="489" spans="37:46" x14ac:dyDescent="0.2">
      <c r="AK489" s="351"/>
      <c r="AM489" s="351"/>
      <c r="AN489" s="351"/>
      <c r="AO489" s="351"/>
      <c r="AP489" s="351"/>
      <c r="AQ489" s="351"/>
      <c r="AR489" s="351"/>
      <c r="AS489" s="351"/>
      <c r="AT489" s="351"/>
    </row>
    <row r="490" spans="37:46" x14ac:dyDescent="0.2">
      <c r="AK490" s="351"/>
      <c r="AM490" s="351"/>
      <c r="AN490" s="351"/>
      <c r="AO490" s="351"/>
      <c r="AP490" s="351"/>
      <c r="AQ490" s="351"/>
      <c r="AR490" s="351"/>
      <c r="AS490" s="351"/>
      <c r="AT490" s="351"/>
    </row>
    <row r="491" spans="37:46" x14ac:dyDescent="0.2">
      <c r="AK491" s="351"/>
      <c r="AM491" s="351"/>
      <c r="AN491" s="351"/>
      <c r="AO491" s="351"/>
      <c r="AP491" s="351"/>
      <c r="AQ491" s="351"/>
      <c r="AR491" s="351"/>
      <c r="AS491" s="351"/>
      <c r="AT491" s="351"/>
    </row>
    <row r="492" spans="37:46" x14ac:dyDescent="0.2">
      <c r="AK492" s="351"/>
      <c r="AM492" s="351"/>
      <c r="AN492" s="351"/>
      <c r="AO492" s="351"/>
      <c r="AP492" s="351"/>
      <c r="AQ492" s="351"/>
      <c r="AR492" s="351"/>
      <c r="AS492" s="351"/>
      <c r="AT492" s="351"/>
    </row>
    <row r="493" spans="37:46" x14ac:dyDescent="0.2">
      <c r="AK493" s="351"/>
      <c r="AM493" s="351"/>
      <c r="AN493" s="351"/>
      <c r="AO493" s="351"/>
      <c r="AP493" s="351"/>
      <c r="AQ493" s="351"/>
      <c r="AR493" s="351"/>
      <c r="AS493" s="351"/>
      <c r="AT493" s="351"/>
    </row>
    <row r="494" spans="37:46" x14ac:dyDescent="0.2">
      <c r="AK494" s="351"/>
      <c r="AM494" s="351"/>
      <c r="AN494" s="351"/>
      <c r="AO494" s="351"/>
      <c r="AP494" s="351"/>
      <c r="AQ494" s="351"/>
      <c r="AR494" s="351"/>
      <c r="AS494" s="351"/>
      <c r="AT494" s="351"/>
    </row>
    <row r="495" spans="37:46" x14ac:dyDescent="0.2">
      <c r="AK495" s="351"/>
      <c r="AM495" s="351"/>
      <c r="AN495" s="351"/>
      <c r="AO495" s="351"/>
      <c r="AP495" s="351"/>
      <c r="AQ495" s="351"/>
      <c r="AR495" s="351"/>
      <c r="AS495" s="351"/>
      <c r="AT495" s="351"/>
    </row>
    <row r="496" spans="37:46" x14ac:dyDescent="0.2">
      <c r="AK496" s="351"/>
      <c r="AM496" s="351"/>
      <c r="AN496" s="351"/>
      <c r="AO496" s="351"/>
      <c r="AP496" s="351"/>
      <c r="AQ496" s="351"/>
      <c r="AR496" s="351"/>
      <c r="AS496" s="351"/>
      <c r="AT496" s="351"/>
    </row>
    <row r="497" spans="37:46" x14ac:dyDescent="0.2">
      <c r="AK497" s="351"/>
      <c r="AM497" s="351"/>
      <c r="AN497" s="351"/>
      <c r="AO497" s="351"/>
      <c r="AP497" s="351"/>
      <c r="AQ497" s="351"/>
      <c r="AR497" s="351"/>
      <c r="AS497" s="351"/>
      <c r="AT497" s="351"/>
    </row>
    <row r="498" spans="37:46" x14ac:dyDescent="0.2">
      <c r="AK498" s="351"/>
      <c r="AM498" s="351"/>
      <c r="AN498" s="351"/>
      <c r="AO498" s="351"/>
      <c r="AP498" s="351"/>
      <c r="AQ498" s="351"/>
      <c r="AR498" s="351"/>
      <c r="AS498" s="351"/>
      <c r="AT498" s="351"/>
    </row>
    <row r="499" spans="37:46" x14ac:dyDescent="0.2">
      <c r="AK499" s="351"/>
      <c r="AM499" s="351"/>
      <c r="AN499" s="351"/>
      <c r="AO499" s="351"/>
      <c r="AP499" s="351"/>
      <c r="AQ499" s="351"/>
      <c r="AR499" s="351"/>
      <c r="AS499" s="351"/>
      <c r="AT499" s="351"/>
    </row>
    <row r="500" spans="37:46" x14ac:dyDescent="0.2">
      <c r="AK500" s="351"/>
      <c r="AM500" s="351"/>
      <c r="AN500" s="351"/>
      <c r="AO500" s="351"/>
      <c r="AP500" s="351"/>
      <c r="AQ500" s="351"/>
      <c r="AR500" s="351"/>
      <c r="AS500" s="351"/>
      <c r="AT500" s="351"/>
    </row>
    <row r="501" spans="37:46" x14ac:dyDescent="0.2">
      <c r="AK501" s="351"/>
      <c r="AM501" s="351"/>
      <c r="AN501" s="351"/>
      <c r="AO501" s="351"/>
      <c r="AP501" s="351"/>
      <c r="AQ501" s="351"/>
      <c r="AR501" s="351"/>
      <c r="AS501" s="351"/>
      <c r="AT501" s="351"/>
    </row>
    <row r="502" spans="37:46" x14ac:dyDescent="0.2">
      <c r="AK502" s="351"/>
      <c r="AM502" s="351"/>
      <c r="AN502" s="351"/>
      <c r="AO502" s="351"/>
      <c r="AP502" s="351"/>
      <c r="AQ502" s="351"/>
      <c r="AR502" s="351"/>
      <c r="AS502" s="351"/>
      <c r="AT502" s="351"/>
    </row>
    <row r="503" spans="37:46" x14ac:dyDescent="0.2">
      <c r="AK503" s="351"/>
      <c r="AM503" s="351"/>
      <c r="AN503" s="351"/>
      <c r="AO503" s="351"/>
      <c r="AP503" s="351"/>
      <c r="AQ503" s="351"/>
      <c r="AR503" s="351"/>
      <c r="AS503" s="351"/>
      <c r="AT503" s="351"/>
    </row>
    <row r="504" spans="37:46" x14ac:dyDescent="0.2">
      <c r="AK504" s="351"/>
      <c r="AM504" s="351"/>
      <c r="AN504" s="351"/>
      <c r="AO504" s="351"/>
      <c r="AP504" s="351"/>
      <c r="AQ504" s="351"/>
      <c r="AR504" s="351"/>
      <c r="AS504" s="351"/>
      <c r="AT504" s="351"/>
    </row>
    <row r="505" spans="37:46" x14ac:dyDescent="0.2">
      <c r="AK505" s="351"/>
      <c r="AM505" s="351"/>
      <c r="AN505" s="351"/>
      <c r="AO505" s="351"/>
      <c r="AP505" s="351"/>
      <c r="AQ505" s="351"/>
      <c r="AR505" s="351"/>
      <c r="AS505" s="351"/>
      <c r="AT505" s="351"/>
    </row>
    <row r="506" spans="37:46" x14ac:dyDescent="0.2">
      <c r="AK506" s="351"/>
      <c r="AM506" s="351"/>
      <c r="AN506" s="351"/>
      <c r="AO506" s="351"/>
      <c r="AP506" s="351"/>
      <c r="AQ506" s="351"/>
      <c r="AR506" s="351"/>
      <c r="AS506" s="351"/>
      <c r="AT506" s="351"/>
    </row>
    <row r="507" spans="37:46" x14ac:dyDescent="0.2">
      <c r="AK507" s="351"/>
      <c r="AM507" s="351"/>
      <c r="AN507" s="351"/>
      <c r="AO507" s="351"/>
      <c r="AP507" s="351"/>
      <c r="AQ507" s="351"/>
      <c r="AR507" s="351"/>
      <c r="AS507" s="351"/>
      <c r="AT507" s="351"/>
    </row>
    <row r="508" spans="37:46" x14ac:dyDescent="0.2">
      <c r="AK508" s="351"/>
      <c r="AM508" s="351"/>
      <c r="AN508" s="351"/>
      <c r="AO508" s="351"/>
      <c r="AP508" s="351"/>
      <c r="AQ508" s="351"/>
      <c r="AR508" s="351"/>
      <c r="AS508" s="351"/>
      <c r="AT508" s="351"/>
    </row>
    <row r="509" spans="37:46" x14ac:dyDescent="0.2">
      <c r="AK509" s="351"/>
      <c r="AM509" s="351"/>
      <c r="AN509" s="351"/>
      <c r="AO509" s="351"/>
      <c r="AP509" s="351"/>
      <c r="AQ509" s="351"/>
      <c r="AR509" s="351"/>
      <c r="AS509" s="351"/>
      <c r="AT509" s="351"/>
    </row>
    <row r="510" spans="37:46" x14ac:dyDescent="0.2">
      <c r="AK510" s="351"/>
      <c r="AM510" s="351"/>
      <c r="AN510" s="351"/>
      <c r="AO510" s="351"/>
      <c r="AP510" s="351"/>
      <c r="AQ510" s="351"/>
      <c r="AR510" s="351"/>
      <c r="AS510" s="351"/>
      <c r="AT510" s="351"/>
    </row>
    <row r="511" spans="37:46" x14ac:dyDescent="0.2">
      <c r="AK511" s="351"/>
      <c r="AM511" s="351"/>
      <c r="AN511" s="351"/>
      <c r="AO511" s="351"/>
      <c r="AP511" s="351"/>
      <c r="AQ511" s="351"/>
      <c r="AR511" s="351"/>
      <c r="AS511" s="351"/>
      <c r="AT511" s="351"/>
    </row>
    <row r="512" spans="37:46" x14ac:dyDescent="0.2">
      <c r="AK512" s="351"/>
      <c r="AM512" s="351"/>
      <c r="AN512" s="351"/>
      <c r="AO512" s="351"/>
      <c r="AP512" s="351"/>
      <c r="AQ512" s="351"/>
      <c r="AR512" s="351"/>
      <c r="AS512" s="351"/>
      <c r="AT512" s="351"/>
    </row>
    <row r="513" spans="37:46" x14ac:dyDescent="0.2">
      <c r="AK513" s="351"/>
      <c r="AM513" s="351"/>
      <c r="AN513" s="351"/>
      <c r="AO513" s="351"/>
      <c r="AP513" s="351"/>
      <c r="AQ513" s="351"/>
      <c r="AR513" s="351"/>
      <c r="AS513" s="351"/>
      <c r="AT513" s="351"/>
    </row>
    <row r="514" spans="37:46" x14ac:dyDescent="0.2">
      <c r="AK514" s="351"/>
      <c r="AM514" s="351"/>
      <c r="AN514" s="351"/>
      <c r="AO514" s="351"/>
      <c r="AP514" s="351"/>
      <c r="AQ514" s="351"/>
      <c r="AR514" s="351"/>
      <c r="AS514" s="351"/>
      <c r="AT514" s="351"/>
    </row>
    <row r="515" spans="37:46" x14ac:dyDescent="0.2">
      <c r="AK515" s="351"/>
      <c r="AM515" s="351"/>
      <c r="AN515" s="351"/>
      <c r="AO515" s="351"/>
      <c r="AP515" s="351"/>
      <c r="AQ515" s="351"/>
      <c r="AR515" s="351"/>
      <c r="AS515" s="351"/>
      <c r="AT515" s="351"/>
    </row>
    <row r="516" spans="37:46" x14ac:dyDescent="0.2">
      <c r="AK516" s="351"/>
      <c r="AM516" s="351"/>
      <c r="AN516" s="351"/>
      <c r="AO516" s="351"/>
      <c r="AP516" s="351"/>
      <c r="AQ516" s="351"/>
      <c r="AR516" s="351"/>
      <c r="AS516" s="351"/>
      <c r="AT516" s="351"/>
    </row>
    <row r="517" spans="37:46" x14ac:dyDescent="0.2">
      <c r="AK517" s="351"/>
      <c r="AM517" s="351"/>
      <c r="AN517" s="351"/>
      <c r="AO517" s="351"/>
      <c r="AP517" s="351"/>
      <c r="AQ517" s="351"/>
      <c r="AR517" s="351"/>
      <c r="AS517" s="351"/>
      <c r="AT517" s="351"/>
    </row>
    <row r="518" spans="37:46" x14ac:dyDescent="0.2">
      <c r="AK518" s="351"/>
      <c r="AM518" s="351"/>
      <c r="AN518" s="351"/>
      <c r="AO518" s="351"/>
      <c r="AP518" s="351"/>
      <c r="AQ518" s="351"/>
      <c r="AR518" s="351"/>
      <c r="AS518" s="351"/>
      <c r="AT518" s="351"/>
    </row>
    <row r="519" spans="37:46" x14ac:dyDescent="0.2">
      <c r="AK519" s="351"/>
      <c r="AM519" s="351"/>
      <c r="AN519" s="351"/>
      <c r="AO519" s="351"/>
      <c r="AP519" s="351"/>
      <c r="AQ519" s="351"/>
      <c r="AR519" s="351"/>
      <c r="AS519" s="351"/>
      <c r="AT519" s="351"/>
    </row>
    <row r="520" spans="37:46" x14ac:dyDescent="0.2">
      <c r="AK520" s="351"/>
      <c r="AM520" s="351"/>
      <c r="AN520" s="351"/>
      <c r="AO520" s="351"/>
      <c r="AP520" s="351"/>
      <c r="AQ520" s="351"/>
      <c r="AR520" s="351"/>
      <c r="AS520" s="351"/>
      <c r="AT520" s="351"/>
    </row>
    <row r="521" spans="37:46" x14ac:dyDescent="0.2">
      <c r="AK521" s="351"/>
      <c r="AM521" s="351"/>
      <c r="AN521" s="351"/>
      <c r="AO521" s="351"/>
      <c r="AP521" s="351"/>
      <c r="AQ521" s="351"/>
      <c r="AR521" s="351"/>
      <c r="AS521" s="351"/>
      <c r="AT521" s="351"/>
    </row>
    <row r="522" spans="37:46" x14ac:dyDescent="0.2">
      <c r="AK522" s="351"/>
      <c r="AM522" s="351"/>
      <c r="AN522" s="351"/>
      <c r="AO522" s="351"/>
      <c r="AP522" s="351"/>
      <c r="AQ522" s="351"/>
      <c r="AR522" s="351"/>
      <c r="AS522" s="351"/>
      <c r="AT522" s="351"/>
    </row>
    <row r="523" spans="37:46" x14ac:dyDescent="0.2">
      <c r="AK523" s="351"/>
      <c r="AM523" s="351"/>
      <c r="AN523" s="351"/>
      <c r="AO523" s="351"/>
      <c r="AP523" s="351"/>
      <c r="AQ523" s="351"/>
      <c r="AR523" s="351"/>
      <c r="AS523" s="351"/>
      <c r="AT523" s="351"/>
    </row>
    <row r="524" spans="37:46" x14ac:dyDescent="0.2">
      <c r="AK524" s="351"/>
      <c r="AM524" s="351"/>
      <c r="AN524" s="351"/>
      <c r="AO524" s="351"/>
      <c r="AP524" s="351"/>
      <c r="AQ524" s="351"/>
      <c r="AR524" s="351"/>
      <c r="AS524" s="351"/>
      <c r="AT524" s="351"/>
    </row>
    <row r="525" spans="37:46" x14ac:dyDescent="0.2">
      <c r="AK525" s="351"/>
      <c r="AM525" s="351"/>
      <c r="AN525" s="351"/>
      <c r="AO525" s="351"/>
      <c r="AP525" s="351"/>
      <c r="AQ525" s="351"/>
      <c r="AR525" s="351"/>
      <c r="AS525" s="351"/>
      <c r="AT525" s="351"/>
    </row>
    <row r="526" spans="37:46" x14ac:dyDescent="0.2">
      <c r="AK526" s="351"/>
      <c r="AM526" s="351"/>
      <c r="AN526" s="351"/>
      <c r="AO526" s="351"/>
      <c r="AP526" s="351"/>
      <c r="AQ526" s="351"/>
      <c r="AR526" s="351"/>
      <c r="AS526" s="351"/>
      <c r="AT526" s="351"/>
    </row>
    <row r="527" spans="37:46" x14ac:dyDescent="0.2">
      <c r="AK527" s="351"/>
      <c r="AM527" s="351"/>
      <c r="AN527" s="351"/>
      <c r="AO527" s="351"/>
      <c r="AP527" s="351"/>
      <c r="AQ527" s="351"/>
      <c r="AR527" s="351"/>
      <c r="AS527" s="351"/>
      <c r="AT527" s="351"/>
    </row>
    <row r="528" spans="37:46" x14ac:dyDescent="0.2">
      <c r="AK528" s="351"/>
      <c r="AM528" s="351"/>
      <c r="AN528" s="351"/>
      <c r="AO528" s="351"/>
      <c r="AP528" s="351"/>
      <c r="AQ528" s="351"/>
      <c r="AR528" s="351"/>
      <c r="AS528" s="351"/>
      <c r="AT528" s="351"/>
    </row>
    <row r="529" spans="37:46" x14ac:dyDescent="0.2">
      <c r="AK529" s="351"/>
      <c r="AM529" s="351"/>
      <c r="AN529" s="351"/>
      <c r="AO529" s="351"/>
      <c r="AP529" s="351"/>
      <c r="AQ529" s="351"/>
      <c r="AR529" s="351"/>
      <c r="AS529" s="351"/>
      <c r="AT529" s="351"/>
    </row>
    <row r="530" spans="37:46" x14ac:dyDescent="0.2">
      <c r="AK530" s="351"/>
      <c r="AM530" s="351"/>
      <c r="AN530" s="351"/>
      <c r="AO530" s="351"/>
      <c r="AP530" s="351"/>
      <c r="AQ530" s="351"/>
      <c r="AR530" s="351"/>
      <c r="AS530" s="351"/>
      <c r="AT530" s="351"/>
    </row>
    <row r="531" spans="37:46" x14ac:dyDescent="0.2">
      <c r="AK531" s="351"/>
      <c r="AM531" s="351"/>
      <c r="AN531" s="351"/>
      <c r="AO531" s="351"/>
      <c r="AP531" s="351"/>
      <c r="AQ531" s="351"/>
      <c r="AR531" s="351"/>
      <c r="AS531" s="351"/>
      <c r="AT531" s="351"/>
    </row>
    <row r="532" spans="37:46" x14ac:dyDescent="0.2">
      <c r="AK532" s="351"/>
      <c r="AM532" s="351"/>
      <c r="AN532" s="351"/>
      <c r="AO532" s="351"/>
      <c r="AP532" s="351"/>
      <c r="AQ532" s="351"/>
      <c r="AR532" s="351"/>
      <c r="AS532" s="351"/>
      <c r="AT532" s="351"/>
    </row>
    <row r="533" spans="37:46" x14ac:dyDescent="0.2">
      <c r="AK533" s="351"/>
      <c r="AM533" s="351"/>
      <c r="AN533" s="351"/>
      <c r="AO533" s="351"/>
      <c r="AP533" s="351"/>
      <c r="AQ533" s="351"/>
      <c r="AR533" s="351"/>
      <c r="AS533" s="351"/>
      <c r="AT533" s="351"/>
    </row>
    <row r="534" spans="37:46" x14ac:dyDescent="0.2">
      <c r="AK534" s="351"/>
      <c r="AM534" s="351"/>
      <c r="AN534" s="351"/>
      <c r="AO534" s="351"/>
      <c r="AP534" s="351"/>
      <c r="AQ534" s="351"/>
      <c r="AR534" s="351"/>
      <c r="AS534" s="351"/>
      <c r="AT534" s="351"/>
    </row>
    <row r="535" spans="37:46" x14ac:dyDescent="0.2">
      <c r="AK535" s="351"/>
      <c r="AM535" s="351"/>
      <c r="AN535" s="351"/>
      <c r="AO535" s="351"/>
      <c r="AP535" s="351"/>
      <c r="AQ535" s="351"/>
      <c r="AR535" s="351"/>
      <c r="AS535" s="351"/>
      <c r="AT535" s="351"/>
    </row>
    <row r="536" spans="37:46" x14ac:dyDescent="0.2">
      <c r="AK536" s="351"/>
      <c r="AM536" s="351"/>
      <c r="AN536" s="351"/>
      <c r="AO536" s="351"/>
      <c r="AP536" s="351"/>
      <c r="AQ536" s="351"/>
      <c r="AR536" s="351"/>
      <c r="AS536" s="351"/>
      <c r="AT536" s="351"/>
    </row>
    <row r="537" spans="37:46" x14ac:dyDescent="0.2">
      <c r="AK537" s="351"/>
      <c r="AM537" s="351"/>
      <c r="AN537" s="351"/>
      <c r="AO537" s="351"/>
      <c r="AP537" s="351"/>
      <c r="AQ537" s="351"/>
      <c r="AR537" s="351"/>
      <c r="AS537" s="351"/>
      <c r="AT537" s="351"/>
    </row>
    <row r="538" spans="37:46" x14ac:dyDescent="0.2">
      <c r="AK538" s="351"/>
      <c r="AM538" s="351"/>
      <c r="AN538" s="351"/>
      <c r="AO538" s="351"/>
      <c r="AP538" s="351"/>
      <c r="AQ538" s="351"/>
      <c r="AR538" s="351"/>
      <c r="AS538" s="351"/>
      <c r="AT538" s="351"/>
    </row>
    <row r="539" spans="37:46" x14ac:dyDescent="0.2">
      <c r="AK539" s="351"/>
      <c r="AM539" s="351"/>
      <c r="AN539" s="351"/>
      <c r="AO539" s="351"/>
      <c r="AP539" s="351"/>
      <c r="AQ539" s="351"/>
      <c r="AR539" s="351"/>
      <c r="AS539" s="351"/>
      <c r="AT539" s="351"/>
    </row>
    <row r="540" spans="37:46" x14ac:dyDescent="0.2">
      <c r="AK540" s="351"/>
      <c r="AM540" s="351"/>
      <c r="AN540" s="351"/>
      <c r="AO540" s="351"/>
      <c r="AP540" s="351"/>
      <c r="AQ540" s="351"/>
      <c r="AR540" s="351"/>
      <c r="AS540" s="351"/>
      <c r="AT540" s="351"/>
    </row>
    <row r="541" spans="37:46" x14ac:dyDescent="0.2">
      <c r="AK541" s="351"/>
      <c r="AM541" s="351"/>
      <c r="AN541" s="351"/>
      <c r="AO541" s="351"/>
      <c r="AP541" s="351"/>
      <c r="AQ541" s="351"/>
      <c r="AR541" s="351"/>
      <c r="AS541" s="351"/>
      <c r="AT541" s="351"/>
    </row>
    <row r="542" spans="37:46" x14ac:dyDescent="0.2">
      <c r="AK542" s="351"/>
      <c r="AM542" s="351"/>
      <c r="AN542" s="351"/>
      <c r="AO542" s="351"/>
      <c r="AP542" s="351"/>
      <c r="AQ542" s="351"/>
      <c r="AR542" s="351"/>
      <c r="AS542" s="351"/>
      <c r="AT542" s="351"/>
    </row>
    <row r="543" spans="37:46" x14ac:dyDescent="0.2">
      <c r="AK543" s="351"/>
      <c r="AM543" s="351"/>
      <c r="AN543" s="351"/>
      <c r="AO543" s="351"/>
      <c r="AP543" s="351"/>
      <c r="AQ543" s="351"/>
      <c r="AR543" s="351"/>
      <c r="AS543" s="351"/>
      <c r="AT543" s="351"/>
    </row>
    <row r="544" spans="37:46" x14ac:dyDescent="0.2">
      <c r="AK544" s="351"/>
      <c r="AM544" s="351"/>
      <c r="AN544" s="351"/>
      <c r="AO544" s="351"/>
      <c r="AP544" s="351"/>
      <c r="AQ544" s="351"/>
      <c r="AR544" s="351"/>
      <c r="AS544" s="351"/>
      <c r="AT544" s="351"/>
    </row>
    <row r="545" spans="37:46" x14ac:dyDescent="0.2">
      <c r="AK545" s="351"/>
      <c r="AM545" s="351"/>
      <c r="AN545" s="351"/>
      <c r="AO545" s="351"/>
      <c r="AP545" s="351"/>
      <c r="AQ545" s="351"/>
      <c r="AR545" s="351"/>
      <c r="AS545" s="351"/>
      <c r="AT545" s="351"/>
    </row>
    <row r="546" spans="37:46" x14ac:dyDescent="0.2">
      <c r="AK546" s="351"/>
      <c r="AM546" s="351"/>
      <c r="AN546" s="351"/>
      <c r="AO546" s="351"/>
      <c r="AP546" s="351"/>
      <c r="AQ546" s="351"/>
      <c r="AR546" s="351"/>
      <c r="AS546" s="351"/>
      <c r="AT546" s="351"/>
    </row>
    <row r="547" spans="37:46" x14ac:dyDescent="0.2">
      <c r="AK547" s="351"/>
      <c r="AM547" s="351"/>
      <c r="AN547" s="351"/>
      <c r="AO547" s="351"/>
      <c r="AP547" s="351"/>
      <c r="AQ547" s="351"/>
      <c r="AR547" s="351"/>
      <c r="AS547" s="351"/>
      <c r="AT547" s="351"/>
    </row>
    <row r="548" spans="37:46" x14ac:dyDescent="0.2">
      <c r="AK548" s="351"/>
      <c r="AM548" s="351"/>
      <c r="AN548" s="351"/>
      <c r="AO548" s="351"/>
      <c r="AP548" s="351"/>
      <c r="AQ548" s="351"/>
      <c r="AR548" s="351"/>
      <c r="AS548" s="351"/>
      <c r="AT548" s="351"/>
    </row>
    <row r="549" spans="37:46" x14ac:dyDescent="0.2">
      <c r="AK549" s="351"/>
      <c r="AM549" s="351"/>
      <c r="AN549" s="351"/>
      <c r="AO549" s="351"/>
      <c r="AP549" s="351"/>
      <c r="AQ549" s="351"/>
      <c r="AR549" s="351"/>
      <c r="AS549" s="351"/>
      <c r="AT549" s="351"/>
    </row>
    <row r="550" spans="37:46" x14ac:dyDescent="0.2">
      <c r="AK550" s="351"/>
      <c r="AM550" s="351"/>
      <c r="AN550" s="351"/>
      <c r="AO550" s="351"/>
      <c r="AP550" s="351"/>
      <c r="AQ550" s="351"/>
      <c r="AR550" s="351"/>
      <c r="AS550" s="351"/>
      <c r="AT550" s="351"/>
    </row>
    <row r="551" spans="37:46" x14ac:dyDescent="0.2">
      <c r="AK551" s="351"/>
      <c r="AM551" s="351"/>
      <c r="AN551" s="351"/>
      <c r="AO551" s="351"/>
      <c r="AP551" s="351"/>
      <c r="AQ551" s="351"/>
      <c r="AR551" s="351"/>
      <c r="AS551" s="351"/>
      <c r="AT551" s="351"/>
    </row>
    <row r="552" spans="37:46" x14ac:dyDescent="0.2">
      <c r="AK552" s="351"/>
      <c r="AM552" s="351"/>
      <c r="AN552" s="351"/>
      <c r="AO552" s="351"/>
      <c r="AP552" s="351"/>
      <c r="AQ552" s="351"/>
      <c r="AR552" s="351"/>
      <c r="AS552" s="351"/>
      <c r="AT552" s="351"/>
    </row>
    <row r="553" spans="37:46" x14ac:dyDescent="0.2">
      <c r="AK553" s="351"/>
      <c r="AM553" s="351"/>
      <c r="AN553" s="351"/>
      <c r="AO553" s="351"/>
      <c r="AP553" s="351"/>
      <c r="AQ553" s="351"/>
      <c r="AR553" s="351"/>
      <c r="AS553" s="351"/>
      <c r="AT553" s="351"/>
    </row>
    <row r="554" spans="37:46" x14ac:dyDescent="0.2">
      <c r="AK554" s="351"/>
      <c r="AM554" s="351"/>
      <c r="AN554" s="351"/>
      <c r="AO554" s="351"/>
      <c r="AP554" s="351"/>
      <c r="AQ554" s="351"/>
      <c r="AR554" s="351"/>
      <c r="AS554" s="351"/>
      <c r="AT554" s="351"/>
    </row>
    <row r="555" spans="37:46" x14ac:dyDescent="0.2">
      <c r="AK555" s="351"/>
      <c r="AM555" s="351"/>
      <c r="AN555" s="351"/>
      <c r="AO555" s="351"/>
      <c r="AP555" s="351"/>
      <c r="AQ555" s="351"/>
      <c r="AR555" s="351"/>
      <c r="AS555" s="351"/>
      <c r="AT555" s="351"/>
    </row>
    <row r="556" spans="37:46" x14ac:dyDescent="0.2">
      <c r="AK556" s="351"/>
      <c r="AM556" s="351"/>
      <c r="AN556" s="351"/>
      <c r="AO556" s="351"/>
      <c r="AP556" s="351"/>
      <c r="AQ556" s="351"/>
      <c r="AR556" s="351"/>
      <c r="AS556" s="351"/>
      <c r="AT556" s="351"/>
    </row>
    <row r="557" spans="37:46" x14ac:dyDescent="0.2">
      <c r="AK557" s="351"/>
      <c r="AM557" s="351"/>
      <c r="AN557" s="351"/>
      <c r="AO557" s="351"/>
      <c r="AP557" s="351"/>
      <c r="AQ557" s="351"/>
      <c r="AR557" s="351"/>
      <c r="AS557" s="351"/>
      <c r="AT557" s="351"/>
    </row>
    <row r="558" spans="37:46" x14ac:dyDescent="0.2">
      <c r="AK558" s="351"/>
      <c r="AM558" s="351"/>
      <c r="AN558" s="351"/>
      <c r="AO558" s="351"/>
      <c r="AP558" s="351"/>
      <c r="AQ558" s="351"/>
      <c r="AR558" s="351"/>
      <c r="AS558" s="351"/>
      <c r="AT558" s="351"/>
    </row>
    <row r="559" spans="37:46" x14ac:dyDescent="0.2">
      <c r="AK559" s="351"/>
      <c r="AM559" s="351"/>
      <c r="AN559" s="351"/>
      <c r="AO559" s="351"/>
      <c r="AP559" s="351"/>
      <c r="AQ559" s="351"/>
      <c r="AR559" s="351"/>
      <c r="AS559" s="351"/>
      <c r="AT559" s="351"/>
    </row>
    <row r="560" spans="37:46" x14ac:dyDescent="0.2">
      <c r="AK560" s="351"/>
      <c r="AM560" s="351"/>
      <c r="AN560" s="351"/>
      <c r="AO560" s="351"/>
      <c r="AP560" s="351"/>
      <c r="AQ560" s="351"/>
      <c r="AR560" s="351"/>
      <c r="AS560" s="351"/>
      <c r="AT560" s="351"/>
    </row>
    <row r="561" spans="37:46" x14ac:dyDescent="0.2">
      <c r="AK561" s="351"/>
      <c r="AM561" s="351"/>
      <c r="AN561" s="351"/>
      <c r="AO561" s="351"/>
      <c r="AP561" s="351"/>
      <c r="AQ561" s="351"/>
      <c r="AR561" s="351"/>
      <c r="AS561" s="351"/>
      <c r="AT561" s="351"/>
    </row>
    <row r="562" spans="37:46" x14ac:dyDescent="0.2">
      <c r="AK562" s="351"/>
      <c r="AM562" s="351"/>
      <c r="AN562" s="351"/>
      <c r="AO562" s="351"/>
      <c r="AP562" s="351"/>
      <c r="AQ562" s="351"/>
      <c r="AR562" s="351"/>
      <c r="AS562" s="351"/>
      <c r="AT562" s="351"/>
    </row>
    <row r="563" spans="37:46" x14ac:dyDescent="0.2">
      <c r="AK563" s="351"/>
      <c r="AM563" s="351"/>
      <c r="AN563" s="351"/>
      <c r="AO563" s="351"/>
      <c r="AP563" s="351"/>
      <c r="AQ563" s="351"/>
      <c r="AR563" s="351"/>
      <c r="AS563" s="351"/>
      <c r="AT563" s="351"/>
    </row>
    <row r="564" spans="37:46" x14ac:dyDescent="0.2">
      <c r="AK564" s="351"/>
      <c r="AM564" s="351"/>
      <c r="AN564" s="351"/>
      <c r="AO564" s="351"/>
      <c r="AP564" s="351"/>
      <c r="AQ564" s="351"/>
      <c r="AR564" s="351"/>
      <c r="AS564" s="351"/>
      <c r="AT564" s="351"/>
    </row>
    <row r="565" spans="37:46" x14ac:dyDescent="0.2">
      <c r="AK565" s="351"/>
      <c r="AM565" s="351"/>
      <c r="AN565" s="351"/>
      <c r="AO565" s="351"/>
      <c r="AP565" s="351"/>
      <c r="AQ565" s="351"/>
      <c r="AR565" s="351"/>
      <c r="AS565" s="351"/>
      <c r="AT565" s="351"/>
    </row>
    <row r="566" spans="37:46" x14ac:dyDescent="0.2">
      <c r="AK566" s="351"/>
      <c r="AM566" s="351"/>
      <c r="AN566" s="351"/>
      <c r="AO566" s="351"/>
      <c r="AP566" s="351"/>
      <c r="AQ566" s="351"/>
      <c r="AR566" s="351"/>
      <c r="AS566" s="351"/>
      <c r="AT566" s="351"/>
    </row>
    <row r="567" spans="37:46" x14ac:dyDescent="0.2">
      <c r="AK567" s="351"/>
      <c r="AM567" s="351"/>
      <c r="AN567" s="351"/>
      <c r="AO567" s="351"/>
      <c r="AP567" s="351"/>
      <c r="AQ567" s="351"/>
      <c r="AR567" s="351"/>
      <c r="AS567" s="351"/>
      <c r="AT567" s="351"/>
    </row>
    <row r="568" spans="37:46" x14ac:dyDescent="0.2">
      <c r="AK568" s="351"/>
      <c r="AM568" s="351"/>
      <c r="AN568" s="351"/>
      <c r="AO568" s="351"/>
      <c r="AP568" s="351"/>
      <c r="AQ568" s="351"/>
      <c r="AR568" s="351"/>
      <c r="AS568" s="351"/>
      <c r="AT568" s="351"/>
    </row>
    <row r="569" spans="37:46" x14ac:dyDescent="0.2">
      <c r="AK569" s="351"/>
      <c r="AM569" s="351"/>
      <c r="AN569" s="351"/>
      <c r="AO569" s="351"/>
      <c r="AP569" s="351"/>
      <c r="AQ569" s="351"/>
      <c r="AR569" s="351"/>
      <c r="AS569" s="351"/>
      <c r="AT569" s="351"/>
    </row>
    <row r="570" spans="37:46" x14ac:dyDescent="0.2">
      <c r="AK570" s="351"/>
      <c r="AM570" s="351"/>
      <c r="AN570" s="351"/>
      <c r="AO570" s="351"/>
      <c r="AP570" s="351"/>
      <c r="AQ570" s="351"/>
      <c r="AR570" s="351"/>
      <c r="AS570" s="351"/>
      <c r="AT570" s="351"/>
    </row>
    <row r="571" spans="37:46" x14ac:dyDescent="0.2">
      <c r="AK571" s="351"/>
      <c r="AM571" s="351"/>
      <c r="AN571" s="351"/>
      <c r="AO571" s="351"/>
      <c r="AP571" s="351"/>
      <c r="AQ571" s="351"/>
      <c r="AR571" s="351"/>
      <c r="AS571" s="351"/>
      <c r="AT571" s="351"/>
    </row>
    <row r="572" spans="37:46" x14ac:dyDescent="0.2">
      <c r="AK572" s="351"/>
      <c r="AM572" s="351"/>
      <c r="AN572" s="351"/>
      <c r="AO572" s="351"/>
      <c r="AP572" s="351"/>
      <c r="AQ572" s="351"/>
      <c r="AR572" s="351"/>
      <c r="AS572" s="351"/>
      <c r="AT572" s="351"/>
    </row>
    <row r="573" spans="37:46" x14ac:dyDescent="0.2">
      <c r="AK573" s="351"/>
      <c r="AM573" s="351"/>
      <c r="AN573" s="351"/>
      <c r="AO573" s="351"/>
      <c r="AP573" s="351"/>
      <c r="AQ573" s="351"/>
      <c r="AR573" s="351"/>
      <c r="AS573" s="351"/>
      <c r="AT573" s="351"/>
    </row>
    <row r="574" spans="37:46" x14ac:dyDescent="0.2">
      <c r="AK574" s="351"/>
      <c r="AM574" s="351"/>
      <c r="AN574" s="351"/>
      <c r="AO574" s="351"/>
      <c r="AP574" s="351"/>
      <c r="AQ574" s="351"/>
      <c r="AR574" s="351"/>
      <c r="AS574" s="351"/>
      <c r="AT574" s="351"/>
    </row>
    <row r="575" spans="37:46" x14ac:dyDescent="0.2">
      <c r="AK575" s="351"/>
      <c r="AM575" s="351"/>
      <c r="AN575" s="351"/>
      <c r="AO575" s="351"/>
      <c r="AP575" s="351"/>
      <c r="AQ575" s="351"/>
      <c r="AR575" s="351"/>
      <c r="AS575" s="351"/>
      <c r="AT575" s="351"/>
    </row>
    <row r="576" spans="37:46" x14ac:dyDescent="0.2">
      <c r="AK576" s="351"/>
      <c r="AM576" s="351"/>
      <c r="AN576" s="351"/>
      <c r="AO576" s="351"/>
      <c r="AP576" s="351"/>
      <c r="AQ576" s="351"/>
      <c r="AR576" s="351"/>
      <c r="AS576" s="351"/>
      <c r="AT576" s="351"/>
    </row>
    <row r="577" spans="37:46" x14ac:dyDescent="0.2">
      <c r="AK577" s="351"/>
      <c r="AM577" s="351"/>
      <c r="AN577" s="351"/>
      <c r="AO577" s="351"/>
      <c r="AP577" s="351"/>
      <c r="AQ577" s="351"/>
      <c r="AR577" s="351"/>
      <c r="AS577" s="351"/>
      <c r="AT577" s="351"/>
    </row>
    <row r="578" spans="37:46" x14ac:dyDescent="0.2">
      <c r="AK578" s="351"/>
      <c r="AM578" s="351"/>
      <c r="AN578" s="351"/>
      <c r="AO578" s="351"/>
      <c r="AP578" s="351"/>
      <c r="AQ578" s="351"/>
      <c r="AR578" s="351"/>
      <c r="AS578" s="351"/>
      <c r="AT578" s="351"/>
    </row>
    <row r="579" spans="37:46" x14ac:dyDescent="0.2">
      <c r="AK579" s="351"/>
      <c r="AM579" s="351"/>
      <c r="AN579" s="351"/>
      <c r="AO579" s="351"/>
      <c r="AP579" s="351"/>
      <c r="AQ579" s="351"/>
      <c r="AR579" s="351"/>
      <c r="AS579" s="351"/>
      <c r="AT579" s="351"/>
    </row>
    <row r="580" spans="37:46" x14ac:dyDescent="0.2">
      <c r="AK580" s="351"/>
      <c r="AM580" s="351"/>
      <c r="AN580" s="351"/>
      <c r="AO580" s="351"/>
      <c r="AP580" s="351"/>
      <c r="AQ580" s="351"/>
      <c r="AR580" s="351"/>
      <c r="AS580" s="351"/>
      <c r="AT580" s="351"/>
    </row>
    <row r="581" spans="37:46" x14ac:dyDescent="0.2">
      <c r="AK581" s="351"/>
      <c r="AM581" s="351"/>
      <c r="AN581" s="351"/>
      <c r="AO581" s="351"/>
      <c r="AP581" s="351"/>
      <c r="AQ581" s="351"/>
      <c r="AR581" s="351"/>
      <c r="AS581" s="351"/>
      <c r="AT581" s="351"/>
    </row>
    <row r="582" spans="37:46" x14ac:dyDescent="0.2">
      <c r="AK582" s="351"/>
      <c r="AM582" s="351"/>
      <c r="AN582" s="351"/>
      <c r="AO582" s="351"/>
      <c r="AP582" s="351"/>
      <c r="AQ582" s="351"/>
      <c r="AR582" s="351"/>
      <c r="AS582" s="351"/>
      <c r="AT582" s="351"/>
    </row>
    <row r="583" spans="37:46" x14ac:dyDescent="0.2">
      <c r="AK583" s="351"/>
      <c r="AM583" s="351"/>
      <c r="AN583" s="351"/>
      <c r="AO583" s="351"/>
      <c r="AP583" s="351"/>
      <c r="AQ583" s="351"/>
      <c r="AR583" s="351"/>
      <c r="AS583" s="351"/>
      <c r="AT583" s="351"/>
    </row>
    <row r="584" spans="37:46" x14ac:dyDescent="0.2">
      <c r="AK584" s="351"/>
      <c r="AM584" s="351"/>
      <c r="AN584" s="351"/>
      <c r="AO584" s="351"/>
      <c r="AP584" s="351"/>
      <c r="AQ584" s="351"/>
      <c r="AR584" s="351"/>
      <c r="AS584" s="351"/>
      <c r="AT584" s="351"/>
    </row>
    <row r="585" spans="37:46" x14ac:dyDescent="0.2">
      <c r="AK585" s="351"/>
      <c r="AM585" s="351"/>
      <c r="AN585" s="351"/>
      <c r="AO585" s="351"/>
      <c r="AP585" s="351"/>
      <c r="AQ585" s="351"/>
      <c r="AR585" s="351"/>
      <c r="AS585" s="351"/>
      <c r="AT585" s="351"/>
    </row>
    <row r="586" spans="37:46" x14ac:dyDescent="0.2">
      <c r="AK586" s="351"/>
      <c r="AM586" s="351"/>
      <c r="AN586" s="351"/>
      <c r="AO586" s="351"/>
      <c r="AP586" s="351"/>
      <c r="AQ586" s="351"/>
      <c r="AR586" s="351"/>
      <c r="AS586" s="351"/>
      <c r="AT586" s="351"/>
    </row>
    <row r="587" spans="37:46" x14ac:dyDescent="0.2">
      <c r="AK587" s="351"/>
      <c r="AM587" s="351"/>
      <c r="AN587" s="351"/>
      <c r="AO587" s="351"/>
      <c r="AP587" s="351"/>
      <c r="AQ587" s="351"/>
      <c r="AR587" s="351"/>
      <c r="AS587" s="351"/>
      <c r="AT587" s="351"/>
    </row>
    <row r="588" spans="37:46" x14ac:dyDescent="0.2">
      <c r="AK588" s="351"/>
      <c r="AM588" s="351"/>
      <c r="AN588" s="351"/>
      <c r="AO588" s="351"/>
      <c r="AP588" s="351"/>
      <c r="AQ588" s="351"/>
      <c r="AR588" s="351"/>
      <c r="AS588" s="351"/>
      <c r="AT588" s="351"/>
    </row>
    <row r="589" spans="37:46" x14ac:dyDescent="0.2">
      <c r="AK589" s="351"/>
      <c r="AM589" s="351"/>
      <c r="AN589" s="351"/>
      <c r="AO589" s="351"/>
      <c r="AP589" s="351"/>
      <c r="AQ589" s="351"/>
      <c r="AR589" s="351"/>
      <c r="AS589" s="351"/>
      <c r="AT589" s="351"/>
    </row>
    <row r="590" spans="37:46" x14ac:dyDescent="0.2">
      <c r="AK590" s="351"/>
      <c r="AM590" s="351"/>
      <c r="AN590" s="351"/>
      <c r="AO590" s="351"/>
      <c r="AP590" s="351"/>
      <c r="AQ590" s="351"/>
      <c r="AR590" s="351"/>
      <c r="AS590" s="351"/>
      <c r="AT590" s="351"/>
    </row>
    <row r="591" spans="37:46" x14ac:dyDescent="0.2">
      <c r="AK591" s="351"/>
      <c r="AM591" s="351"/>
      <c r="AN591" s="351"/>
      <c r="AO591" s="351"/>
      <c r="AP591" s="351"/>
      <c r="AQ591" s="351"/>
      <c r="AR591" s="351"/>
      <c r="AS591" s="351"/>
      <c r="AT591" s="351"/>
    </row>
    <row r="592" spans="37:46" x14ac:dyDescent="0.2">
      <c r="AK592" s="351"/>
      <c r="AM592" s="351"/>
      <c r="AN592" s="351"/>
      <c r="AO592" s="351"/>
      <c r="AP592" s="351"/>
      <c r="AQ592" s="351"/>
      <c r="AR592" s="351"/>
      <c r="AS592" s="351"/>
      <c r="AT592" s="351"/>
    </row>
    <row r="593" spans="37:46" x14ac:dyDescent="0.2">
      <c r="AK593" s="351"/>
      <c r="AM593" s="351"/>
      <c r="AN593" s="351"/>
      <c r="AO593" s="351"/>
      <c r="AP593" s="351"/>
      <c r="AQ593" s="351"/>
      <c r="AR593" s="351"/>
      <c r="AS593" s="351"/>
      <c r="AT593" s="351"/>
    </row>
    <row r="594" spans="37:46" x14ac:dyDescent="0.2">
      <c r="AK594" s="351"/>
      <c r="AM594" s="351"/>
      <c r="AN594" s="351"/>
      <c r="AO594" s="351"/>
      <c r="AP594" s="351"/>
      <c r="AQ594" s="351"/>
      <c r="AR594" s="351"/>
      <c r="AS594" s="351"/>
      <c r="AT594" s="351"/>
    </row>
    <row r="595" spans="37:46" x14ac:dyDescent="0.2">
      <c r="AK595" s="351"/>
      <c r="AM595" s="351"/>
      <c r="AN595" s="351"/>
      <c r="AO595" s="351"/>
      <c r="AP595" s="351"/>
      <c r="AQ595" s="351"/>
      <c r="AR595" s="351"/>
      <c r="AS595" s="351"/>
      <c r="AT595" s="351"/>
    </row>
    <row r="596" spans="37:46" x14ac:dyDescent="0.2">
      <c r="AK596" s="351"/>
      <c r="AM596" s="351"/>
      <c r="AN596" s="351"/>
      <c r="AO596" s="351"/>
      <c r="AP596" s="351"/>
      <c r="AQ596" s="351"/>
      <c r="AR596" s="351"/>
      <c r="AS596" s="351"/>
      <c r="AT596" s="351"/>
    </row>
    <row r="597" spans="37:46" x14ac:dyDescent="0.2">
      <c r="AK597" s="351"/>
      <c r="AM597" s="351"/>
      <c r="AN597" s="351"/>
      <c r="AO597" s="351"/>
      <c r="AP597" s="351"/>
      <c r="AQ597" s="351"/>
      <c r="AR597" s="351"/>
      <c r="AS597" s="351"/>
      <c r="AT597" s="351"/>
    </row>
    <row r="598" spans="37:46" x14ac:dyDescent="0.2">
      <c r="AK598" s="351"/>
      <c r="AM598" s="351"/>
      <c r="AN598" s="351"/>
      <c r="AO598" s="351"/>
      <c r="AP598" s="351"/>
      <c r="AQ598" s="351"/>
      <c r="AR598" s="351"/>
      <c r="AS598" s="351"/>
      <c r="AT598" s="351"/>
    </row>
    <row r="599" spans="37:46" x14ac:dyDescent="0.2">
      <c r="AK599" s="351"/>
      <c r="AM599" s="351"/>
      <c r="AN599" s="351"/>
      <c r="AO599" s="351"/>
      <c r="AP599" s="351"/>
      <c r="AQ599" s="351"/>
      <c r="AR599" s="351"/>
      <c r="AS599" s="351"/>
      <c r="AT599" s="351"/>
    </row>
    <row r="600" spans="37:46" x14ac:dyDescent="0.2">
      <c r="AK600" s="351"/>
      <c r="AM600" s="351"/>
      <c r="AN600" s="351"/>
      <c r="AO600" s="351"/>
      <c r="AP600" s="351"/>
      <c r="AQ600" s="351"/>
      <c r="AR600" s="351"/>
      <c r="AS600" s="351"/>
      <c r="AT600" s="351"/>
    </row>
    <row r="601" spans="37:46" x14ac:dyDescent="0.2">
      <c r="AK601" s="351"/>
      <c r="AM601" s="351"/>
      <c r="AN601" s="351"/>
      <c r="AO601" s="351"/>
      <c r="AP601" s="351"/>
      <c r="AQ601" s="351"/>
      <c r="AR601" s="351"/>
      <c r="AS601" s="351"/>
      <c r="AT601" s="351"/>
    </row>
    <row r="602" spans="37:46" x14ac:dyDescent="0.2">
      <c r="AK602" s="351"/>
      <c r="AM602" s="351"/>
      <c r="AN602" s="351"/>
      <c r="AO602" s="351"/>
      <c r="AP602" s="351"/>
      <c r="AQ602" s="351"/>
      <c r="AR602" s="351"/>
      <c r="AS602" s="351"/>
      <c r="AT602" s="351"/>
    </row>
    <row r="603" spans="37:46" x14ac:dyDescent="0.2">
      <c r="AK603" s="351"/>
      <c r="AM603" s="351"/>
      <c r="AN603" s="351"/>
      <c r="AO603" s="351"/>
      <c r="AP603" s="351"/>
      <c r="AQ603" s="351"/>
      <c r="AR603" s="351"/>
      <c r="AS603" s="351"/>
      <c r="AT603" s="351"/>
    </row>
    <row r="604" spans="37:46" x14ac:dyDescent="0.2">
      <c r="AK604" s="351"/>
      <c r="AM604" s="351"/>
      <c r="AN604" s="351"/>
      <c r="AO604" s="351"/>
      <c r="AP604" s="351"/>
      <c r="AQ604" s="351"/>
      <c r="AR604" s="351"/>
      <c r="AS604" s="351"/>
      <c r="AT604" s="351"/>
    </row>
    <row r="605" spans="37:46" x14ac:dyDescent="0.2">
      <c r="AK605" s="351"/>
      <c r="AM605" s="351"/>
      <c r="AN605" s="351"/>
      <c r="AO605" s="351"/>
      <c r="AP605" s="351"/>
      <c r="AQ605" s="351"/>
      <c r="AR605" s="351"/>
      <c r="AS605" s="351"/>
      <c r="AT605" s="351"/>
    </row>
    <row r="606" spans="37:46" x14ac:dyDescent="0.2">
      <c r="AK606" s="351"/>
      <c r="AM606" s="351"/>
      <c r="AN606" s="351"/>
      <c r="AO606" s="351"/>
      <c r="AP606" s="351"/>
      <c r="AQ606" s="351"/>
      <c r="AR606" s="351"/>
      <c r="AS606" s="351"/>
      <c r="AT606" s="351"/>
    </row>
    <row r="607" spans="37:46" x14ac:dyDescent="0.2">
      <c r="AK607" s="351"/>
      <c r="AM607" s="351"/>
      <c r="AN607" s="351"/>
      <c r="AO607" s="351"/>
      <c r="AP607" s="351"/>
      <c r="AQ607" s="351"/>
      <c r="AR607" s="351"/>
      <c r="AS607" s="351"/>
      <c r="AT607" s="351"/>
    </row>
    <row r="608" spans="37:46" x14ac:dyDescent="0.2">
      <c r="AK608" s="351"/>
      <c r="AM608" s="351"/>
      <c r="AN608" s="351"/>
      <c r="AO608" s="351"/>
      <c r="AP608" s="351"/>
      <c r="AQ608" s="351"/>
      <c r="AR608" s="351"/>
      <c r="AS608" s="351"/>
      <c r="AT608" s="351"/>
    </row>
    <row r="609" spans="37:46" x14ac:dyDescent="0.2">
      <c r="AK609" s="351"/>
      <c r="AM609" s="351"/>
      <c r="AN609" s="351"/>
      <c r="AO609" s="351"/>
      <c r="AP609" s="351"/>
      <c r="AQ609" s="351"/>
      <c r="AR609" s="351"/>
      <c r="AS609" s="351"/>
      <c r="AT609" s="351"/>
    </row>
    <row r="610" spans="37:46" x14ac:dyDescent="0.2">
      <c r="AK610" s="351"/>
      <c r="AM610" s="351"/>
      <c r="AN610" s="351"/>
      <c r="AO610" s="351"/>
      <c r="AP610" s="351"/>
      <c r="AQ610" s="351"/>
      <c r="AR610" s="351"/>
      <c r="AS610" s="351"/>
      <c r="AT610" s="351"/>
    </row>
    <row r="611" spans="37:46" x14ac:dyDescent="0.2">
      <c r="AK611" s="351"/>
      <c r="AM611" s="351"/>
      <c r="AN611" s="351"/>
      <c r="AO611" s="351"/>
      <c r="AP611" s="351"/>
      <c r="AQ611" s="351"/>
      <c r="AR611" s="351"/>
      <c r="AS611" s="351"/>
      <c r="AT611" s="351"/>
    </row>
    <row r="612" spans="37:46" x14ac:dyDescent="0.2">
      <c r="AK612" s="351"/>
      <c r="AM612" s="351"/>
      <c r="AN612" s="351"/>
      <c r="AO612" s="351"/>
      <c r="AP612" s="351"/>
      <c r="AQ612" s="351"/>
      <c r="AR612" s="351"/>
      <c r="AS612" s="351"/>
      <c r="AT612" s="351"/>
    </row>
    <row r="613" spans="37:46" x14ac:dyDescent="0.2">
      <c r="AK613" s="351"/>
      <c r="AM613" s="351"/>
      <c r="AN613" s="351"/>
      <c r="AO613" s="351"/>
      <c r="AP613" s="351"/>
      <c r="AQ613" s="351"/>
      <c r="AR613" s="351"/>
      <c r="AS613" s="351"/>
      <c r="AT613" s="351"/>
    </row>
    <row r="614" spans="37:46" x14ac:dyDescent="0.2">
      <c r="AK614" s="351"/>
      <c r="AM614" s="351"/>
      <c r="AN614" s="351"/>
      <c r="AO614" s="351"/>
      <c r="AP614" s="351"/>
      <c r="AQ614" s="351"/>
      <c r="AR614" s="351"/>
      <c r="AS614" s="351"/>
      <c r="AT614" s="351"/>
    </row>
    <row r="615" spans="37:46" x14ac:dyDescent="0.2">
      <c r="AK615" s="351"/>
      <c r="AM615" s="351"/>
      <c r="AN615" s="351"/>
      <c r="AO615" s="351"/>
      <c r="AP615" s="351"/>
      <c r="AQ615" s="351"/>
      <c r="AR615" s="351"/>
      <c r="AS615" s="351"/>
      <c r="AT615" s="351"/>
    </row>
    <row r="616" spans="37:46" x14ac:dyDescent="0.2">
      <c r="AK616" s="351"/>
      <c r="AM616" s="351"/>
      <c r="AN616" s="351"/>
      <c r="AO616" s="351"/>
      <c r="AP616" s="351"/>
      <c r="AQ616" s="351"/>
      <c r="AR616" s="351"/>
      <c r="AS616" s="351"/>
      <c r="AT616" s="351"/>
    </row>
    <row r="617" spans="37:46" x14ac:dyDescent="0.2">
      <c r="AK617" s="351"/>
      <c r="AM617" s="351"/>
      <c r="AN617" s="351"/>
      <c r="AO617" s="351"/>
      <c r="AP617" s="351"/>
      <c r="AQ617" s="351"/>
      <c r="AR617" s="351"/>
      <c r="AS617" s="351"/>
      <c r="AT617" s="351"/>
    </row>
    <row r="618" spans="37:46" x14ac:dyDescent="0.2">
      <c r="AK618" s="351"/>
      <c r="AM618" s="351"/>
      <c r="AN618" s="351"/>
      <c r="AO618" s="351"/>
      <c r="AP618" s="351"/>
      <c r="AQ618" s="351"/>
      <c r="AR618" s="351"/>
      <c r="AS618" s="351"/>
      <c r="AT618" s="351"/>
    </row>
    <row r="619" spans="37:46" x14ac:dyDescent="0.2">
      <c r="AK619" s="351"/>
      <c r="AM619" s="351"/>
      <c r="AN619" s="351"/>
      <c r="AO619" s="351"/>
      <c r="AP619" s="351"/>
      <c r="AQ619" s="351"/>
      <c r="AR619" s="351"/>
      <c r="AS619" s="351"/>
      <c r="AT619" s="351"/>
    </row>
    <row r="620" spans="37:46" x14ac:dyDescent="0.2">
      <c r="AK620" s="351"/>
      <c r="AM620" s="351"/>
      <c r="AN620" s="351"/>
      <c r="AO620" s="351"/>
      <c r="AP620" s="351"/>
      <c r="AQ620" s="351"/>
      <c r="AR620" s="351"/>
      <c r="AS620" s="351"/>
      <c r="AT620" s="351"/>
    </row>
    <row r="621" spans="37:46" x14ac:dyDescent="0.2">
      <c r="AK621" s="351"/>
      <c r="AM621" s="351"/>
      <c r="AN621" s="351"/>
      <c r="AO621" s="351"/>
      <c r="AP621" s="351"/>
      <c r="AQ621" s="351"/>
      <c r="AR621" s="351"/>
      <c r="AS621" s="351"/>
      <c r="AT621" s="351"/>
    </row>
    <row r="622" spans="37:46" x14ac:dyDescent="0.2">
      <c r="AK622" s="351"/>
      <c r="AM622" s="351"/>
      <c r="AN622" s="351"/>
      <c r="AO622" s="351"/>
      <c r="AP622" s="351"/>
      <c r="AQ622" s="351"/>
      <c r="AR622" s="351"/>
      <c r="AS622" s="351"/>
      <c r="AT622" s="351"/>
    </row>
    <row r="623" spans="37:46" x14ac:dyDescent="0.2">
      <c r="AK623" s="351"/>
      <c r="AM623" s="351"/>
      <c r="AN623" s="351"/>
      <c r="AO623" s="351"/>
      <c r="AP623" s="351"/>
      <c r="AQ623" s="351"/>
      <c r="AR623" s="351"/>
      <c r="AS623" s="351"/>
      <c r="AT623" s="351"/>
    </row>
    <row r="624" spans="37:46" x14ac:dyDescent="0.2">
      <c r="AK624" s="351"/>
      <c r="AM624" s="351"/>
      <c r="AN624" s="351"/>
      <c r="AO624" s="351"/>
      <c r="AP624" s="351"/>
      <c r="AQ624" s="351"/>
      <c r="AR624" s="351"/>
      <c r="AS624" s="351"/>
      <c r="AT624" s="351"/>
    </row>
    <row r="625" spans="37:46" x14ac:dyDescent="0.2">
      <c r="AK625" s="351"/>
      <c r="AM625" s="351"/>
      <c r="AN625" s="351"/>
      <c r="AO625" s="351"/>
      <c r="AP625" s="351"/>
      <c r="AQ625" s="351"/>
      <c r="AR625" s="351"/>
      <c r="AS625" s="351"/>
      <c r="AT625" s="351"/>
    </row>
    <row r="626" spans="37:46" x14ac:dyDescent="0.2">
      <c r="AK626" s="351"/>
      <c r="AM626" s="351"/>
      <c r="AN626" s="351"/>
      <c r="AO626" s="351"/>
      <c r="AP626" s="351"/>
      <c r="AQ626" s="351"/>
      <c r="AR626" s="351"/>
      <c r="AS626" s="351"/>
      <c r="AT626" s="351"/>
    </row>
    <row r="627" spans="37:46" x14ac:dyDescent="0.2">
      <c r="AK627" s="351"/>
      <c r="AM627" s="351"/>
      <c r="AN627" s="351"/>
      <c r="AO627" s="351"/>
      <c r="AP627" s="351"/>
      <c r="AQ627" s="351"/>
      <c r="AR627" s="351"/>
      <c r="AS627" s="351"/>
      <c r="AT627" s="351"/>
    </row>
    <row r="628" spans="37:46" x14ac:dyDescent="0.2">
      <c r="AK628" s="351"/>
      <c r="AM628" s="351"/>
      <c r="AN628" s="351"/>
      <c r="AO628" s="351"/>
      <c r="AP628" s="351"/>
      <c r="AQ628" s="351"/>
      <c r="AR628" s="351"/>
      <c r="AS628" s="351"/>
      <c r="AT628" s="351"/>
    </row>
    <row r="629" spans="37:46" x14ac:dyDescent="0.2">
      <c r="AK629" s="351"/>
      <c r="AM629" s="351"/>
      <c r="AN629" s="351"/>
      <c r="AO629" s="351"/>
      <c r="AP629" s="351"/>
      <c r="AQ629" s="351"/>
      <c r="AR629" s="351"/>
      <c r="AS629" s="351"/>
      <c r="AT629" s="351"/>
    </row>
    <row r="630" spans="37:46" x14ac:dyDescent="0.2">
      <c r="AK630" s="351"/>
      <c r="AM630" s="351"/>
      <c r="AN630" s="351"/>
      <c r="AO630" s="351"/>
      <c r="AP630" s="351"/>
      <c r="AQ630" s="351"/>
      <c r="AR630" s="351"/>
      <c r="AS630" s="351"/>
      <c r="AT630" s="351"/>
    </row>
    <row r="631" spans="37:46" x14ac:dyDescent="0.2">
      <c r="AK631" s="351"/>
      <c r="AM631" s="351"/>
      <c r="AN631" s="351"/>
      <c r="AO631" s="351"/>
      <c r="AP631" s="351"/>
      <c r="AQ631" s="351"/>
      <c r="AR631" s="351"/>
      <c r="AS631" s="351"/>
      <c r="AT631" s="351"/>
    </row>
    <row r="632" spans="37:46" x14ac:dyDescent="0.2">
      <c r="AK632" s="351"/>
      <c r="AM632" s="351"/>
      <c r="AN632" s="351"/>
      <c r="AO632" s="351"/>
      <c r="AP632" s="351"/>
      <c r="AQ632" s="351"/>
      <c r="AR632" s="351"/>
      <c r="AS632" s="351"/>
      <c r="AT632" s="351"/>
    </row>
    <row r="633" spans="37:46" x14ac:dyDescent="0.2">
      <c r="AK633" s="351"/>
      <c r="AM633" s="351"/>
      <c r="AN633" s="351"/>
      <c r="AO633" s="351"/>
      <c r="AP633" s="351"/>
      <c r="AQ633" s="351"/>
      <c r="AR633" s="351"/>
      <c r="AS633" s="351"/>
      <c r="AT633" s="351"/>
    </row>
    <row r="634" spans="37:46" x14ac:dyDescent="0.2">
      <c r="AK634" s="351"/>
      <c r="AM634" s="351"/>
      <c r="AN634" s="351"/>
      <c r="AO634" s="351"/>
      <c r="AP634" s="351"/>
      <c r="AQ634" s="351"/>
      <c r="AR634" s="351"/>
      <c r="AS634" s="351"/>
      <c r="AT634" s="351"/>
    </row>
    <row r="635" spans="37:46" x14ac:dyDescent="0.2">
      <c r="AK635" s="351"/>
      <c r="AM635" s="351"/>
      <c r="AN635" s="351"/>
      <c r="AO635" s="351"/>
      <c r="AP635" s="351"/>
      <c r="AQ635" s="351"/>
      <c r="AR635" s="351"/>
      <c r="AS635" s="351"/>
      <c r="AT635" s="351"/>
    </row>
    <row r="636" spans="37:46" x14ac:dyDescent="0.2">
      <c r="AK636" s="351"/>
      <c r="AM636" s="351"/>
      <c r="AN636" s="351"/>
      <c r="AO636" s="351"/>
      <c r="AP636" s="351"/>
      <c r="AQ636" s="351"/>
      <c r="AR636" s="351"/>
      <c r="AS636" s="351"/>
      <c r="AT636" s="351"/>
    </row>
    <row r="637" spans="37:46" x14ac:dyDescent="0.2">
      <c r="AK637" s="351"/>
      <c r="AM637" s="351"/>
      <c r="AN637" s="351"/>
      <c r="AO637" s="351"/>
      <c r="AP637" s="351"/>
      <c r="AQ637" s="351"/>
      <c r="AR637" s="351"/>
      <c r="AS637" s="351"/>
      <c r="AT637" s="351"/>
    </row>
    <row r="638" spans="37:46" x14ac:dyDescent="0.2">
      <c r="AK638" s="351"/>
      <c r="AM638" s="351"/>
      <c r="AN638" s="351"/>
      <c r="AO638" s="351"/>
      <c r="AP638" s="351"/>
      <c r="AQ638" s="351"/>
      <c r="AR638" s="351"/>
      <c r="AS638" s="351"/>
      <c r="AT638" s="351"/>
    </row>
    <row r="639" spans="37:46" x14ac:dyDescent="0.2">
      <c r="AK639" s="351"/>
      <c r="AM639" s="351"/>
      <c r="AN639" s="351"/>
      <c r="AO639" s="351"/>
      <c r="AP639" s="351"/>
      <c r="AQ639" s="351"/>
      <c r="AR639" s="351"/>
      <c r="AS639" s="351"/>
      <c r="AT639" s="351"/>
    </row>
    <row r="640" spans="37:46" x14ac:dyDescent="0.2">
      <c r="AK640" s="351"/>
      <c r="AM640" s="351"/>
      <c r="AN640" s="351"/>
      <c r="AO640" s="351"/>
      <c r="AP640" s="351"/>
      <c r="AQ640" s="351"/>
      <c r="AR640" s="351"/>
      <c r="AS640" s="351"/>
      <c r="AT640" s="351"/>
    </row>
    <row r="641" spans="37:46" x14ac:dyDescent="0.2">
      <c r="AK641" s="351"/>
      <c r="AM641" s="351"/>
      <c r="AN641" s="351"/>
      <c r="AO641" s="351"/>
      <c r="AP641" s="351"/>
      <c r="AQ641" s="351"/>
      <c r="AR641" s="351"/>
      <c r="AS641" s="351"/>
      <c r="AT641" s="351"/>
    </row>
    <row r="642" spans="37:46" x14ac:dyDescent="0.2">
      <c r="AK642" s="351"/>
      <c r="AM642" s="351"/>
      <c r="AN642" s="351"/>
      <c r="AO642" s="351"/>
      <c r="AP642" s="351"/>
      <c r="AQ642" s="351"/>
      <c r="AR642" s="351"/>
      <c r="AS642" s="351"/>
      <c r="AT642" s="351"/>
    </row>
    <row r="643" spans="37:46" x14ac:dyDescent="0.2">
      <c r="AK643" s="351"/>
      <c r="AM643" s="351"/>
      <c r="AN643" s="351"/>
      <c r="AO643" s="351"/>
      <c r="AP643" s="351"/>
      <c r="AQ643" s="351"/>
      <c r="AR643" s="351"/>
      <c r="AS643" s="351"/>
      <c r="AT643" s="351"/>
    </row>
    <row r="644" spans="37:46" x14ac:dyDescent="0.2">
      <c r="AK644" s="351"/>
      <c r="AM644" s="351"/>
      <c r="AN644" s="351"/>
      <c r="AO644" s="351"/>
      <c r="AP644" s="351"/>
      <c r="AQ644" s="351"/>
      <c r="AR644" s="351"/>
      <c r="AS644" s="351"/>
      <c r="AT644" s="351"/>
    </row>
    <row r="645" spans="37:46" x14ac:dyDescent="0.2">
      <c r="AK645" s="351"/>
      <c r="AM645" s="351"/>
      <c r="AN645" s="351"/>
      <c r="AO645" s="351"/>
      <c r="AP645" s="351"/>
      <c r="AQ645" s="351"/>
      <c r="AR645" s="351"/>
      <c r="AS645" s="351"/>
      <c r="AT645" s="351"/>
    </row>
  </sheetData>
  <mergeCells count="55">
    <mergeCell ref="AL8:AL9"/>
    <mergeCell ref="X8:Y8"/>
    <mergeCell ref="Z8:AA8"/>
    <mergeCell ref="AN6:AS7"/>
    <mergeCell ref="AN8:AN9"/>
    <mergeCell ref="AO8:AO9"/>
    <mergeCell ref="AP8:AP9"/>
    <mergeCell ref="AQ8:AQ9"/>
    <mergeCell ref="AR8:AR9"/>
    <mergeCell ref="AS8:AS9"/>
    <mergeCell ref="A319:D319"/>
    <mergeCell ref="A1:AL1"/>
    <mergeCell ref="A2:AL2"/>
    <mergeCell ref="A3:AL3"/>
    <mergeCell ref="A4:AL4"/>
    <mergeCell ref="A5:AL5"/>
    <mergeCell ref="A6:AL6"/>
    <mergeCell ref="L8:M8"/>
    <mergeCell ref="N8:O8"/>
    <mergeCell ref="P8:Q8"/>
    <mergeCell ref="J302:K302"/>
    <mergeCell ref="AB8:AC8"/>
    <mergeCell ref="AJ8:AJ9"/>
    <mergeCell ref="AE8:AE9"/>
    <mergeCell ref="AF8:AF9"/>
    <mergeCell ref="J8:K8"/>
    <mergeCell ref="L302:M302"/>
    <mergeCell ref="N302:O302"/>
    <mergeCell ref="P302:Q302"/>
    <mergeCell ref="AI8:AI9"/>
    <mergeCell ref="AK8:AK9"/>
    <mergeCell ref="AD8:AD9"/>
    <mergeCell ref="R8:S8"/>
    <mergeCell ref="T8:U8"/>
    <mergeCell ref="R302:S302"/>
    <mergeCell ref="V8:W8"/>
    <mergeCell ref="AG8:AG9"/>
    <mergeCell ref="AH8:AH9"/>
    <mergeCell ref="A8:B8"/>
    <mergeCell ref="E8:H8"/>
    <mergeCell ref="I8:I9"/>
    <mergeCell ref="A304:D304"/>
    <mergeCell ref="C8:C9"/>
    <mergeCell ref="I302:I303"/>
    <mergeCell ref="AL302:AL303"/>
    <mergeCell ref="AK302:AK303"/>
    <mergeCell ref="T302:U302"/>
    <mergeCell ref="AD302:AD303"/>
    <mergeCell ref="AE302:AE303"/>
    <mergeCell ref="AF302:AF303"/>
    <mergeCell ref="AG302:AG303"/>
    <mergeCell ref="AI302:AI303"/>
    <mergeCell ref="AB302:AC302"/>
    <mergeCell ref="AJ302:AJ303"/>
    <mergeCell ref="AH302:AH303"/>
  </mergeCells>
  <phoneticPr fontId="66" type="noConversion"/>
  <conditionalFormatting sqref="C10">
    <cfRule type="cellIs" dxfId="24" priority="131" stopIfTrue="1" operator="lessThan">
      <formula>0</formula>
    </cfRule>
    <cfRule type="cellIs" dxfId="23" priority="132" stopIfTrue="1" operator="greaterThan">
      <formula>0</formula>
    </cfRule>
  </conditionalFormatting>
  <conditionalFormatting sqref="AL8:AL300 AL1:AL6 AL302:AL303 AL305:AL316 AL320:AL323 AL646:AL1048576">
    <cfRule type="cellIs" dxfId="22" priority="118" operator="lessThan">
      <formula>0.75</formula>
    </cfRule>
  </conditionalFormatting>
  <conditionalFormatting sqref="AL11">
    <cfRule type="cellIs" dxfId="21" priority="106" operator="equal">
      <formula>0</formula>
    </cfRule>
    <cfRule type="cellIs" dxfId="20" priority="107" operator="equal">
      <formula>0</formula>
    </cfRule>
    <cfRule type="cellIs" dxfId="19" priority="111" operator="equal">
      <formula>1</formula>
    </cfRule>
    <cfRule type="cellIs" dxfId="18" priority="112" operator="lessThan">
      <formula>1</formula>
    </cfRule>
    <cfRule type="cellIs" dxfId="17" priority="113" operator="greaterThan">
      <formula>1</formula>
    </cfRule>
  </conditionalFormatting>
  <conditionalFormatting sqref="AL11:AL300">
    <cfRule type="cellIs" dxfId="16" priority="114" operator="lessThan">
      <formula>0.9</formula>
    </cfRule>
    <cfRule type="cellIs" dxfId="15" priority="116" operator="lessThan">
      <formula>0.7</formula>
    </cfRule>
  </conditionalFormatting>
  <conditionalFormatting sqref="AL12:AL300">
    <cfRule type="cellIs" dxfId="14" priority="115" operator="lessThan">
      <formula>0.66</formula>
    </cfRule>
  </conditionalFormatting>
  <conditionalFormatting sqref="AL13:AL300">
    <cfRule type="cellIs" dxfId="13" priority="1" operator="equal">
      <formula>0</formula>
    </cfRule>
    <cfRule type="cellIs" dxfId="12" priority="2" operator="equal">
      <formula>0</formula>
    </cfRule>
    <cfRule type="cellIs" dxfId="11" priority="3" operator="equal">
      <formula>1</formula>
    </cfRule>
    <cfRule type="cellIs" dxfId="10" priority="4" operator="lessThan">
      <formula>1</formula>
    </cfRule>
    <cfRule type="cellIs" dxfId="9" priority="5" operator="greaterThan">
      <formula>1</formula>
    </cfRule>
  </conditionalFormatting>
  <conditionalFormatting sqref="AL314:AL316">
    <cfRule type="cellIs" dxfId="8" priority="122" operator="lessThan">
      <formula>0.9</formula>
    </cfRule>
  </conditionalFormatting>
  <printOptions horizontalCentered="1" verticalCentered="1"/>
  <pageMargins left="0.39370078740157483" right="0" top="0.74803149606299213" bottom="0.74803149606299213" header="0.11811023622047245" footer="0.11811023622047245"/>
  <pageSetup paperSize="9" scale="41" fitToHeight="2" orientation="portrait" r:id="rId1"/>
  <headerFooter>
    <oddFooter>&amp;F</oddFooter>
  </headerFooter>
  <ignoredErrors>
    <ignoredError sqref="AE224 AD20 AD32" formula="1"/>
  </ignoredError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8"/>
  <sheetViews>
    <sheetView workbookViewId="0">
      <selection activeCell="D21" sqref="D21"/>
    </sheetView>
  </sheetViews>
  <sheetFormatPr baseColWidth="10" defaultRowHeight="14.4" x14ac:dyDescent="0.3"/>
  <cols>
    <col min="2" max="2" width="29.88671875" bestFit="1" customWidth="1"/>
    <col min="3" max="5" width="13.88671875" bestFit="1" customWidth="1"/>
  </cols>
  <sheetData>
    <row r="1" spans="1:6" x14ac:dyDescent="0.3">
      <c r="A1" s="850" t="s">
        <v>1</v>
      </c>
      <c r="B1" s="852"/>
      <c r="C1" s="852"/>
      <c r="D1" s="852"/>
      <c r="E1" s="852"/>
      <c r="F1" s="851"/>
    </row>
    <row r="2" spans="1:6" x14ac:dyDescent="0.3">
      <c r="A2" s="853" t="s">
        <v>427</v>
      </c>
      <c r="B2" s="854"/>
      <c r="C2" s="854"/>
      <c r="D2" s="854"/>
      <c r="E2" s="854"/>
      <c r="F2" s="855"/>
    </row>
    <row r="3" spans="1:6" x14ac:dyDescent="0.3">
      <c r="A3" s="853" t="s">
        <v>321</v>
      </c>
      <c r="B3" s="854"/>
      <c r="C3" s="854"/>
      <c r="D3" s="854"/>
      <c r="E3" s="854"/>
      <c r="F3" s="855"/>
    </row>
    <row r="4" spans="1:6" x14ac:dyDescent="0.3">
      <c r="A4" s="856" t="s">
        <v>2</v>
      </c>
      <c r="B4" s="857"/>
      <c r="C4" s="857"/>
      <c r="D4" s="857"/>
      <c r="E4" s="857"/>
      <c r="F4" s="858"/>
    </row>
    <row r="5" spans="1:6" ht="15" thickBot="1" x14ac:dyDescent="0.35">
      <c r="A5" s="847" t="s">
        <v>440</v>
      </c>
      <c r="B5" s="848"/>
      <c r="C5" s="848"/>
      <c r="D5" s="848"/>
      <c r="E5" s="848"/>
      <c r="F5" s="849"/>
    </row>
    <row r="6" spans="1:6" ht="15" thickBot="1" x14ac:dyDescent="0.35">
      <c r="A6" s="9"/>
      <c r="B6" s="9"/>
      <c r="C6" s="9"/>
      <c r="D6" s="9"/>
      <c r="E6" s="9"/>
      <c r="F6" s="1"/>
    </row>
    <row r="7" spans="1:6" ht="36" customHeight="1" x14ac:dyDescent="0.3">
      <c r="A7" s="850" t="s">
        <v>4</v>
      </c>
      <c r="B7" s="851"/>
      <c r="C7" s="859" t="s">
        <v>426</v>
      </c>
      <c r="D7" s="859" t="s">
        <v>435</v>
      </c>
      <c r="E7" s="859" t="s">
        <v>320</v>
      </c>
      <c r="F7" s="861" t="s">
        <v>436</v>
      </c>
    </row>
    <row r="8" spans="1:6" ht="15" thickBot="1" x14ac:dyDescent="0.35">
      <c r="A8" s="138" t="s">
        <v>6</v>
      </c>
      <c r="B8" s="145" t="s">
        <v>7</v>
      </c>
      <c r="C8" s="860"/>
      <c r="D8" s="860"/>
      <c r="E8" s="860"/>
      <c r="F8" s="862"/>
    </row>
    <row r="9" spans="1:6" x14ac:dyDescent="0.3">
      <c r="A9" s="57"/>
      <c r="B9" s="57"/>
      <c r="C9" s="44"/>
      <c r="D9" s="41"/>
      <c r="E9" s="41"/>
      <c r="F9" s="9"/>
    </row>
    <row r="10" spans="1:6" x14ac:dyDescent="0.3">
      <c r="A10" s="55"/>
      <c r="B10" s="56"/>
      <c r="C10" s="7"/>
      <c r="D10" s="7"/>
      <c r="E10" s="7"/>
      <c r="F10" s="136"/>
    </row>
    <row r="11" spans="1:6" x14ac:dyDescent="0.3">
      <c r="A11" s="58">
        <v>0</v>
      </c>
      <c r="B11" s="59" t="s">
        <v>12</v>
      </c>
      <c r="C11" s="60">
        <v>1595483000</v>
      </c>
      <c r="D11" s="60">
        <v>635948826.83000004</v>
      </c>
      <c r="E11" s="60">
        <f>C11-D11</f>
        <v>959534173.16999996</v>
      </c>
      <c r="F11" s="142">
        <f>D11/C11</f>
        <v>0.39859329546601252</v>
      </c>
    </row>
    <row r="12" spans="1:6" x14ac:dyDescent="0.3">
      <c r="A12" s="58">
        <v>1</v>
      </c>
      <c r="B12" s="59" t="s">
        <v>46</v>
      </c>
      <c r="C12" s="60">
        <v>1066828687</v>
      </c>
      <c r="D12" s="60">
        <v>294057144.41000003</v>
      </c>
      <c r="E12" s="60">
        <f>C12-D12</f>
        <v>772771542.58999991</v>
      </c>
      <c r="F12" s="142">
        <f>D12/C12</f>
        <v>0.27563670530543205</v>
      </c>
    </row>
    <row r="13" spans="1:6" x14ac:dyDescent="0.3">
      <c r="A13" s="58">
        <v>2</v>
      </c>
      <c r="B13" s="61" t="s">
        <v>109</v>
      </c>
      <c r="C13" s="60">
        <v>165084086</v>
      </c>
      <c r="D13" s="60">
        <v>26386212.640000001</v>
      </c>
      <c r="E13" s="60">
        <f>C13-D13</f>
        <v>138697873.36000001</v>
      </c>
      <c r="F13" s="142">
        <f>D13/C13</f>
        <v>0.15983498639596308</v>
      </c>
    </row>
    <row r="14" spans="1:6" x14ac:dyDescent="0.3">
      <c r="A14" s="58">
        <v>5</v>
      </c>
      <c r="B14" s="59" t="s">
        <v>191</v>
      </c>
      <c r="C14" s="60">
        <f>'PPTO AL 31 DE OCTUBRE 2024'!AD194</f>
        <v>1763366222</v>
      </c>
      <c r="D14" s="60">
        <v>95598583.670000002</v>
      </c>
      <c r="E14" s="60">
        <f>C14-D14</f>
        <v>1667767638.3299999</v>
      </c>
      <c r="F14" s="142">
        <f>D14/C14</f>
        <v>5.4213686571342297E-2</v>
      </c>
    </row>
    <row r="15" spans="1:6" x14ac:dyDescent="0.3">
      <c r="A15" s="58">
        <v>6</v>
      </c>
      <c r="B15" s="59" t="s">
        <v>219</v>
      </c>
      <c r="C15" s="60">
        <v>2973101999</v>
      </c>
      <c r="D15" s="60">
        <v>1816927114.45</v>
      </c>
      <c r="E15" s="60">
        <f>C15-D15</f>
        <v>1156174884.55</v>
      </c>
      <c r="F15" s="142">
        <f>D15/C15</f>
        <v>0.61112168874835837</v>
      </c>
    </row>
    <row r="16" spans="1:6" ht="15" thickBot="1" x14ac:dyDescent="0.35">
      <c r="A16" s="55"/>
      <c r="B16" s="56"/>
      <c r="C16" s="53"/>
      <c r="D16" s="53"/>
      <c r="E16" s="53"/>
      <c r="F16" s="137"/>
    </row>
    <row r="17" spans="1:6" ht="15" thickBot="1" x14ac:dyDescent="0.35">
      <c r="A17" s="140"/>
      <c r="B17" s="139" t="s">
        <v>11</v>
      </c>
      <c r="C17" s="141">
        <f>SUM(C11:C16)</f>
        <v>7563863994</v>
      </c>
      <c r="D17" s="141">
        <f>SUM(D11:D16)</f>
        <v>2868917882</v>
      </c>
      <c r="E17" s="141">
        <f>SUM(E11:E16)</f>
        <v>4694946112</v>
      </c>
      <c r="F17" s="143">
        <f>D17/C17</f>
        <v>0.37929263195051571</v>
      </c>
    </row>
    <row r="18" spans="1:6" ht="15" thickTop="1" x14ac:dyDescent="0.3"/>
  </sheetData>
  <mergeCells count="10">
    <mergeCell ref="A5:F5"/>
    <mergeCell ref="A7:B7"/>
    <mergeCell ref="A1:F1"/>
    <mergeCell ref="A2:F2"/>
    <mergeCell ref="A3:F3"/>
    <mergeCell ref="A4:F4"/>
    <mergeCell ref="E7:E8"/>
    <mergeCell ref="F7:F8"/>
    <mergeCell ref="C7:C8"/>
    <mergeCell ref="D7:D8"/>
  </mergeCells>
  <phoneticPr fontId="66" type="noConversion"/>
  <printOptions horizontalCentered="1" verticalCentered="1"/>
  <pageMargins left="0.70866141732283472" right="0.70866141732283472" top="0.74803149606299213" bottom="0.74803149606299213" header="0.31496062992125984" footer="0.31496062992125984"/>
  <pageSetup paperSize="9"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24"/>
  <sheetViews>
    <sheetView showGridLines="0" topLeftCell="C1" zoomScale="90" zoomScaleNormal="90" zoomScaleSheetLayoutView="96" workbookViewId="0">
      <selection activeCell="A6" sqref="A6:M6"/>
    </sheetView>
  </sheetViews>
  <sheetFormatPr baseColWidth="10" defaultRowHeight="14.4" x14ac:dyDescent="0.3"/>
  <cols>
    <col min="1" max="1" width="16.6640625" bestFit="1" customWidth="1"/>
    <col min="2" max="2" width="19.109375" customWidth="1"/>
    <col min="3" max="3" width="17.109375" customWidth="1"/>
    <col min="4" max="4" width="17.44140625" customWidth="1"/>
    <col min="5" max="5" width="18.6640625" customWidth="1"/>
    <col min="6" max="6" width="19.109375" customWidth="1"/>
    <col min="7" max="7" width="19.44140625" customWidth="1"/>
    <col min="8" max="8" width="16.77734375" customWidth="1"/>
    <col min="9" max="9" width="17.6640625" customWidth="1"/>
    <col min="10" max="10" width="16.5546875" customWidth="1"/>
    <col min="11" max="11" width="15.6640625" bestFit="1" customWidth="1"/>
    <col min="12" max="13" width="15.5546875" bestFit="1" customWidth="1"/>
    <col min="14" max="14" width="16.88671875" bestFit="1" customWidth="1"/>
  </cols>
  <sheetData>
    <row r="1" spans="1:15" x14ac:dyDescent="0.3">
      <c r="A1" s="797" t="str">
        <f>+'PPTO AL 31 DE OCTUBRE 2024'!A1:AK1</f>
        <v>MINISTERIO DE CIENCIA, INNOVACIÓN, TECNOLOGÍA  Y TELECOMUNICACIONES</v>
      </c>
      <c r="B1" s="798"/>
      <c r="C1" s="798"/>
      <c r="D1" s="798"/>
      <c r="E1" s="798"/>
      <c r="F1" s="798"/>
      <c r="G1" s="798"/>
      <c r="H1" s="798"/>
      <c r="I1" s="798"/>
      <c r="J1" s="798"/>
      <c r="K1" s="798"/>
      <c r="L1" s="798"/>
      <c r="M1" s="798"/>
    </row>
    <row r="2" spans="1:15" ht="1.95" customHeight="1" x14ac:dyDescent="0.3">
      <c r="A2" s="797" t="s">
        <v>447</v>
      </c>
      <c r="B2" s="798"/>
      <c r="C2" s="798"/>
      <c r="D2" s="798"/>
      <c r="E2" s="798"/>
      <c r="F2" s="798"/>
      <c r="G2" s="798"/>
      <c r="H2" s="798"/>
      <c r="I2" s="798"/>
      <c r="J2" s="798"/>
      <c r="K2" s="798"/>
      <c r="L2" s="798"/>
      <c r="M2" s="798"/>
    </row>
    <row r="3" spans="1:15" x14ac:dyDescent="0.3">
      <c r="A3" s="797" t="str">
        <f>+RESUMENxPartida!A2</f>
        <v>EJERCICIO ECONÓMICO 2024</v>
      </c>
      <c r="B3" s="798"/>
      <c r="C3" s="798"/>
      <c r="D3" s="798"/>
      <c r="E3" s="798"/>
      <c r="F3" s="798"/>
      <c r="G3" s="798"/>
      <c r="H3" s="798"/>
      <c r="I3" s="798"/>
      <c r="J3" s="798"/>
      <c r="K3" s="798"/>
      <c r="L3" s="798"/>
      <c r="M3" s="798"/>
    </row>
    <row r="4" spans="1:15" x14ac:dyDescent="0.3">
      <c r="A4" s="865" t="s">
        <v>455</v>
      </c>
      <c r="B4" s="866"/>
      <c r="C4" s="866"/>
      <c r="D4" s="866"/>
      <c r="E4" s="866"/>
      <c r="F4" s="866"/>
      <c r="G4" s="866"/>
      <c r="H4" s="866"/>
      <c r="I4" s="866"/>
      <c r="J4" s="866"/>
      <c r="K4" s="866"/>
      <c r="L4" s="866"/>
      <c r="M4" s="866"/>
    </row>
    <row r="5" spans="1:15" x14ac:dyDescent="0.3">
      <c r="A5" s="867" t="s">
        <v>747</v>
      </c>
      <c r="B5" s="867"/>
      <c r="C5" s="867"/>
      <c r="D5" s="867"/>
      <c r="E5" s="867"/>
      <c r="F5" s="867"/>
      <c r="G5" s="867"/>
      <c r="H5" s="867"/>
      <c r="I5" s="867"/>
      <c r="J5" s="867"/>
      <c r="K5" s="867"/>
      <c r="L5" s="867"/>
      <c r="M5" s="867"/>
    </row>
    <row r="6" spans="1:15" ht="6.6" customHeight="1" x14ac:dyDescent="0.3">
      <c r="A6" s="863"/>
      <c r="B6" s="864"/>
      <c r="C6" s="864"/>
      <c r="D6" s="864"/>
      <c r="E6" s="864"/>
      <c r="F6" s="864"/>
      <c r="G6" s="864"/>
      <c r="H6" s="864"/>
      <c r="I6" s="864"/>
      <c r="J6" s="864"/>
      <c r="K6" s="864"/>
      <c r="L6" s="864"/>
      <c r="M6" s="864"/>
    </row>
    <row r="7" spans="1:15" x14ac:dyDescent="0.3">
      <c r="A7" s="863" t="s">
        <v>448</v>
      </c>
      <c r="B7" s="864"/>
      <c r="C7" s="864"/>
      <c r="D7" s="864"/>
      <c r="E7" s="864"/>
      <c r="F7" s="864"/>
      <c r="G7" s="864"/>
      <c r="H7" s="864"/>
      <c r="I7" s="864"/>
      <c r="J7" s="864"/>
      <c r="K7" s="864"/>
      <c r="L7" s="864"/>
      <c r="M7" s="864"/>
    </row>
    <row r="8" spans="1:15" ht="9" customHeight="1" thickBot="1" x14ac:dyDescent="0.35">
      <c r="A8" s="284"/>
      <c r="B8" s="41"/>
      <c r="C8" s="41"/>
      <c r="D8" s="41"/>
      <c r="E8" s="41"/>
      <c r="F8" s="41"/>
      <c r="G8" s="41"/>
      <c r="H8" s="41"/>
      <c r="I8" s="41"/>
      <c r="J8" s="41"/>
      <c r="K8" s="41"/>
      <c r="L8" s="41"/>
      <c r="M8" s="285"/>
    </row>
    <row r="9" spans="1:15" ht="15" thickBot="1" x14ac:dyDescent="0.35">
      <c r="A9" s="286"/>
      <c r="B9" s="287" t="s">
        <v>461</v>
      </c>
      <c r="C9" s="287" t="s">
        <v>460</v>
      </c>
      <c r="D9" s="287" t="s">
        <v>443</v>
      </c>
      <c r="E9" s="287" t="s">
        <v>456</v>
      </c>
      <c r="F9" s="287" t="s">
        <v>450</v>
      </c>
      <c r="G9" s="287" t="s">
        <v>444</v>
      </c>
      <c r="H9" s="287" t="s">
        <v>445</v>
      </c>
      <c r="I9" s="288" t="s">
        <v>457</v>
      </c>
      <c r="J9" s="287" t="s">
        <v>458</v>
      </c>
      <c r="K9" s="287" t="s">
        <v>451</v>
      </c>
      <c r="L9" s="287" t="s">
        <v>452</v>
      </c>
      <c r="M9" s="287" t="s">
        <v>453</v>
      </c>
    </row>
    <row r="10" spans="1:15" x14ac:dyDescent="0.3">
      <c r="A10" s="289" t="s">
        <v>442</v>
      </c>
      <c r="B10" s="290">
        <v>8789530987</v>
      </c>
      <c r="C10" s="290">
        <v>8789530987</v>
      </c>
      <c r="D10" s="290">
        <v>8789530987</v>
      </c>
      <c r="E10" s="290">
        <v>8789530987</v>
      </c>
      <c r="F10" s="290">
        <f>'[2]PPTO AL 31 MAYO 2024'!$AD11</f>
        <v>8770530987</v>
      </c>
      <c r="G10" s="290">
        <v>8770530987</v>
      </c>
      <c r="H10" s="290">
        <v>8770530987</v>
      </c>
      <c r="I10" s="290">
        <v>8770530987</v>
      </c>
      <c r="J10" s="290">
        <v>8770530987</v>
      </c>
      <c r="K10" s="290">
        <f>'PPTO AL 31 DE OCTUBRE 2024'!$AD11</f>
        <v>8770530987</v>
      </c>
      <c r="L10" s="290"/>
      <c r="M10" s="290"/>
      <c r="N10" s="210"/>
      <c r="O10" s="487"/>
    </row>
    <row r="11" spans="1:15" x14ac:dyDescent="0.3">
      <c r="A11" s="289" t="s">
        <v>435</v>
      </c>
      <c r="B11" s="290">
        <v>428836713.21999997</v>
      </c>
      <c r="C11" s="290">
        <v>721798312.75</v>
      </c>
      <c r="D11" s="290">
        <v>1107735786.8499999</v>
      </c>
      <c r="E11" s="290">
        <v>1430504043.1799998</v>
      </c>
      <c r="F11" s="290">
        <f>'[2]PPTO AL 31 MAYO 2024'!$AE11</f>
        <v>1935191109.1199999</v>
      </c>
      <c r="G11" s="290">
        <v>2721236691</v>
      </c>
      <c r="H11" s="290">
        <v>3254571604.8599997</v>
      </c>
      <c r="I11" s="290">
        <v>3464628641.5300002</v>
      </c>
      <c r="J11" s="290">
        <v>3946714242.8799996</v>
      </c>
      <c r="K11" s="290">
        <f>'PPTO AL 31 DE OCTUBRE 2024'!$AE11</f>
        <v>4410940832.1900005</v>
      </c>
      <c r="L11" s="290"/>
      <c r="M11" s="290"/>
      <c r="N11" s="210"/>
      <c r="O11" s="487"/>
    </row>
    <row r="12" spans="1:15" x14ac:dyDescent="0.3">
      <c r="A12" s="289" t="s">
        <v>319</v>
      </c>
      <c r="B12" s="290">
        <v>1184826143.1300001</v>
      </c>
      <c r="C12" s="290">
        <v>1283392623.6400001</v>
      </c>
      <c r="D12" s="290">
        <v>1124941094.73</v>
      </c>
      <c r="E12" s="290">
        <v>0</v>
      </c>
      <c r="F12" s="290">
        <f>'[2]PPTO AL 31 MAYO 2024'!$AF11</f>
        <v>1646876510.7199998</v>
      </c>
      <c r="G12" s="290">
        <v>1569931506</v>
      </c>
      <c r="H12" s="290">
        <v>1725810445.05</v>
      </c>
      <c r="I12" s="290">
        <v>1707540121.6099997</v>
      </c>
      <c r="J12" s="290">
        <v>1365283193.1300001</v>
      </c>
      <c r="K12" s="290">
        <f>'PPTO AL 31 DE OCTUBRE 2024'!$AF11</f>
        <v>1760067664.1599998</v>
      </c>
      <c r="L12" s="290"/>
      <c r="M12" s="290"/>
      <c r="N12" s="210"/>
      <c r="O12" s="487"/>
    </row>
    <row r="13" spans="1:15" ht="15" thickBot="1" x14ac:dyDescent="0.35">
      <c r="A13" s="291" t="s">
        <v>320</v>
      </c>
      <c r="B13" s="292">
        <v>7175868130.6499996</v>
      </c>
      <c r="C13" s="292">
        <v>6784340050.6100006</v>
      </c>
      <c r="D13" s="292">
        <v>6556854105.4200001</v>
      </c>
      <c r="E13" s="292">
        <v>0</v>
      </c>
      <c r="F13" s="292">
        <f>'[2]PPTO AL 31 MAYO 2024'!$AI11</f>
        <v>5188463367.1599998</v>
      </c>
      <c r="G13" s="292">
        <v>4479362790</v>
      </c>
      <c r="H13" s="292">
        <v>3790148937.0900002</v>
      </c>
      <c r="I13" s="292">
        <v>3598362223.8599997</v>
      </c>
      <c r="J13" s="292">
        <v>3458533550.9899998</v>
      </c>
      <c r="K13" s="292">
        <f>'PPTO AL 31 DE OCTUBRE 2024'!$AI11</f>
        <v>2599522490.6500001</v>
      </c>
      <c r="L13" s="292"/>
      <c r="M13" s="292"/>
      <c r="N13" s="210"/>
      <c r="O13" s="487"/>
    </row>
    <row r="14" spans="1:15" x14ac:dyDescent="0.3">
      <c r="A14" s="293"/>
      <c r="B14" s="294" t="s">
        <v>0</v>
      </c>
      <c r="C14" s="293"/>
      <c r="D14" s="295"/>
      <c r="E14" s="295"/>
      <c r="F14" s="296">
        <f>SUM(F11:F13)</f>
        <v>8770530987</v>
      </c>
      <c r="G14" s="296">
        <f>SUM(G11:G13)</f>
        <v>8770530987</v>
      </c>
      <c r="H14" s="296">
        <f>SUM(H11:H13)</f>
        <v>8770530987</v>
      </c>
      <c r="I14" s="296" t="e">
        <f>SUM(#REF!)</f>
        <v>#REF!</v>
      </c>
      <c r="J14" s="296"/>
      <c r="K14" s="296"/>
      <c r="L14" s="296"/>
      <c r="M14" s="296"/>
      <c r="O14" s="487"/>
    </row>
    <row r="15" spans="1:15" x14ac:dyDescent="0.3">
      <c r="A15" s="297"/>
      <c r="B15" s="297"/>
      <c r="C15" s="297"/>
      <c r="D15" s="297"/>
      <c r="E15" s="297"/>
      <c r="F15" s="297"/>
      <c r="G15" s="297"/>
      <c r="H15" s="297"/>
      <c r="I15" s="297"/>
      <c r="J15" s="297"/>
      <c r="K15" s="297"/>
      <c r="L15" s="297"/>
      <c r="M15" s="297"/>
    </row>
    <row r="16" spans="1:15" x14ac:dyDescent="0.3">
      <c r="A16" s="863" t="s">
        <v>446</v>
      </c>
      <c r="B16" s="864"/>
      <c r="C16" s="864"/>
      <c r="D16" s="864"/>
      <c r="E16" s="864"/>
      <c r="F16" s="864"/>
      <c r="G16" s="864"/>
      <c r="H16" s="864"/>
      <c r="I16" s="864"/>
      <c r="J16" s="864"/>
      <c r="K16" s="864"/>
      <c r="L16" s="864"/>
      <c r="M16" s="864"/>
    </row>
    <row r="17" spans="1:13" x14ac:dyDescent="0.3">
      <c r="A17" s="863" t="s">
        <v>449</v>
      </c>
      <c r="B17" s="864"/>
      <c r="C17" s="864"/>
      <c r="D17" s="864"/>
      <c r="E17" s="864"/>
      <c r="F17" s="864"/>
      <c r="G17" s="864"/>
      <c r="H17" s="864"/>
      <c r="I17" s="864"/>
      <c r="J17" s="864"/>
      <c r="K17" s="864"/>
      <c r="L17" s="864"/>
      <c r="M17" s="864"/>
    </row>
    <row r="18" spans="1:13" ht="8.25" customHeight="1" thickBot="1" x14ac:dyDescent="0.35">
      <c r="A18" s="284"/>
      <c r="B18" s="41"/>
      <c r="C18" s="41"/>
      <c r="D18" s="41"/>
      <c r="E18" s="41"/>
      <c r="F18" s="41"/>
      <c r="G18" s="41"/>
      <c r="H18" s="41"/>
      <c r="I18" s="41"/>
      <c r="J18" s="41"/>
      <c r="K18" s="41"/>
      <c r="L18" s="41"/>
      <c r="M18" s="285"/>
    </row>
    <row r="19" spans="1:13" ht="15" thickBot="1" x14ac:dyDescent="0.35">
      <c r="A19" s="286"/>
      <c r="B19" s="287" t="s">
        <v>461</v>
      </c>
      <c r="C19" s="286" t="s">
        <v>460</v>
      </c>
      <c r="D19" s="287" t="s">
        <v>443</v>
      </c>
      <c r="E19" s="287" t="s">
        <v>456</v>
      </c>
      <c r="F19" s="287" t="s">
        <v>450</v>
      </c>
      <c r="G19" s="287" t="s">
        <v>444</v>
      </c>
      <c r="H19" s="287" t="s">
        <v>445</v>
      </c>
      <c r="I19" s="287" t="s">
        <v>457</v>
      </c>
      <c r="J19" s="287" t="s">
        <v>459</v>
      </c>
      <c r="K19" s="287" t="s">
        <v>451</v>
      </c>
      <c r="L19" s="287" t="s">
        <v>452</v>
      </c>
      <c r="M19" s="287" t="s">
        <v>453</v>
      </c>
    </row>
    <row r="20" spans="1:13" x14ac:dyDescent="0.3">
      <c r="A20" s="289" t="s">
        <v>454</v>
      </c>
      <c r="B20" s="298">
        <f t="shared" ref="B20" si="0">B11/B10</f>
        <v>4.8789487613646654E-2</v>
      </c>
      <c r="C20" s="298">
        <f t="shared" ref="C20:H20" si="1">C11/C10</f>
        <v>8.2120230740134262E-2</v>
      </c>
      <c r="D20" s="298">
        <f t="shared" si="1"/>
        <v>0.12602899841736456</v>
      </c>
      <c r="E20" s="298">
        <f t="shared" si="1"/>
        <v>0.16275089595744774</v>
      </c>
      <c r="F20" s="298">
        <f t="shared" si="1"/>
        <v>0.2206469724567886</v>
      </c>
      <c r="G20" s="298">
        <f t="shared" si="1"/>
        <v>0.31027046082312643</v>
      </c>
      <c r="H20" s="298">
        <f t="shared" si="1"/>
        <v>0.37108033820119263</v>
      </c>
      <c r="I20" s="298">
        <f t="shared" ref="I20" si="2">I11/I10</f>
        <v>0.39503065967903184</v>
      </c>
      <c r="J20" s="298">
        <f t="shared" ref="J20:K20" si="3">J11/J10</f>
        <v>0.4499971836060967</v>
      </c>
      <c r="K20" s="298">
        <f t="shared" si="3"/>
        <v>0.50292745544460848</v>
      </c>
      <c r="L20" s="298"/>
      <c r="M20" s="298"/>
    </row>
    <row r="21" spans="1:13" x14ac:dyDescent="0.3">
      <c r="A21" s="289" t="s">
        <v>319</v>
      </c>
      <c r="B21" s="298">
        <f t="shared" ref="B21:C21" si="4">B12/B10</f>
        <v>0.13479970033468183</v>
      </c>
      <c r="C21" s="298">
        <f t="shared" si="4"/>
        <v>0.14601377770192508</v>
      </c>
      <c r="D21" s="298">
        <f t="shared" ref="D21:E21" si="5">D12/D10</f>
        <v>0.12798647577371583</v>
      </c>
      <c r="E21" s="298">
        <f t="shared" si="5"/>
        <v>0</v>
      </c>
      <c r="F21" s="298">
        <f t="shared" ref="F21:K21" si="6">F12/F10</f>
        <v>0.18777386604768401</v>
      </c>
      <c r="G21" s="298">
        <f t="shared" si="6"/>
        <v>0.17900073648072273</v>
      </c>
      <c r="H21" s="298">
        <f t="shared" si="6"/>
        <v>0.1967737697532862</v>
      </c>
      <c r="I21" s="298">
        <f t="shared" si="6"/>
        <v>0.19469062068658988</v>
      </c>
      <c r="J21" s="298">
        <f t="shared" si="6"/>
        <v>0.15566710785854043</v>
      </c>
      <c r="K21" s="298">
        <f t="shared" si="6"/>
        <v>0.20067971560317568</v>
      </c>
      <c r="L21" s="298"/>
      <c r="M21" s="298"/>
    </row>
    <row r="22" spans="1:13" x14ac:dyDescent="0.3">
      <c r="A22" s="289" t="s">
        <v>320</v>
      </c>
      <c r="B22" s="298">
        <f t="shared" ref="B22:C22" si="7">B13/B10</f>
        <v>0.81641081205167154</v>
      </c>
      <c r="C22" s="298">
        <f t="shared" si="7"/>
        <v>0.77186599155794078</v>
      </c>
      <c r="D22" s="298">
        <f t="shared" ref="D22:E22" si="8">D13/D10</f>
        <v>0.74598452580891961</v>
      </c>
      <c r="E22" s="298">
        <f t="shared" si="8"/>
        <v>0</v>
      </c>
      <c r="F22" s="298">
        <f t="shared" ref="F22:K22" si="9">F13/F10</f>
        <v>0.59157916149552736</v>
      </c>
      <c r="G22" s="298">
        <f t="shared" si="9"/>
        <v>0.51072880269615084</v>
      </c>
      <c r="H22" s="298">
        <f t="shared" si="9"/>
        <v>0.43214589204552117</v>
      </c>
      <c r="I22" s="298">
        <f t="shared" si="9"/>
        <v>0.41027871963437823</v>
      </c>
      <c r="J22" s="298">
        <f t="shared" si="9"/>
        <v>0.39433570853536282</v>
      </c>
      <c r="K22" s="298">
        <f t="shared" si="9"/>
        <v>0.29639282895221586</v>
      </c>
      <c r="L22" s="298"/>
      <c r="M22" s="298"/>
    </row>
    <row r="23" spans="1:13" x14ac:dyDescent="0.3">
      <c r="A23" s="299"/>
      <c r="B23" s="300"/>
      <c r="C23" s="301"/>
      <c r="D23" s="302"/>
      <c r="E23" s="302"/>
      <c r="F23" s="303"/>
      <c r="G23" s="303"/>
      <c r="H23" s="303"/>
      <c r="I23" s="303"/>
      <c r="J23" s="303"/>
      <c r="K23" s="303"/>
      <c r="L23" s="303"/>
      <c r="M23" s="303"/>
    </row>
    <row r="24" spans="1:13" ht="15" thickBot="1" x14ac:dyDescent="0.35">
      <c r="A24" s="304"/>
      <c r="B24" s="304">
        <f>B22+B21+B20</f>
        <v>1</v>
      </c>
      <c r="C24" s="305">
        <f>C22+C21+C20</f>
        <v>1.0000000000000002</v>
      </c>
      <c r="D24" s="305">
        <f t="shared" ref="D24:I24" si="10">D22+D21+D20</f>
        <v>1</v>
      </c>
      <c r="E24" s="305">
        <f t="shared" si="10"/>
        <v>0.16275089595744774</v>
      </c>
      <c r="F24" s="305">
        <f t="shared" si="10"/>
        <v>1</v>
      </c>
      <c r="G24" s="305">
        <f t="shared" si="10"/>
        <v>1</v>
      </c>
      <c r="H24" s="305">
        <f t="shared" si="10"/>
        <v>1</v>
      </c>
      <c r="I24" s="305">
        <f t="shared" si="10"/>
        <v>1</v>
      </c>
      <c r="J24" s="305">
        <f>J22+J21+J20</f>
        <v>1</v>
      </c>
      <c r="K24" s="305">
        <f>K22+K21+K20</f>
        <v>1</v>
      </c>
      <c r="L24" s="305">
        <f>L22+L21+L20</f>
        <v>0</v>
      </c>
      <c r="M24" s="305">
        <f>M22+M21+M20</f>
        <v>0</v>
      </c>
    </row>
  </sheetData>
  <mergeCells count="9">
    <mergeCell ref="A17:M17"/>
    <mergeCell ref="A6:M6"/>
    <mergeCell ref="A7:M7"/>
    <mergeCell ref="A1:M1"/>
    <mergeCell ref="A2:M2"/>
    <mergeCell ref="A3:M3"/>
    <mergeCell ref="A4:M4"/>
    <mergeCell ref="A16:M16"/>
    <mergeCell ref="A5:M5"/>
  </mergeCells>
  <phoneticPr fontId="66" type="noConversion"/>
  <printOptions horizontalCentered="1" verticalCentered="1"/>
  <pageMargins left="0.70866141732283472" right="0.70866141732283472" top="0.74803149606299213" bottom="0.74803149606299213" header="0.31496062992125984" footer="0.31496062992125984"/>
  <pageSetup paperSize="9" scale="54" orientation="landscape" r:id="rId1"/>
  <headerFooter>
    <oddHeader>Página &amp;P de &amp;F</oddHeader>
    <oddFooter>&amp;Z&amp;F&amp;RPágina &amp;P</oddFooter>
  </headerFooter>
  <ignoredErrors>
    <ignoredError sqref="F14 G14:H14" formulaRange="1"/>
    <ignoredError sqref="I14" evalError="1"/>
  </ignoredErrors>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124"/>
  <sheetViews>
    <sheetView showGridLines="0" tabSelected="1" topLeftCell="A39" zoomScale="80" zoomScaleNormal="80" zoomScaleSheetLayoutView="85" workbookViewId="0">
      <selection activeCell="H65" sqref="H65"/>
    </sheetView>
  </sheetViews>
  <sheetFormatPr baseColWidth="10" defaultRowHeight="14.4" x14ac:dyDescent="0.3"/>
  <cols>
    <col min="1" max="1" width="8" bestFit="1" customWidth="1"/>
    <col min="2" max="2" width="32.109375" customWidth="1"/>
    <col min="3" max="3" width="18.109375" customWidth="1"/>
    <col min="4" max="4" width="16.33203125" bestFit="1" customWidth="1"/>
    <col min="5" max="5" width="17.33203125" customWidth="1"/>
    <col min="6" max="6" width="19" bestFit="1" customWidth="1"/>
    <col min="7" max="7" width="12" customWidth="1"/>
    <col min="8" max="8" width="14.5546875" customWidth="1"/>
    <col min="9" max="9" width="14" bestFit="1" customWidth="1"/>
    <col min="10" max="10" width="16.88671875" bestFit="1" customWidth="1"/>
    <col min="11" max="11" width="19.33203125" bestFit="1" customWidth="1"/>
    <col min="19" max="19" width="15" bestFit="1" customWidth="1"/>
  </cols>
  <sheetData>
    <row r="1" spans="1:19" x14ac:dyDescent="0.3">
      <c r="A1" s="757" t="s">
        <v>726</v>
      </c>
      <c r="B1" s="758"/>
      <c r="C1" s="758"/>
      <c r="D1" s="758"/>
      <c r="E1" s="758"/>
      <c r="F1" s="758"/>
      <c r="G1" s="758"/>
      <c r="H1" s="759"/>
    </row>
    <row r="2" spans="1:19" x14ac:dyDescent="0.3">
      <c r="A2" s="757" t="s">
        <v>455</v>
      </c>
      <c r="B2" s="758"/>
      <c r="C2" s="758"/>
      <c r="D2" s="758"/>
      <c r="E2" s="758"/>
      <c r="F2" s="758"/>
      <c r="G2" s="758"/>
      <c r="H2" s="759"/>
    </row>
    <row r="3" spans="1:19" x14ac:dyDescent="0.3">
      <c r="A3" s="757" t="s">
        <v>724</v>
      </c>
      <c r="B3" s="758"/>
      <c r="C3" s="758"/>
      <c r="D3" s="758"/>
      <c r="E3" s="758"/>
      <c r="F3" s="758"/>
      <c r="G3" s="758"/>
      <c r="H3" s="759"/>
    </row>
    <row r="4" spans="1:19" x14ac:dyDescent="0.3">
      <c r="A4" s="757" t="s">
        <v>747</v>
      </c>
      <c r="B4" s="758"/>
      <c r="C4" s="758"/>
      <c r="D4" s="758"/>
      <c r="E4" s="758"/>
      <c r="F4" s="758"/>
      <c r="G4" s="758"/>
      <c r="H4" s="759"/>
    </row>
    <row r="5" spans="1:19" ht="11.4" customHeight="1" thickBot="1" x14ac:dyDescent="0.35">
      <c r="A5" s="439" t="s">
        <v>741</v>
      </c>
      <c r="B5" s="439"/>
      <c r="C5" s="440"/>
      <c r="D5" s="441"/>
      <c r="E5" s="441"/>
      <c r="F5" s="441"/>
      <c r="G5" s="441"/>
      <c r="H5" s="441"/>
    </row>
    <row r="6" spans="1:19" x14ac:dyDescent="0.3">
      <c r="A6" s="906" t="s">
        <v>4</v>
      </c>
      <c r="B6" s="907"/>
      <c r="C6" s="904" t="s">
        <v>691</v>
      </c>
      <c r="D6" s="904" t="s">
        <v>435</v>
      </c>
      <c r="E6" s="904" t="s">
        <v>319</v>
      </c>
      <c r="F6" s="904" t="s">
        <v>320</v>
      </c>
      <c r="G6" s="904" t="s">
        <v>437</v>
      </c>
      <c r="H6" s="904" t="s">
        <v>436</v>
      </c>
      <c r="S6" s="373"/>
    </row>
    <row r="7" spans="1:19" ht="15" thickBot="1" x14ac:dyDescent="0.35">
      <c r="A7" s="438" t="s">
        <v>6</v>
      </c>
      <c r="B7" s="413" t="s">
        <v>7</v>
      </c>
      <c r="C7" s="905"/>
      <c r="D7" s="905"/>
      <c r="E7" s="905"/>
      <c r="F7" s="905"/>
      <c r="G7" s="905"/>
      <c r="H7" s="905"/>
    </row>
    <row r="8" spans="1:19" ht="11.4" customHeight="1" x14ac:dyDescent="0.3">
      <c r="A8" s="439"/>
      <c r="B8" s="439"/>
      <c r="C8" s="440"/>
      <c r="D8" s="441"/>
      <c r="E8" s="441"/>
      <c r="F8" s="441"/>
      <c r="G8" s="441"/>
      <c r="H8" s="441"/>
      <c r="S8" s="163"/>
    </row>
    <row r="9" spans="1:19" x14ac:dyDescent="0.3">
      <c r="A9" s="58">
        <v>0</v>
      </c>
      <c r="B9" s="61" t="s">
        <v>12</v>
      </c>
      <c r="C9" s="60">
        <f>+'PPTO AL 31 DE OCTUBRE 2024'!AD13</f>
        <v>3104603653</v>
      </c>
      <c r="D9" s="60">
        <f>+'PPTO AL 31 DE OCTUBRE 2024'!AE13</f>
        <v>1687347829.3400002</v>
      </c>
      <c r="E9" s="60">
        <f>+'PPTO AL 31 DE OCTUBRE 2024'!AF13</f>
        <v>145188576.94</v>
      </c>
      <c r="F9" s="60">
        <f>+'PPTO AL 31 DE OCTUBRE 2024'!AI13</f>
        <v>1272067246.7199998</v>
      </c>
      <c r="G9" s="500">
        <f t="shared" ref="G9:G15" si="0">(C9-F9)/C9</f>
        <v>0.59026420474291708</v>
      </c>
      <c r="H9" s="542">
        <f t="shared" ref="H9:H15" si="1">D9/C9</f>
        <v>0.54349862911148228</v>
      </c>
      <c r="I9" s="522"/>
    </row>
    <row r="10" spans="1:19" x14ac:dyDescent="0.3">
      <c r="A10" s="58">
        <v>1</v>
      </c>
      <c r="B10" s="61" t="s">
        <v>46</v>
      </c>
      <c r="C10" s="60">
        <f>+'PPTO AL 31 DE OCTUBRE 2024'!AD47</f>
        <v>1307647914</v>
      </c>
      <c r="D10" s="60">
        <f>+'PPTO AL 31 DE OCTUBRE 2024'!AE47</f>
        <v>634075565.00999999</v>
      </c>
      <c r="E10" s="60">
        <f>+'PPTO AL 31 DE OCTUBRE 2024'!AF47</f>
        <v>327228013.52000004</v>
      </c>
      <c r="F10" s="60">
        <f>+'PPTO AL 31 DE OCTUBRE 2024'!AI47</f>
        <v>346344335.47000003</v>
      </c>
      <c r="G10" s="500">
        <f t="shared" si="0"/>
        <v>0.73513945782962486</v>
      </c>
      <c r="H10" s="542">
        <f t="shared" si="1"/>
        <v>0.48489777578615095</v>
      </c>
      <c r="I10" s="522"/>
      <c r="S10" s="373"/>
    </row>
    <row r="11" spans="1:19" x14ac:dyDescent="0.3">
      <c r="A11" s="58">
        <v>2</v>
      </c>
      <c r="B11" s="61" t="s">
        <v>109</v>
      </c>
      <c r="C11" s="60">
        <f>+'PPTO AL 31 DE OCTUBRE 2024'!AD111</f>
        <v>161034146</v>
      </c>
      <c r="D11" s="60">
        <f>+'PPTO AL 31 DE OCTUBRE 2024'!AE111</f>
        <v>7176950.6099999994</v>
      </c>
      <c r="E11" s="60">
        <v>0</v>
      </c>
      <c r="F11" s="60">
        <f>+'PPTO AL 31 DE OCTUBRE 2024'!AI111</f>
        <v>122282793.95</v>
      </c>
      <c r="G11" s="500">
        <f t="shared" si="0"/>
        <v>0.24064059090921</v>
      </c>
      <c r="H11" s="542">
        <f t="shared" si="1"/>
        <v>4.4567880715186949E-2</v>
      </c>
      <c r="I11" s="522"/>
      <c r="S11" s="373"/>
    </row>
    <row r="12" spans="1:19" hidden="1" x14ac:dyDescent="0.3">
      <c r="A12" s="58">
        <v>3</v>
      </c>
      <c r="B12" s="61" t="s">
        <v>145</v>
      </c>
      <c r="C12" s="60">
        <f>RESUMENxPartida!V13</f>
        <v>0</v>
      </c>
      <c r="D12" s="60">
        <f>RESUMENxPartida!W13</f>
        <v>0</v>
      </c>
      <c r="E12" s="60">
        <v>0</v>
      </c>
      <c r="F12" s="60">
        <f>RESUMENxPartida!Y13</f>
        <v>0</v>
      </c>
      <c r="G12" s="500" t="e">
        <f t="shared" si="0"/>
        <v>#DIV/0!</v>
      </c>
      <c r="H12" s="542" t="e">
        <f t="shared" si="1"/>
        <v>#DIV/0!</v>
      </c>
      <c r="I12" s="522"/>
      <c r="S12" s="373"/>
    </row>
    <row r="13" spans="1:19" hidden="1" x14ac:dyDescent="0.3">
      <c r="A13" s="58">
        <v>4</v>
      </c>
      <c r="B13" s="61" t="s">
        <v>169</v>
      </c>
      <c r="C13" s="60">
        <f>RESUMENxPartida!V14</f>
        <v>0</v>
      </c>
      <c r="D13" s="60">
        <f>RESUMENxPartida!W14</f>
        <v>0</v>
      </c>
      <c r="E13" s="60">
        <f>RESUMENxPartida!X14</f>
        <v>0</v>
      </c>
      <c r="F13" s="60">
        <f>RESUMENxPartida!Y14</f>
        <v>0</v>
      </c>
      <c r="G13" s="500" t="e">
        <f t="shared" si="0"/>
        <v>#DIV/0!</v>
      </c>
      <c r="H13" s="542" t="e">
        <f t="shared" si="1"/>
        <v>#DIV/0!</v>
      </c>
      <c r="I13" s="522"/>
      <c r="S13" s="373"/>
    </row>
    <row r="14" spans="1:19" x14ac:dyDescent="0.3">
      <c r="A14" s="58">
        <v>5</v>
      </c>
      <c r="B14" s="61" t="s">
        <v>191</v>
      </c>
      <c r="C14" s="60">
        <f>+'PPTO AL 31 DE OCTUBRE 2024'!AD194</f>
        <v>1763366222</v>
      </c>
      <c r="D14" s="60">
        <f>+'PPTO AL 31 DE OCTUBRE 2024'!AE194</f>
        <v>494509665.35000002</v>
      </c>
      <c r="E14" s="60">
        <f>+'PPTO AL 31 DE OCTUBRE 2024'!AF194</f>
        <v>688672854.16999996</v>
      </c>
      <c r="F14" s="60">
        <f>+'PPTO AL 31 DE OCTUBRE 2024'!AI194</f>
        <v>580183702.48000002</v>
      </c>
      <c r="G14" s="500">
        <f t="shared" si="0"/>
        <v>0.67097946232521177</v>
      </c>
      <c r="H14" s="542">
        <f t="shared" si="1"/>
        <v>0.28043503339262671</v>
      </c>
      <c r="I14" s="522"/>
      <c r="S14" s="373"/>
    </row>
    <row r="15" spans="1:19" x14ac:dyDescent="0.3">
      <c r="A15" s="58">
        <v>6</v>
      </c>
      <c r="B15" s="61" t="s">
        <v>219</v>
      </c>
      <c r="C15" s="60">
        <f>+'PPTO AL 31 DE OCTUBRE 2024'!AD223</f>
        <v>2433879052</v>
      </c>
      <c r="D15" s="60">
        <f>+'PPTO AL 31 DE OCTUBRE 2024'!AE223</f>
        <v>1587830821.8799999</v>
      </c>
      <c r="E15" s="60">
        <f>+'PPTO AL 31 DE OCTUBRE 2024'!AF223</f>
        <v>567403818.09000003</v>
      </c>
      <c r="F15" s="60">
        <f>+'PPTO AL 31 DE OCTUBRE 2024'!AI223</f>
        <v>278644412.03000009</v>
      </c>
      <c r="G15" s="500">
        <f t="shared" si="0"/>
        <v>0.88551427327457843</v>
      </c>
      <c r="H15" s="542">
        <f t="shared" si="1"/>
        <v>0.65238690500056939</v>
      </c>
      <c r="I15" s="522"/>
      <c r="S15" s="373"/>
    </row>
    <row r="16" spans="1:19" x14ac:dyDescent="0.3">
      <c r="A16" s="58">
        <v>9</v>
      </c>
      <c r="B16" s="61" t="s">
        <v>289</v>
      </c>
      <c r="C16" s="60">
        <f>+'PPTO AL 31 DE OCTUBRE 2024'!AD295</f>
        <v>0</v>
      </c>
      <c r="D16" s="60">
        <f>+'PPTO AL 31 DE OCTUBRE 2024'!AE295</f>
        <v>0</v>
      </c>
      <c r="E16" s="60">
        <f>+'PPTO AL 31 DE OCTUBRE 2024'!AF295</f>
        <v>0</v>
      </c>
      <c r="F16" s="60">
        <f>+'PPTO AL 31 DE OCTUBRE 2024'!AI295</f>
        <v>0</v>
      </c>
      <c r="G16" s="442"/>
      <c r="H16" s="543"/>
      <c r="I16" s="522"/>
      <c r="S16" s="373"/>
    </row>
    <row r="17" spans="1:19" ht="11.4" customHeight="1" x14ac:dyDescent="0.3">
      <c r="A17" s="439"/>
      <c r="B17" s="439"/>
      <c r="C17" s="440"/>
      <c r="D17" s="441"/>
      <c r="E17" s="441"/>
      <c r="F17" s="441"/>
      <c r="G17" s="441"/>
      <c r="H17" s="441"/>
      <c r="S17" s="373"/>
    </row>
    <row r="18" spans="1:19" ht="15" thickBot="1" x14ac:dyDescent="0.35">
      <c r="A18" s="443"/>
      <c r="B18" s="444" t="s">
        <v>11</v>
      </c>
      <c r="C18" s="445">
        <f>SUM(C9:C17)</f>
        <v>8770530987</v>
      </c>
      <c r="D18" s="445">
        <f>SUM(D9:D17)</f>
        <v>4410940832.1900005</v>
      </c>
      <c r="E18" s="445">
        <f>SUM(E9:E17)</f>
        <v>1728493262.7200003</v>
      </c>
      <c r="F18" s="445">
        <f>SUM(F9:F17)</f>
        <v>2599522490.6500001</v>
      </c>
      <c r="G18" s="503">
        <f>(C18-F18)/C18</f>
        <v>0.70360717104778414</v>
      </c>
      <c r="H18" s="504">
        <f>D18/C18</f>
        <v>0.50292745544460848</v>
      </c>
      <c r="I18" s="10"/>
      <c r="S18" s="373"/>
    </row>
    <row r="19" spans="1:19" ht="15" thickTop="1" x14ac:dyDescent="0.3">
      <c r="A19" s="518"/>
      <c r="B19" s="518"/>
      <c r="C19" s="518"/>
      <c r="D19" s="518"/>
      <c r="E19" s="518"/>
      <c r="F19" s="518"/>
      <c r="G19" s="518"/>
      <c r="H19" s="518"/>
      <c r="I19" s="519"/>
      <c r="S19" s="373"/>
    </row>
    <row r="20" spans="1:19" ht="15" thickBot="1" x14ac:dyDescent="0.35">
      <c r="A20" s="519"/>
      <c r="B20" s="519"/>
      <c r="C20" s="519"/>
      <c r="D20" s="519"/>
      <c r="E20" s="520"/>
      <c r="F20" s="519"/>
      <c r="G20" s="519"/>
      <c r="H20" s="519"/>
      <c r="I20" s="519"/>
      <c r="S20" s="373"/>
    </row>
    <row r="21" spans="1:19" x14ac:dyDescent="0.3">
      <c r="A21" s="887" t="s">
        <v>726</v>
      </c>
      <c r="B21" s="888"/>
      <c r="C21" s="888"/>
      <c r="D21" s="888"/>
      <c r="E21" s="888"/>
      <c r="F21" s="888"/>
      <c r="G21" s="888"/>
      <c r="H21" s="889"/>
      <c r="I21" s="519"/>
      <c r="S21" s="373"/>
    </row>
    <row r="22" spans="1:19" x14ac:dyDescent="0.3">
      <c r="A22" s="881" t="s">
        <v>725</v>
      </c>
      <c r="B22" s="882"/>
      <c r="C22" s="882"/>
      <c r="D22" s="882"/>
      <c r="E22" s="882"/>
      <c r="F22" s="882"/>
      <c r="G22" s="882"/>
      <c r="H22" s="883"/>
      <c r="I22" s="519"/>
    </row>
    <row r="23" spans="1:19" x14ac:dyDescent="0.3">
      <c r="A23" s="894" t="s">
        <v>724</v>
      </c>
      <c r="B23" s="895"/>
      <c r="C23" s="895"/>
      <c r="D23" s="895"/>
      <c r="E23" s="895"/>
      <c r="F23" s="895"/>
      <c r="G23" s="895"/>
      <c r="H23" s="896"/>
      <c r="I23" s="519"/>
    </row>
    <row r="24" spans="1:19" x14ac:dyDescent="0.3">
      <c r="A24" s="881" t="s">
        <v>748</v>
      </c>
      <c r="B24" s="882"/>
      <c r="C24" s="882"/>
      <c r="D24" s="882"/>
      <c r="E24" s="882"/>
      <c r="F24" s="882"/>
      <c r="G24" s="882"/>
      <c r="H24" s="883"/>
    </row>
    <row r="25" spans="1:19" ht="15" thickBot="1" x14ac:dyDescent="0.35">
      <c r="A25" s="884" t="s">
        <v>2</v>
      </c>
      <c r="B25" s="885"/>
      <c r="C25" s="885"/>
      <c r="D25" s="885"/>
      <c r="E25" s="885"/>
      <c r="F25" s="885"/>
      <c r="G25" s="885"/>
      <c r="H25" s="886"/>
    </row>
    <row r="26" spans="1:19" ht="11.4" customHeight="1" thickBot="1" x14ac:dyDescent="0.35">
      <c r="A26" s="439"/>
      <c r="B26" s="439"/>
      <c r="C26" s="440"/>
      <c r="D26" s="441"/>
      <c r="E26" s="441"/>
      <c r="F26" s="441"/>
      <c r="G26" s="441"/>
      <c r="H26" s="441"/>
    </row>
    <row r="27" spans="1:19" x14ac:dyDescent="0.3">
      <c r="A27" s="890" t="s">
        <v>4</v>
      </c>
      <c r="B27" s="891"/>
      <c r="C27" s="892" t="s">
        <v>692</v>
      </c>
      <c r="D27" s="892" t="s">
        <v>435</v>
      </c>
      <c r="E27" s="892" t="s">
        <v>319</v>
      </c>
      <c r="F27" s="892" t="s">
        <v>320</v>
      </c>
      <c r="G27" s="892" t="s">
        <v>437</v>
      </c>
      <c r="H27" s="892" t="s">
        <v>436</v>
      </c>
    </row>
    <row r="28" spans="1:19" ht="15.75" customHeight="1" thickBot="1" x14ac:dyDescent="0.35">
      <c r="A28" s="540" t="s">
        <v>6</v>
      </c>
      <c r="B28" s="541" t="s">
        <v>7</v>
      </c>
      <c r="C28" s="893"/>
      <c r="D28" s="893"/>
      <c r="E28" s="893"/>
      <c r="F28" s="893"/>
      <c r="G28" s="893"/>
      <c r="H28" s="893"/>
    </row>
    <row r="29" spans="1:19" ht="15" customHeight="1" x14ac:dyDescent="0.3">
      <c r="A29" s="446"/>
      <c r="B29" s="446"/>
      <c r="C29" s="447"/>
      <c r="D29" s="448"/>
      <c r="E29" s="448"/>
      <c r="F29" s="448"/>
      <c r="G29" s="448"/>
      <c r="H29" s="448"/>
    </row>
    <row r="30" spans="1:19" x14ac:dyDescent="0.3">
      <c r="A30" s="58">
        <v>0</v>
      </c>
      <c r="B30" s="61" t="s">
        <v>12</v>
      </c>
      <c r="C30" s="517">
        <v>1626674746</v>
      </c>
      <c r="D30" s="517">
        <v>1208383774.4499998</v>
      </c>
      <c r="E30" s="517">
        <v>19160333</v>
      </c>
      <c r="F30" s="517">
        <v>399130638.55000001</v>
      </c>
      <c r="G30" s="501">
        <f t="shared" ref="G30:G32" si="2">IF(C30=0,0,(D30+E30)/C30)</f>
        <v>0.75463402285462167</v>
      </c>
      <c r="H30" s="544">
        <f t="shared" ref="H30:H32" si="3">IF(C30=0,0,D30/C30)</f>
        <v>0.74285518812007167</v>
      </c>
    </row>
    <row r="31" spans="1:19" x14ac:dyDescent="0.3">
      <c r="A31" s="58">
        <v>1</v>
      </c>
      <c r="B31" s="61" t="s">
        <v>46</v>
      </c>
      <c r="C31" s="517">
        <v>165782491</v>
      </c>
      <c r="D31" s="517">
        <v>39518709.32</v>
      </c>
      <c r="E31" s="517">
        <v>77651204.179999992</v>
      </c>
      <c r="F31" s="517">
        <v>48612577.499999985</v>
      </c>
      <c r="G31" s="501">
        <f t="shared" si="2"/>
        <v>0.70676892833031446</v>
      </c>
      <c r="H31" s="544">
        <f t="shared" si="3"/>
        <v>0.23837685802416855</v>
      </c>
    </row>
    <row r="32" spans="1:19" x14ac:dyDescent="0.3">
      <c r="A32" s="58">
        <v>2</v>
      </c>
      <c r="B32" s="61" t="s">
        <v>109</v>
      </c>
      <c r="C32" s="517">
        <v>3300000</v>
      </c>
      <c r="D32" s="517">
        <v>2903497</v>
      </c>
      <c r="E32" s="517">
        <v>381913</v>
      </c>
      <c r="F32" s="517">
        <v>14590</v>
      </c>
      <c r="G32" s="501">
        <f t="shared" si="2"/>
        <v>0.99557878787878784</v>
      </c>
      <c r="H32" s="544">
        <f t="shared" si="3"/>
        <v>0.87984757575757577</v>
      </c>
    </row>
    <row r="33" spans="1:9" hidden="1" x14ac:dyDescent="0.3">
      <c r="A33" s="58">
        <v>3</v>
      </c>
      <c r="B33" s="61" t="s">
        <v>145</v>
      </c>
      <c r="C33" s="517">
        <v>0</v>
      </c>
      <c r="D33" s="517">
        <v>0</v>
      </c>
      <c r="E33" s="517">
        <v>0</v>
      </c>
      <c r="F33" s="517">
        <v>0</v>
      </c>
      <c r="G33" s="501">
        <f>IF(C33=0,0,(D33+E33)/C33)</f>
        <v>0</v>
      </c>
      <c r="H33" s="544">
        <f>IF(C33=0,0,D33/C33)</f>
        <v>0</v>
      </c>
    </row>
    <row r="34" spans="1:9" hidden="1" x14ac:dyDescent="0.3">
      <c r="A34" s="58">
        <v>4</v>
      </c>
      <c r="B34" s="61" t="s">
        <v>169</v>
      </c>
      <c r="C34" s="517">
        <v>0</v>
      </c>
      <c r="D34" s="517">
        <v>0</v>
      </c>
      <c r="E34" s="517">
        <v>0</v>
      </c>
      <c r="F34" s="517">
        <v>0</v>
      </c>
      <c r="G34" s="501">
        <f t="shared" ref="G34:G37" si="4">IF(C34=0,0,(D34+E34)/C34)</f>
        <v>0</v>
      </c>
      <c r="H34" s="544">
        <f t="shared" ref="H34:H37" si="5">IF(C34=0,0,D34/C34)</f>
        <v>0</v>
      </c>
    </row>
    <row r="35" spans="1:9" x14ac:dyDescent="0.3">
      <c r="A35" s="58">
        <v>5</v>
      </c>
      <c r="B35" s="61" t="s">
        <v>191</v>
      </c>
      <c r="C35" s="517">
        <v>0</v>
      </c>
      <c r="D35" s="517">
        <v>0</v>
      </c>
      <c r="E35" s="517">
        <v>0</v>
      </c>
      <c r="F35" s="517">
        <v>0</v>
      </c>
      <c r="G35" s="501">
        <f t="shared" si="4"/>
        <v>0</v>
      </c>
      <c r="H35" s="544">
        <f t="shared" si="5"/>
        <v>0</v>
      </c>
    </row>
    <row r="36" spans="1:9" ht="15" customHeight="1" x14ac:dyDescent="0.3">
      <c r="A36" s="58">
        <v>6</v>
      </c>
      <c r="B36" s="61" t="s">
        <v>219</v>
      </c>
      <c r="C36" s="517">
        <v>103881656</v>
      </c>
      <c r="D36" s="517">
        <v>86029054.659999996</v>
      </c>
      <c r="E36" s="517">
        <v>2128219.0299999998</v>
      </c>
      <c r="F36" s="517">
        <v>15724382.310000002</v>
      </c>
      <c r="G36" s="501">
        <f t="shared" si="4"/>
        <v>0.84863177084893604</v>
      </c>
      <c r="H36" s="544">
        <f t="shared" si="5"/>
        <v>0.82814481374844462</v>
      </c>
    </row>
    <row r="37" spans="1:9" ht="15" hidden="1" customHeight="1" x14ac:dyDescent="0.3">
      <c r="A37" s="58">
        <v>9</v>
      </c>
      <c r="B37" s="61" t="s">
        <v>289</v>
      </c>
      <c r="C37" s="449">
        <v>0</v>
      </c>
      <c r="D37" s="449">
        <v>0</v>
      </c>
      <c r="E37" s="449">
        <v>0</v>
      </c>
      <c r="F37" s="449">
        <v>0</v>
      </c>
      <c r="G37" s="501">
        <f t="shared" si="4"/>
        <v>0</v>
      </c>
      <c r="H37" s="502">
        <f t="shared" si="5"/>
        <v>0</v>
      </c>
    </row>
    <row r="38" spans="1:9" ht="15" customHeight="1" x14ac:dyDescent="0.3">
      <c r="A38" s="55"/>
      <c r="B38" s="698"/>
      <c r="C38" s="699"/>
      <c r="D38" s="699"/>
      <c r="E38" s="699"/>
      <c r="F38" s="699"/>
      <c r="G38" s="700"/>
      <c r="H38" s="701"/>
    </row>
    <row r="39" spans="1:9" ht="11.4" customHeight="1" x14ac:dyDescent="0.3">
      <c r="A39" s="439"/>
      <c r="B39" s="439"/>
      <c r="C39" s="440"/>
      <c r="D39" s="441"/>
      <c r="E39" s="441"/>
      <c r="F39" s="441"/>
      <c r="G39" s="441"/>
      <c r="H39" s="441"/>
    </row>
    <row r="40" spans="1:9" ht="15" thickBot="1" x14ac:dyDescent="0.35">
      <c r="A40" s="545"/>
      <c r="B40" s="546" t="s">
        <v>11</v>
      </c>
      <c r="C40" s="547">
        <f>SUM(C30:C37)</f>
        <v>1899638893</v>
      </c>
      <c r="D40" s="547">
        <f t="shared" ref="D40:F40" si="6">SUM(D30:D37)</f>
        <v>1336835035.4299998</v>
      </c>
      <c r="E40" s="547">
        <f t="shared" si="6"/>
        <v>99321669.209999993</v>
      </c>
      <c r="F40" s="547">
        <f t="shared" si="6"/>
        <v>463482188.36000001</v>
      </c>
      <c r="G40" s="548">
        <f>(C40-F40)/C40</f>
        <v>0.75601563535686145</v>
      </c>
      <c r="H40" s="549">
        <f>D40/C40</f>
        <v>0.70373113561536238</v>
      </c>
    </row>
    <row r="41" spans="1:9" ht="15" thickTop="1" x14ac:dyDescent="0.3"/>
    <row r="42" spans="1:9" ht="11.25" customHeight="1" thickBot="1" x14ac:dyDescent="0.35">
      <c r="I42" s="10"/>
    </row>
    <row r="43" spans="1:9" x14ac:dyDescent="0.3">
      <c r="A43" s="868" t="s">
        <v>745</v>
      </c>
      <c r="B43" s="869"/>
      <c r="C43" s="869"/>
      <c r="D43" s="869"/>
      <c r="E43" s="869"/>
      <c r="F43" s="869"/>
      <c r="G43" s="869"/>
      <c r="H43" s="870"/>
    </row>
    <row r="44" spans="1:9" x14ac:dyDescent="0.3">
      <c r="A44" s="871" t="s">
        <v>462</v>
      </c>
      <c r="B44" s="872"/>
      <c r="C44" s="872"/>
      <c r="D44" s="872"/>
      <c r="E44" s="872"/>
      <c r="F44" s="872"/>
      <c r="G44" s="872"/>
      <c r="H44" s="873"/>
    </row>
    <row r="45" spans="1:9" ht="15" thickBot="1" x14ac:dyDescent="0.35">
      <c r="A45" s="878" t="s">
        <v>749</v>
      </c>
      <c r="B45" s="879"/>
      <c r="C45" s="879"/>
      <c r="D45" s="879"/>
      <c r="E45" s="879"/>
      <c r="F45" s="879"/>
      <c r="G45" s="879"/>
      <c r="H45" s="880"/>
    </row>
    <row r="46" spans="1:9" ht="11.4" customHeight="1" thickBot="1" x14ac:dyDescent="0.35">
      <c r="A46" s="439"/>
      <c r="B46" s="439"/>
      <c r="C46" s="440"/>
      <c r="D46" s="441"/>
      <c r="E46" s="441"/>
      <c r="F46" s="441"/>
      <c r="G46" s="441"/>
      <c r="H46" s="441"/>
    </row>
    <row r="47" spans="1:9" x14ac:dyDescent="0.3">
      <c r="A47" s="874" t="s">
        <v>4</v>
      </c>
      <c r="B47" s="875"/>
      <c r="C47" s="876" t="s">
        <v>692</v>
      </c>
      <c r="D47" s="876" t="s">
        <v>435</v>
      </c>
      <c r="E47" s="876" t="s">
        <v>319</v>
      </c>
      <c r="F47" s="876" t="s">
        <v>320</v>
      </c>
      <c r="G47" s="876" t="s">
        <v>437</v>
      </c>
      <c r="H47" s="876" t="s">
        <v>436</v>
      </c>
    </row>
    <row r="48" spans="1:9" ht="15" thickBot="1" x14ac:dyDescent="0.35">
      <c r="A48" s="450" t="s">
        <v>6</v>
      </c>
      <c r="B48" s="451" t="s">
        <v>7</v>
      </c>
      <c r="C48" s="877"/>
      <c r="D48" s="877"/>
      <c r="E48" s="877"/>
      <c r="F48" s="877"/>
      <c r="G48" s="877"/>
      <c r="H48" s="877"/>
    </row>
    <row r="49" spans="1:9" ht="11.4" customHeight="1" x14ac:dyDescent="0.3">
      <c r="A49" s="439"/>
      <c r="B49" s="439"/>
      <c r="C49" s="440"/>
      <c r="D49" s="441"/>
      <c r="E49" s="441"/>
      <c r="F49" s="441"/>
      <c r="G49" s="441"/>
      <c r="H49" s="441"/>
    </row>
    <row r="50" spans="1:9" x14ac:dyDescent="0.3">
      <c r="A50" s="58">
        <v>0</v>
      </c>
      <c r="B50" s="61" t="s">
        <v>12</v>
      </c>
      <c r="C50" s="60">
        <f t="shared" ref="C50:C56" si="7">+C9+C30</f>
        <v>4731278399</v>
      </c>
      <c r="D50" s="60">
        <f t="shared" ref="D50:F50" si="8">+D9+D30</f>
        <v>2895731603.79</v>
      </c>
      <c r="E50" s="60">
        <f t="shared" si="8"/>
        <v>164348909.94</v>
      </c>
      <c r="F50" s="60">
        <f t="shared" si="8"/>
        <v>1671197885.2699997</v>
      </c>
      <c r="G50" s="500">
        <f>IF(C50=0,0,(C50-F50)/C50)</f>
        <v>0.64677667549150719</v>
      </c>
      <c r="H50" s="505">
        <f t="shared" ref="H50:H52" si="9">IF(C50=0,0,D50/C50)</f>
        <v>0.61203999418043964</v>
      </c>
    </row>
    <row r="51" spans="1:9" x14ac:dyDescent="0.3">
      <c r="A51" s="58">
        <v>1</v>
      </c>
      <c r="B51" s="61" t="s">
        <v>46</v>
      </c>
      <c r="C51" s="60">
        <f t="shared" si="7"/>
        <v>1473430405</v>
      </c>
      <c r="D51" s="60">
        <f t="shared" ref="D51:F56" si="10">+D10+D31</f>
        <v>673594274.33000004</v>
      </c>
      <c r="E51" s="60">
        <f t="shared" si="10"/>
        <v>404879217.70000005</v>
      </c>
      <c r="F51" s="60">
        <f t="shared" si="10"/>
        <v>394956912.97000003</v>
      </c>
      <c r="G51" s="500">
        <f t="shared" ref="G51:G52" si="11">IF(C51=0,0,(C51-F51)/C51)</f>
        <v>0.73194735792763821</v>
      </c>
      <c r="H51" s="505">
        <f t="shared" si="9"/>
        <v>0.45716056356933943</v>
      </c>
    </row>
    <row r="52" spans="1:9" x14ac:dyDescent="0.3">
      <c r="A52" s="58">
        <v>2</v>
      </c>
      <c r="B52" s="61" t="s">
        <v>109</v>
      </c>
      <c r="C52" s="60">
        <f t="shared" si="7"/>
        <v>164334146</v>
      </c>
      <c r="D52" s="60">
        <f t="shared" si="10"/>
        <v>10080447.609999999</v>
      </c>
      <c r="E52" s="60">
        <f t="shared" si="10"/>
        <v>381913</v>
      </c>
      <c r="F52" s="60">
        <f t="shared" si="10"/>
        <v>122297383.95</v>
      </c>
      <c r="G52" s="500">
        <f t="shared" si="11"/>
        <v>0.25580053247120044</v>
      </c>
      <c r="H52" s="505">
        <f t="shared" si="9"/>
        <v>6.1341162840253538E-2</v>
      </c>
    </row>
    <row r="53" spans="1:9" ht="14.4" hidden="1" customHeight="1" x14ac:dyDescent="0.3">
      <c r="A53" s="58">
        <v>3</v>
      </c>
      <c r="B53" s="61" t="s">
        <v>145</v>
      </c>
      <c r="C53" s="60">
        <f t="shared" si="7"/>
        <v>0</v>
      </c>
      <c r="D53" s="60">
        <f t="shared" si="10"/>
        <v>0</v>
      </c>
      <c r="E53" s="60">
        <f t="shared" si="10"/>
        <v>0</v>
      </c>
      <c r="F53" s="60">
        <f t="shared" si="10"/>
        <v>0</v>
      </c>
      <c r="G53" s="500">
        <f>IF(C53=0,0,(C53-F53)/C53)</f>
        <v>0</v>
      </c>
      <c r="H53" s="505">
        <f>IF(C53=0,0,D53/C53)</f>
        <v>0</v>
      </c>
    </row>
    <row r="54" spans="1:9" ht="14.4" hidden="1" customHeight="1" x14ac:dyDescent="0.3">
      <c r="A54" s="58">
        <v>4</v>
      </c>
      <c r="B54" s="61" t="s">
        <v>169</v>
      </c>
      <c r="C54" s="60">
        <f t="shared" si="7"/>
        <v>0</v>
      </c>
      <c r="D54" s="60">
        <f t="shared" si="10"/>
        <v>0</v>
      </c>
      <c r="E54" s="60">
        <f t="shared" si="10"/>
        <v>0</v>
      </c>
      <c r="F54" s="60">
        <f t="shared" si="10"/>
        <v>0</v>
      </c>
      <c r="G54" s="500">
        <f t="shared" ref="G54:G56" si="12">IF(C54=0,0,(C54-F54)/C54)</f>
        <v>0</v>
      </c>
      <c r="H54" s="505">
        <f t="shared" ref="H54:H56" si="13">IF(C54=0,0,D54/C54)</f>
        <v>0</v>
      </c>
    </row>
    <row r="55" spans="1:9" x14ac:dyDescent="0.3">
      <c r="A55" s="58">
        <v>5</v>
      </c>
      <c r="B55" s="61" t="s">
        <v>191</v>
      </c>
      <c r="C55" s="60">
        <f t="shared" si="7"/>
        <v>1763366222</v>
      </c>
      <c r="D55" s="60">
        <f t="shared" si="10"/>
        <v>494509665.35000002</v>
      </c>
      <c r="E55" s="60">
        <f t="shared" si="10"/>
        <v>688672854.16999996</v>
      </c>
      <c r="F55" s="60">
        <f t="shared" si="10"/>
        <v>580183702.48000002</v>
      </c>
      <c r="G55" s="500">
        <f t="shared" si="12"/>
        <v>0.67097946232521177</v>
      </c>
      <c r="H55" s="505">
        <f t="shared" si="13"/>
        <v>0.28043503339262671</v>
      </c>
    </row>
    <row r="56" spans="1:9" x14ac:dyDescent="0.3">
      <c r="A56" s="58">
        <v>6</v>
      </c>
      <c r="B56" s="61" t="s">
        <v>219</v>
      </c>
      <c r="C56" s="60">
        <f t="shared" si="7"/>
        <v>2537760708</v>
      </c>
      <c r="D56" s="60">
        <f t="shared" si="10"/>
        <v>1673859876.54</v>
      </c>
      <c r="E56" s="60">
        <f t="shared" si="10"/>
        <v>569532037.12</v>
      </c>
      <c r="F56" s="60">
        <f t="shared" si="10"/>
        <v>294368794.34000009</v>
      </c>
      <c r="G56" s="500">
        <f t="shared" si="12"/>
        <v>0.88400451098007926</v>
      </c>
      <c r="H56" s="505">
        <f t="shared" si="13"/>
        <v>0.65958144566717747</v>
      </c>
    </row>
    <row r="57" spans="1:9" ht="15" customHeight="1" x14ac:dyDescent="0.3">
      <c r="A57" s="58">
        <v>9</v>
      </c>
      <c r="B57" s="61" t="s">
        <v>289</v>
      </c>
      <c r="C57" s="60">
        <f>+C16+C37</f>
        <v>0</v>
      </c>
      <c r="D57" s="60">
        <f>+D16+D37</f>
        <v>0</v>
      </c>
      <c r="E57" s="60">
        <f>+E16+E37</f>
        <v>0</v>
      </c>
      <c r="F57" s="60">
        <f>+F16+F37</f>
        <v>0</v>
      </c>
      <c r="G57" s="500">
        <f>IF(C57=0,0,(C57-F57)/C57)</f>
        <v>0</v>
      </c>
      <c r="H57" s="505">
        <f>IF(C57=0,0,D57/C57)</f>
        <v>0</v>
      </c>
    </row>
    <row r="58" spans="1:9" ht="11.4" customHeight="1" x14ac:dyDescent="0.3">
      <c r="A58" s="439"/>
      <c r="B58" s="439"/>
      <c r="C58" s="440"/>
      <c r="D58" s="441"/>
      <c r="E58" s="441"/>
      <c r="F58" s="441"/>
      <c r="G58" s="441"/>
      <c r="H58" s="441"/>
      <c r="I58" s="521"/>
    </row>
    <row r="59" spans="1:9" ht="15" thickBot="1" x14ac:dyDescent="0.35">
      <c r="A59" s="452"/>
      <c r="B59" s="453" t="s">
        <v>11</v>
      </c>
      <c r="C59" s="454">
        <f>SUM(C50:C57)</f>
        <v>10670169880</v>
      </c>
      <c r="D59" s="454">
        <f>SUM(D50:D57)</f>
        <v>5747775867.6199999</v>
      </c>
      <c r="E59" s="454">
        <f>SUM(E50:E57)</f>
        <v>1827814931.9299998</v>
      </c>
      <c r="F59" s="454">
        <f>SUM(F50:F57)</f>
        <v>3063004679.0099998</v>
      </c>
      <c r="G59" s="506">
        <f>(C59-F59)/C59</f>
        <v>0.71293759017358771</v>
      </c>
      <c r="H59" s="507">
        <f>D59/C59</f>
        <v>0.5386770718986903</v>
      </c>
      <c r="I59" s="521"/>
    </row>
    <row r="60" spans="1:9" ht="12" customHeight="1" thickTop="1" x14ac:dyDescent="0.3"/>
    <row r="61" spans="1:9" x14ac:dyDescent="0.3">
      <c r="C61" s="163"/>
      <c r="D61" s="163"/>
      <c r="E61" s="163"/>
      <c r="F61" s="163"/>
    </row>
    <row r="62" spans="1:9" ht="12" customHeight="1" x14ac:dyDescent="0.3">
      <c r="C62" s="163"/>
      <c r="D62" s="163"/>
      <c r="E62" s="163"/>
      <c r="F62" s="163"/>
      <c r="I62" s="10"/>
    </row>
    <row r="63" spans="1:9" x14ac:dyDescent="0.3">
      <c r="C63" s="373"/>
    </row>
    <row r="64" spans="1:9" x14ac:dyDescent="0.3">
      <c r="A64" s="417"/>
      <c r="B64" s="417"/>
      <c r="C64" s="373"/>
      <c r="D64" s="417"/>
      <c r="E64" s="417"/>
      <c r="F64" s="417"/>
      <c r="G64" s="417"/>
      <c r="H64" s="424"/>
    </row>
    <row r="65" spans="1:11" x14ac:dyDescent="0.3">
      <c r="A65" s="417"/>
      <c r="B65" s="417"/>
      <c r="C65" s="373"/>
      <c r="D65" s="417"/>
      <c r="E65" s="497"/>
      <c r="F65" s="417"/>
      <c r="G65" s="417"/>
      <c r="H65" s="424"/>
    </row>
    <row r="66" spans="1:11" x14ac:dyDescent="0.3">
      <c r="A66" s="417"/>
      <c r="B66" s="417"/>
      <c r="C66" s="373"/>
      <c r="D66" s="417"/>
      <c r="E66" s="417"/>
      <c r="F66" s="417"/>
      <c r="G66" s="417"/>
      <c r="H66" s="424"/>
      <c r="I66" s="373"/>
    </row>
    <row r="67" spans="1:11" x14ac:dyDescent="0.3">
      <c r="C67" s="373"/>
      <c r="J67" s="210"/>
    </row>
    <row r="68" spans="1:11" x14ac:dyDescent="0.3">
      <c r="C68" s="373"/>
      <c r="J68" s="210"/>
      <c r="K68" s="217"/>
    </row>
    <row r="69" spans="1:11" x14ac:dyDescent="0.3">
      <c r="J69" s="210"/>
      <c r="K69" s="217"/>
    </row>
    <row r="70" spans="1:11" x14ac:dyDescent="0.3">
      <c r="J70" s="216"/>
    </row>
    <row r="71" spans="1:11" x14ac:dyDescent="0.3">
      <c r="J71" s="217"/>
    </row>
    <row r="72" spans="1:11" x14ac:dyDescent="0.3">
      <c r="J72" s="210"/>
    </row>
    <row r="73" spans="1:11" x14ac:dyDescent="0.3">
      <c r="J73" s="210"/>
    </row>
    <row r="74" spans="1:11" x14ac:dyDescent="0.3">
      <c r="J74" s="215"/>
      <c r="K74" s="217"/>
    </row>
    <row r="75" spans="1:11" x14ac:dyDescent="0.3">
      <c r="J75" s="215"/>
      <c r="K75" s="217"/>
    </row>
    <row r="86" spans="1:13" x14ac:dyDescent="0.3">
      <c r="A86" s="424"/>
      <c r="B86" s="424"/>
      <c r="C86" s="424"/>
      <c r="D86" s="424"/>
      <c r="E86" s="424"/>
      <c r="F86" s="424"/>
      <c r="G86" s="424"/>
      <c r="H86" s="424"/>
      <c r="M86" s="209" t="s">
        <v>0</v>
      </c>
    </row>
    <row r="87" spans="1:13" x14ac:dyDescent="0.3">
      <c r="A87" s="424"/>
      <c r="B87" s="424"/>
      <c r="C87" s="424"/>
      <c r="D87" s="424"/>
      <c r="E87" s="424"/>
      <c r="F87" s="424"/>
      <c r="G87" s="424"/>
      <c r="H87" s="424"/>
      <c r="M87" s="209"/>
    </row>
    <row r="88" spans="1:13" x14ac:dyDescent="0.3">
      <c r="A88" s="424"/>
      <c r="B88" s="424"/>
      <c r="C88" s="424"/>
      <c r="D88" s="424"/>
      <c r="E88" s="424"/>
      <c r="F88" s="424"/>
      <c r="G88" s="424"/>
      <c r="H88" s="424"/>
      <c r="M88" s="209"/>
    </row>
    <row r="89" spans="1:13" hidden="1" x14ac:dyDescent="0.3">
      <c r="A89" s="899" t="s">
        <v>484</v>
      </c>
      <c r="B89" s="899"/>
      <c r="C89" s="899"/>
      <c r="D89" s="899"/>
      <c r="E89" s="899"/>
      <c r="F89" s="899"/>
      <c r="G89" s="899"/>
      <c r="H89" s="899"/>
      <c r="M89" s="209"/>
    </row>
    <row r="90" spans="1:13" hidden="1" x14ac:dyDescent="0.3">
      <c r="A90" s="414"/>
      <c r="B90" s="414"/>
      <c r="C90" s="414"/>
      <c r="D90" s="414"/>
      <c r="E90" s="414"/>
      <c r="F90" s="414"/>
      <c r="G90" s="414"/>
      <c r="H90" s="414"/>
      <c r="M90" s="209"/>
    </row>
    <row r="91" spans="1:13" hidden="1" x14ac:dyDescent="0.3">
      <c r="C91" s="240" t="s">
        <v>481</v>
      </c>
      <c r="D91" s="241">
        <v>224938976</v>
      </c>
      <c r="E91" s="247">
        <f>D91/D93</f>
        <v>0.35408841787033662</v>
      </c>
    </row>
    <row r="92" spans="1:13" hidden="1" x14ac:dyDescent="0.3">
      <c r="C92" s="240" t="s">
        <v>482</v>
      </c>
      <c r="D92" s="241">
        <v>410323192</v>
      </c>
      <c r="E92" s="247">
        <f>D92/D93</f>
        <v>0.64591158212966338</v>
      </c>
    </row>
    <row r="93" spans="1:13" hidden="1" x14ac:dyDescent="0.3">
      <c r="C93" s="243" t="s">
        <v>483</v>
      </c>
      <c r="D93" s="244">
        <f>SUM(D91:D92)</f>
        <v>635262168</v>
      </c>
    </row>
    <row r="94" spans="1:13" ht="15" hidden="1" thickBot="1" x14ac:dyDescent="0.35">
      <c r="B94" s="900" t="s">
        <v>486</v>
      </c>
      <c r="C94" s="901"/>
      <c r="D94" s="901"/>
      <c r="E94" s="901"/>
      <c r="F94" s="902"/>
    </row>
    <row r="95" spans="1:13" hidden="1" x14ac:dyDescent="0.3">
      <c r="B95" s="430" t="s">
        <v>485</v>
      </c>
      <c r="C95" s="245">
        <v>899</v>
      </c>
      <c r="D95" s="245">
        <v>893</v>
      </c>
      <c r="E95" s="246" t="s">
        <v>470</v>
      </c>
      <c r="F95" s="246"/>
    </row>
    <row r="96" spans="1:13" hidden="1" x14ac:dyDescent="0.3">
      <c r="B96" s="235">
        <v>0</v>
      </c>
      <c r="C96" s="236">
        <v>218444862</v>
      </c>
      <c r="D96" s="236">
        <v>86706492</v>
      </c>
      <c r="E96" s="431">
        <f>SUM(C96:D96)</f>
        <v>305151354</v>
      </c>
      <c r="F96" s="432">
        <f>E96/$E$101</f>
        <v>0.48035499258630493</v>
      </c>
    </row>
    <row r="97" spans="1:8" hidden="1" x14ac:dyDescent="0.3">
      <c r="B97" s="235">
        <v>1</v>
      </c>
      <c r="C97" s="236">
        <v>120440300</v>
      </c>
      <c r="D97" s="236">
        <v>86853196</v>
      </c>
      <c r="E97" s="431">
        <f>SUM(C97:D97)</f>
        <v>207293496</v>
      </c>
      <c r="F97" s="432">
        <f>E97/$E$101</f>
        <v>0.32631172835716543</v>
      </c>
    </row>
    <row r="98" spans="1:8" hidden="1" x14ac:dyDescent="0.3">
      <c r="B98" s="235">
        <v>2</v>
      </c>
      <c r="C98" s="236">
        <v>20442800</v>
      </c>
      <c r="D98" s="236">
        <v>30052622</v>
      </c>
      <c r="E98" s="431">
        <f>SUM(C98:D98)</f>
        <v>50495422</v>
      </c>
      <c r="F98" s="432">
        <f>E98/$E$101</f>
        <v>7.9487532145940731E-2</v>
      </c>
    </row>
    <row r="99" spans="1:8" hidden="1" x14ac:dyDescent="0.3">
      <c r="B99" s="235">
        <v>5</v>
      </c>
      <c r="C99" s="236">
        <v>35584600</v>
      </c>
      <c r="D99" s="236">
        <v>9878532</v>
      </c>
      <c r="E99" s="431">
        <f>SUM(C99:D99)</f>
        <v>45463132</v>
      </c>
      <c r="F99" s="432">
        <f>E99/$E$101</f>
        <v>7.1565936537873603E-2</v>
      </c>
    </row>
    <row r="100" spans="1:8" hidden="1" x14ac:dyDescent="0.3">
      <c r="B100" s="235">
        <v>6</v>
      </c>
      <c r="C100" s="237">
        <v>15410630</v>
      </c>
      <c r="D100" s="236">
        <v>11448134</v>
      </c>
      <c r="E100" s="431">
        <f>SUM(C100:D100)</f>
        <v>26858764</v>
      </c>
      <c r="F100" s="432">
        <f>E100/$E$101</f>
        <v>4.2279810372715283E-2</v>
      </c>
    </row>
    <row r="101" spans="1:8" ht="15" hidden="1" thickBot="1" x14ac:dyDescent="0.35">
      <c r="B101" s="433"/>
      <c r="C101" s="248">
        <v>410323192</v>
      </c>
      <c r="D101" s="248">
        <f>SUM(D96:D100)</f>
        <v>224938976</v>
      </c>
      <c r="E101" s="238">
        <f>SUM(E96:E100)</f>
        <v>635262168</v>
      </c>
      <c r="F101" s="239">
        <f>E101/C59</f>
        <v>5.9536274974471164E-2</v>
      </c>
    </row>
    <row r="102" spans="1:8" hidden="1" x14ac:dyDescent="0.3">
      <c r="B102" s="433"/>
      <c r="C102" s="251"/>
      <c r="D102" s="251"/>
      <c r="E102" s="251"/>
      <c r="F102" s="252"/>
    </row>
    <row r="103" spans="1:8" hidden="1" x14ac:dyDescent="0.3">
      <c r="B103" s="433"/>
      <c r="C103" s="251" t="s">
        <v>488</v>
      </c>
      <c r="D103" s="251" t="s">
        <v>487</v>
      </c>
      <c r="E103" s="251"/>
      <c r="F103" s="252"/>
    </row>
    <row r="104" spans="1:8" hidden="1" x14ac:dyDescent="0.3">
      <c r="B104" s="250" t="s">
        <v>489</v>
      </c>
      <c r="C104" s="242">
        <f>C101/E101</f>
        <v>0.64591158212966338</v>
      </c>
      <c r="D104" s="242">
        <f>D101/E101</f>
        <v>0.35408841787033662</v>
      </c>
    </row>
    <row r="105" spans="1:8" hidden="1" x14ac:dyDescent="0.3">
      <c r="B105" s="250" t="s">
        <v>490</v>
      </c>
      <c r="C105" s="242">
        <f>C101/C40</f>
        <v>0.2160006270202218</v>
      </c>
      <c r="D105" s="249">
        <f>D101/'RESUMEN X MES'!J10</f>
        <v>2.5647133147743591E-2</v>
      </c>
    </row>
    <row r="106" spans="1:8" hidden="1" x14ac:dyDescent="0.3">
      <c r="B106" s="250" t="s">
        <v>491</v>
      </c>
      <c r="C106" s="242">
        <f>C101/C59</f>
        <v>3.8455169562867354E-2</v>
      </c>
      <c r="D106" s="249">
        <f>D101/C59</f>
        <v>2.1081105411603813E-2</v>
      </c>
    </row>
    <row r="107" spans="1:8" hidden="1" x14ac:dyDescent="0.3"/>
    <row r="108" spans="1:8" hidden="1" x14ac:dyDescent="0.3">
      <c r="A108" s="903" t="s">
        <v>492</v>
      </c>
      <c r="B108" s="903"/>
      <c r="C108" s="903"/>
      <c r="D108" s="903"/>
      <c r="E108" s="903"/>
      <c r="F108" s="903"/>
      <c r="G108" s="903"/>
      <c r="H108" s="903"/>
    </row>
    <row r="109" spans="1:8" hidden="1" x14ac:dyDescent="0.3"/>
    <row r="110" spans="1:8" hidden="1" x14ac:dyDescent="0.3">
      <c r="A110" s="868" t="s">
        <v>4</v>
      </c>
      <c r="B110" s="870"/>
      <c r="C110" s="897" t="s">
        <v>426</v>
      </c>
      <c r="D110" s="897" t="s">
        <v>435</v>
      </c>
      <c r="E110" s="897" t="s">
        <v>319</v>
      </c>
      <c r="F110" s="897" t="s">
        <v>320</v>
      </c>
      <c r="G110" s="897" t="s">
        <v>437</v>
      </c>
      <c r="H110" s="897" t="s">
        <v>436</v>
      </c>
    </row>
    <row r="111" spans="1:8" ht="15" hidden="1" thickBot="1" x14ac:dyDescent="0.35">
      <c r="A111" s="425" t="s">
        <v>6</v>
      </c>
      <c r="B111" s="426" t="s">
        <v>7</v>
      </c>
      <c r="C111" s="898"/>
      <c r="D111" s="898"/>
      <c r="E111" s="898"/>
      <c r="F111" s="898"/>
      <c r="G111" s="898"/>
      <c r="H111" s="898"/>
    </row>
    <row r="112" spans="1:8" hidden="1" x14ac:dyDescent="0.3">
      <c r="A112" s="415"/>
      <c r="B112" s="415"/>
      <c r="C112" s="416"/>
      <c r="D112" s="417"/>
      <c r="E112" s="417"/>
      <c r="F112" s="417"/>
      <c r="G112" s="417"/>
      <c r="H112" s="417"/>
    </row>
    <row r="113" spans="1:8" hidden="1" x14ac:dyDescent="0.3">
      <c r="A113" s="421"/>
      <c r="B113" s="422"/>
      <c r="C113" s="427" t="s">
        <v>0</v>
      </c>
      <c r="D113" s="427" t="s">
        <v>0</v>
      </c>
      <c r="E113" s="427" t="s">
        <v>0</v>
      </c>
      <c r="F113" s="427" t="s">
        <v>0</v>
      </c>
      <c r="G113" s="428"/>
      <c r="H113" s="429"/>
    </row>
    <row r="114" spans="1:8" hidden="1" x14ac:dyDescent="0.3">
      <c r="A114" s="418">
        <v>0</v>
      </c>
      <c r="B114" s="419" t="s">
        <v>12</v>
      </c>
      <c r="C114" s="420">
        <f>C50-E96</f>
        <v>4426127045</v>
      </c>
      <c r="D114" s="420">
        <f t="shared" ref="D114:E120" si="14">D50</f>
        <v>2895731603.79</v>
      </c>
      <c r="E114" s="420">
        <f t="shared" si="14"/>
        <v>164348909.94</v>
      </c>
      <c r="F114" s="420">
        <f>C114-D114-E114</f>
        <v>1366046531.27</v>
      </c>
      <c r="G114" s="234">
        <f t="shared" ref="G114:G120" si="15">(C114-F114)/C114</f>
        <v>0.69136752800325463</v>
      </c>
      <c r="H114" s="233">
        <f>D114/C114</f>
        <v>0.65423598878870404</v>
      </c>
    </row>
    <row r="115" spans="1:8" hidden="1" x14ac:dyDescent="0.3">
      <c r="A115" s="418">
        <v>1</v>
      </c>
      <c r="B115" s="419" t="s">
        <v>46</v>
      </c>
      <c r="C115" s="420">
        <f>C51-E97</f>
        <v>1266136909</v>
      </c>
      <c r="D115" s="420">
        <f t="shared" si="14"/>
        <v>673594274.33000004</v>
      </c>
      <c r="E115" s="420">
        <f t="shared" si="14"/>
        <v>404879217.70000005</v>
      </c>
      <c r="F115" s="420">
        <f>C115-D115-E115</f>
        <v>187663416.96999991</v>
      </c>
      <c r="G115" s="234">
        <f t="shared" si="15"/>
        <v>0.85178268192322337</v>
      </c>
      <c r="H115" s="233">
        <f t="shared" ref="H115:H120" si="16">D115/C115</f>
        <v>0.5320074547562218</v>
      </c>
    </row>
    <row r="116" spans="1:8" hidden="1" x14ac:dyDescent="0.3">
      <c r="A116" s="418">
        <v>2</v>
      </c>
      <c r="B116" s="419" t="s">
        <v>109</v>
      </c>
      <c r="C116" s="420">
        <f>C52-E98</f>
        <v>113838724</v>
      </c>
      <c r="D116" s="420">
        <f t="shared" si="14"/>
        <v>10080447.609999999</v>
      </c>
      <c r="E116" s="420">
        <f t="shared" si="14"/>
        <v>381913</v>
      </c>
      <c r="F116" s="420">
        <f>C116-D116-E116</f>
        <v>103376363.39</v>
      </c>
      <c r="G116" s="234">
        <f t="shared" si="15"/>
        <v>9.1905111392499433E-2</v>
      </c>
      <c r="H116" s="233">
        <f t="shared" si="16"/>
        <v>8.8550251230855317E-2</v>
      </c>
    </row>
    <row r="117" spans="1:8" hidden="1" x14ac:dyDescent="0.3">
      <c r="A117" s="418">
        <v>3</v>
      </c>
      <c r="B117" s="419" t="s">
        <v>145</v>
      </c>
      <c r="C117" s="420">
        <v>0</v>
      </c>
      <c r="D117" s="420">
        <f t="shared" si="14"/>
        <v>0</v>
      </c>
      <c r="E117" s="420">
        <f t="shared" si="14"/>
        <v>0</v>
      </c>
      <c r="F117" s="420">
        <f>F86+RESUMENxPartida!Y53</f>
        <v>0</v>
      </c>
      <c r="G117" s="234">
        <v>0</v>
      </c>
      <c r="H117" s="233">
        <v>0</v>
      </c>
    </row>
    <row r="118" spans="1:8" hidden="1" x14ac:dyDescent="0.3">
      <c r="A118" s="418">
        <v>4</v>
      </c>
      <c r="B118" s="419" t="s">
        <v>169</v>
      </c>
      <c r="C118" s="420">
        <v>0</v>
      </c>
      <c r="D118" s="420">
        <f t="shared" si="14"/>
        <v>0</v>
      </c>
      <c r="E118" s="420">
        <f t="shared" si="14"/>
        <v>0</v>
      </c>
      <c r="F118" s="420">
        <f>F91+RESUMENxPartida!Y54</f>
        <v>0</v>
      </c>
      <c r="G118" s="234">
        <v>0</v>
      </c>
      <c r="H118" s="233">
        <v>0</v>
      </c>
    </row>
    <row r="119" spans="1:8" hidden="1" x14ac:dyDescent="0.3">
      <c r="A119" s="418">
        <v>5</v>
      </c>
      <c r="B119" s="419" t="s">
        <v>191</v>
      </c>
      <c r="C119" s="420">
        <f>C55-E99</f>
        <v>1717903090</v>
      </c>
      <c r="D119" s="420">
        <f t="shared" si="14"/>
        <v>494509665.35000002</v>
      </c>
      <c r="E119" s="420">
        <f t="shared" si="14"/>
        <v>688672854.16999996</v>
      </c>
      <c r="F119" s="420">
        <f>C119-D119-E119</f>
        <v>534720570.48000014</v>
      </c>
      <c r="G119" s="234">
        <f t="shared" si="15"/>
        <v>0.68873647553657991</v>
      </c>
      <c r="H119" s="233">
        <f t="shared" si="16"/>
        <v>0.2878565550225537</v>
      </c>
    </row>
    <row r="120" spans="1:8" hidden="1" x14ac:dyDescent="0.3">
      <c r="A120" s="418">
        <v>6</v>
      </c>
      <c r="B120" s="419" t="s">
        <v>219</v>
      </c>
      <c r="C120" s="420">
        <f>C56-E100</f>
        <v>2510901944</v>
      </c>
      <c r="D120" s="420">
        <f t="shared" si="14"/>
        <v>1673859876.54</v>
      </c>
      <c r="E120" s="420">
        <f t="shared" si="14"/>
        <v>569532037.12</v>
      </c>
      <c r="F120" s="420">
        <f>C120-D120-E120</f>
        <v>267510030.34000003</v>
      </c>
      <c r="G120" s="234">
        <f t="shared" si="15"/>
        <v>0.89346058256904992</v>
      </c>
      <c r="H120" s="233">
        <f t="shared" si="16"/>
        <v>0.66663689537531379</v>
      </c>
    </row>
    <row r="121" spans="1:8" ht="17.399999999999999" hidden="1" x14ac:dyDescent="0.55000000000000004">
      <c r="A121" s="421"/>
      <c r="B121" s="422"/>
      <c r="C121" s="423"/>
      <c r="D121" s="423"/>
      <c r="E121" s="423"/>
      <c r="F121" s="423"/>
      <c r="G121" s="434"/>
      <c r="H121" s="435"/>
    </row>
    <row r="122" spans="1:8" ht="15" hidden="1" thickBot="1" x14ac:dyDescent="0.35">
      <c r="A122" s="436"/>
      <c r="B122" s="437" t="s">
        <v>11</v>
      </c>
      <c r="C122" s="230">
        <f>SUM(C114:C121)</f>
        <v>10034907712</v>
      </c>
      <c r="D122" s="230">
        <f>SUM(D114:D121)</f>
        <v>5747775867.6199999</v>
      </c>
      <c r="E122" s="230">
        <f>SUM(E114:E121)</f>
        <v>1827814931.9299998</v>
      </c>
      <c r="F122" s="230">
        <f>SUM(F114:F121)</f>
        <v>2459316912.4500003</v>
      </c>
      <c r="G122" s="231">
        <f>(C122-F122)/C122</f>
        <v>0.75492381364812289</v>
      </c>
      <c r="H122" s="232">
        <f>D122/C122</f>
        <v>0.57277814929445359</v>
      </c>
    </row>
    <row r="123" spans="1:8" hidden="1" x14ac:dyDescent="0.3"/>
    <row r="124" spans="1:8" hidden="1" x14ac:dyDescent="0.3">
      <c r="B124" s="422" t="s">
        <v>480</v>
      </c>
    </row>
  </sheetData>
  <mergeCells count="43">
    <mergeCell ref="A1:H1"/>
    <mergeCell ref="A3:H3"/>
    <mergeCell ref="A4:H4"/>
    <mergeCell ref="A2:H2"/>
    <mergeCell ref="G6:G7"/>
    <mergeCell ref="H6:H7"/>
    <mergeCell ref="A6:B6"/>
    <mergeCell ref="C6:C7"/>
    <mergeCell ref="D6:D7"/>
    <mergeCell ref="E6:E7"/>
    <mergeCell ref="F6:F7"/>
    <mergeCell ref="F110:F111"/>
    <mergeCell ref="H110:H111"/>
    <mergeCell ref="G110:G111"/>
    <mergeCell ref="A89:H89"/>
    <mergeCell ref="B94:F94"/>
    <mergeCell ref="A108:H108"/>
    <mergeCell ref="A110:B110"/>
    <mergeCell ref="C110:C111"/>
    <mergeCell ref="D110:D111"/>
    <mergeCell ref="E110:E111"/>
    <mergeCell ref="A24:H24"/>
    <mergeCell ref="A25:H25"/>
    <mergeCell ref="A21:H21"/>
    <mergeCell ref="A22:H22"/>
    <mergeCell ref="A27:B27"/>
    <mergeCell ref="C27:C28"/>
    <mergeCell ref="D27:D28"/>
    <mergeCell ref="E27:E28"/>
    <mergeCell ref="F27:F28"/>
    <mergeCell ref="G27:G28"/>
    <mergeCell ref="H27:H28"/>
    <mergeCell ref="A23:H23"/>
    <mergeCell ref="A43:H43"/>
    <mergeCell ref="A44:H44"/>
    <mergeCell ref="A47:B47"/>
    <mergeCell ref="C47:C48"/>
    <mergeCell ref="D47:D48"/>
    <mergeCell ref="E47:E48"/>
    <mergeCell ref="F47:F48"/>
    <mergeCell ref="G47:G48"/>
    <mergeCell ref="H47:H48"/>
    <mergeCell ref="A45:H45"/>
  </mergeCells>
  <printOptions horizontalCentered="1" verticalCentered="1"/>
  <pageMargins left="0.11811023622047245" right="0.11811023622047245" top="0.11811023622047245" bottom="0" header="0" footer="0"/>
  <pageSetup paperSize="9" scale="50" orientation="landscape"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50"/>
  <sheetViews>
    <sheetView showGridLines="0" zoomScale="80" zoomScaleNormal="80" zoomScaleSheetLayoutView="100" workbookViewId="0">
      <selection activeCell="P19" sqref="P19"/>
    </sheetView>
  </sheetViews>
  <sheetFormatPr baseColWidth="10" defaultRowHeight="14.4" x14ac:dyDescent="0.3"/>
  <cols>
    <col min="1" max="1" width="9" customWidth="1"/>
    <col min="2" max="2" width="37.6640625" customWidth="1"/>
    <col min="3" max="3" width="16" customWidth="1"/>
    <col min="4" max="4" width="15.44140625" customWidth="1"/>
    <col min="5" max="5" width="8.6640625" customWidth="1"/>
    <col min="6" max="6" width="2.44140625" customWidth="1"/>
    <col min="7" max="7" width="15" customWidth="1"/>
    <col min="8" max="8" width="15.33203125" customWidth="1"/>
    <col min="9" max="9" width="8.6640625" customWidth="1"/>
    <col min="10" max="10" width="2" customWidth="1"/>
    <col min="11" max="11" width="15.88671875" customWidth="1"/>
    <col min="12" max="12" width="15.5546875" customWidth="1"/>
    <col min="13" max="13" width="9.109375" customWidth="1"/>
  </cols>
  <sheetData>
    <row r="1" spans="1:13" x14ac:dyDescent="0.3">
      <c r="A1" s="903" t="str">
        <f>'[3]H-23 P-893'!A1:E1</f>
        <v>MINISTERIO DE CIENCIA TECNOLOGÍA Y TELECOMUNICACIONES</v>
      </c>
      <c r="B1" s="903"/>
      <c r="C1" s="903"/>
      <c r="D1" s="903"/>
      <c r="E1" s="903"/>
      <c r="F1" s="903"/>
      <c r="G1" s="903"/>
      <c r="H1" s="903"/>
      <c r="I1" s="903"/>
      <c r="J1" s="903"/>
      <c r="K1" s="903"/>
      <c r="L1" s="903"/>
      <c r="M1" s="903"/>
    </row>
    <row r="2" spans="1:13" x14ac:dyDescent="0.3">
      <c r="A2" s="930" t="s">
        <v>614</v>
      </c>
      <c r="B2" s="930"/>
      <c r="C2" s="930"/>
      <c r="D2" s="930"/>
      <c r="E2" s="930"/>
      <c r="F2" s="930"/>
      <c r="G2" s="930"/>
      <c r="H2" s="930"/>
      <c r="I2" s="930"/>
      <c r="J2" s="930"/>
      <c r="K2" s="930"/>
      <c r="L2" s="930"/>
      <c r="M2" s="930"/>
    </row>
    <row r="3" spans="1:13" ht="15" thickBot="1" x14ac:dyDescent="0.35">
      <c r="A3" s="283"/>
      <c r="B3" s="283"/>
      <c r="C3" s="283"/>
      <c r="D3" s="283"/>
      <c r="E3" s="283"/>
      <c r="F3" s="283"/>
      <c r="G3" s="283"/>
      <c r="H3" s="283"/>
      <c r="I3" s="283"/>
      <c r="J3" s="283"/>
      <c r="K3" s="283"/>
      <c r="L3" s="283"/>
      <c r="M3" s="283"/>
    </row>
    <row r="4" spans="1:13" x14ac:dyDescent="0.3">
      <c r="A4" s="908" t="str">
        <f>'[3]H-23 P-893'!A3:E3</f>
        <v>PARTIDAS</v>
      </c>
      <c r="B4" s="909"/>
      <c r="C4" s="914">
        <v>893</v>
      </c>
      <c r="D4" s="914"/>
      <c r="E4" s="915"/>
      <c r="F4" s="314"/>
      <c r="G4" s="916">
        <v>899</v>
      </c>
      <c r="H4" s="917"/>
      <c r="I4" s="918"/>
      <c r="J4" s="314"/>
      <c r="K4" s="924" t="s">
        <v>470</v>
      </c>
      <c r="L4" s="925"/>
      <c r="M4" s="926"/>
    </row>
    <row r="5" spans="1:13" ht="15" thickBot="1" x14ac:dyDescent="0.35">
      <c r="A5" s="910"/>
      <c r="B5" s="911"/>
      <c r="C5" s="919" t="s">
        <v>693</v>
      </c>
      <c r="D5" s="919"/>
      <c r="E5" s="920"/>
      <c r="F5" s="315"/>
      <c r="G5" s="927" t="str">
        <f>C5</f>
        <v>ENERO 2020</v>
      </c>
      <c r="H5" s="928"/>
      <c r="I5" s="929"/>
      <c r="J5" s="315"/>
      <c r="K5" s="921" t="str">
        <f>G5</f>
        <v>ENERO 2020</v>
      </c>
      <c r="L5" s="922"/>
      <c r="M5" s="923"/>
    </row>
    <row r="6" spans="1:13" ht="46.2" customHeight="1" x14ac:dyDescent="0.3">
      <c r="A6" s="912"/>
      <c r="B6" s="913"/>
      <c r="C6" s="331" t="s">
        <v>463</v>
      </c>
      <c r="D6" s="332" t="s">
        <v>464</v>
      </c>
      <c r="E6" s="332" t="s">
        <v>465</v>
      </c>
      <c r="F6" s="315"/>
      <c r="G6" s="333" t="s">
        <v>463</v>
      </c>
      <c r="H6" s="334" t="s">
        <v>469</v>
      </c>
      <c r="I6" s="334" t="s">
        <v>465</v>
      </c>
      <c r="J6" s="315"/>
      <c r="K6" s="335" t="s">
        <v>463</v>
      </c>
      <c r="L6" s="336" t="s">
        <v>464</v>
      </c>
      <c r="M6" s="336" t="s">
        <v>465</v>
      </c>
    </row>
    <row r="7" spans="1:13" x14ac:dyDescent="0.3">
      <c r="A7" s="327" t="s">
        <v>665</v>
      </c>
      <c r="B7" s="323" t="s">
        <v>655</v>
      </c>
      <c r="C7" s="323"/>
      <c r="D7" s="323"/>
      <c r="E7" s="323"/>
      <c r="G7" s="323"/>
      <c r="H7" s="323"/>
      <c r="I7" s="323"/>
      <c r="K7" s="309">
        <f t="shared" ref="K7:L10" si="0">C7+G7</f>
        <v>0</v>
      </c>
      <c r="L7" s="309"/>
      <c r="M7" s="311"/>
    </row>
    <row r="8" spans="1:13" x14ac:dyDescent="0.3">
      <c r="A8" s="328" t="s">
        <v>615</v>
      </c>
      <c r="B8" s="308" t="s">
        <v>616</v>
      </c>
      <c r="C8" s="316">
        <f>+'PPTO AL 31 DE OCTUBRE 2024'!AD19</f>
        <v>0</v>
      </c>
      <c r="D8" s="309">
        <f>+'PPTO AL 31 DE OCTUBRE 2024'!AE19</f>
        <v>0</v>
      </c>
      <c r="E8" s="310" t="e">
        <f>D8/C8</f>
        <v>#DIV/0!</v>
      </c>
      <c r="F8" s="315"/>
      <c r="G8" s="343">
        <v>0</v>
      </c>
      <c r="H8" s="343">
        <v>0</v>
      </c>
      <c r="I8" s="344">
        <v>0</v>
      </c>
      <c r="J8" s="315"/>
      <c r="K8" s="309">
        <f t="shared" si="0"/>
        <v>0</v>
      </c>
      <c r="L8" s="309">
        <f t="shared" si="0"/>
        <v>0</v>
      </c>
      <c r="M8" s="311" t="e">
        <f t="shared" ref="M8:M36" si="1">L8/K8</f>
        <v>#DIV/0!</v>
      </c>
    </row>
    <row r="9" spans="1:13" x14ac:dyDescent="0.3">
      <c r="A9" s="329" t="s">
        <v>666</v>
      </c>
      <c r="B9" s="308" t="s">
        <v>19</v>
      </c>
      <c r="C9" s="316"/>
      <c r="D9" s="309"/>
      <c r="E9" s="310"/>
      <c r="F9" s="315"/>
      <c r="G9" s="343"/>
      <c r="H9" s="343"/>
      <c r="I9" s="344"/>
      <c r="J9" s="315"/>
      <c r="K9" s="309">
        <f t="shared" si="0"/>
        <v>0</v>
      </c>
      <c r="L9" s="309"/>
      <c r="M9" s="311"/>
    </row>
    <row r="10" spans="1:13" x14ac:dyDescent="0.3">
      <c r="A10" s="328" t="s">
        <v>617</v>
      </c>
      <c r="B10" s="308" t="s">
        <v>20</v>
      </c>
      <c r="C10" s="316">
        <f>'PPTO AL 31 DE OCTUBRE 2024'!AD21</f>
        <v>5000000</v>
      </c>
      <c r="D10" s="309">
        <f>'PPTO AL 31 DE OCTUBRE 2024'!AE21</f>
        <v>3999269.88</v>
      </c>
      <c r="E10" s="310">
        <f>D10/C10</f>
        <v>0.79985397599999997</v>
      </c>
      <c r="F10" s="315"/>
      <c r="G10" s="343">
        <v>500000</v>
      </c>
      <c r="H10" s="374">
        <v>0</v>
      </c>
      <c r="I10" s="344">
        <v>0</v>
      </c>
      <c r="J10" s="315"/>
      <c r="K10" s="309">
        <f t="shared" si="0"/>
        <v>5500000</v>
      </c>
      <c r="L10" s="309">
        <f t="shared" si="0"/>
        <v>3999269.88</v>
      </c>
      <c r="M10" s="311">
        <f t="shared" si="1"/>
        <v>0.72713997818181819</v>
      </c>
    </row>
    <row r="11" spans="1:13" x14ac:dyDescent="0.3">
      <c r="A11" s="329" t="s">
        <v>667</v>
      </c>
      <c r="B11" s="308" t="s">
        <v>59</v>
      </c>
      <c r="C11" s="316"/>
      <c r="D11" s="309"/>
      <c r="E11" s="310"/>
      <c r="F11" s="315"/>
      <c r="G11" s="343"/>
      <c r="H11" s="343"/>
      <c r="I11" s="344"/>
      <c r="J11" s="315"/>
      <c r="K11" s="309"/>
      <c r="L11" s="309"/>
      <c r="M11" s="311"/>
    </row>
    <row r="12" spans="1:13" x14ac:dyDescent="0.3">
      <c r="A12" s="328" t="s">
        <v>634</v>
      </c>
      <c r="B12" s="308" t="s">
        <v>635</v>
      </c>
      <c r="C12" s="316">
        <f>+'PPTO AL 31 DE OCTUBRE 2024'!AD61</f>
        <v>2500000</v>
      </c>
      <c r="D12" s="309">
        <f>+'PPTO AL 31 DE OCTUBRE 2024'!AE61</f>
        <v>1048120.2</v>
      </c>
      <c r="E12" s="310">
        <f>D12/C12</f>
        <v>0.41924807999999997</v>
      </c>
      <c r="F12" s="315"/>
      <c r="G12" s="343">
        <v>45000000</v>
      </c>
      <c r="H12" s="374">
        <v>0</v>
      </c>
      <c r="I12" s="344">
        <v>0</v>
      </c>
      <c r="J12" s="315"/>
      <c r="K12" s="309">
        <f t="shared" ref="K12:K36" si="2">C12+G12</f>
        <v>47500000</v>
      </c>
      <c r="L12" s="309">
        <f t="shared" ref="L12:L40" si="3">D12+H12</f>
        <v>1048120.2</v>
      </c>
      <c r="M12" s="311">
        <f t="shared" si="1"/>
        <v>2.206568842105263E-2</v>
      </c>
    </row>
    <row r="13" spans="1:13" x14ac:dyDescent="0.3">
      <c r="A13" s="328" t="s">
        <v>636</v>
      </c>
      <c r="B13" s="308" t="s">
        <v>637</v>
      </c>
      <c r="C13" s="316">
        <f>+'PPTO AL 31 DE OCTUBRE 2024'!AD62</f>
        <v>140511296</v>
      </c>
      <c r="D13" s="316">
        <f>+'PPTO AL 31 DE OCTUBRE 2024'!AE62</f>
        <v>0</v>
      </c>
      <c r="E13" s="310">
        <v>0</v>
      </c>
      <c r="F13" s="315"/>
      <c r="G13" s="343">
        <v>0</v>
      </c>
      <c r="H13" s="374">
        <v>0</v>
      </c>
      <c r="I13" s="344">
        <v>0</v>
      </c>
      <c r="J13" s="315"/>
      <c r="K13" s="309">
        <f t="shared" si="2"/>
        <v>140511296</v>
      </c>
      <c r="L13" s="309">
        <f t="shared" si="3"/>
        <v>0</v>
      </c>
      <c r="M13" s="311">
        <v>0</v>
      </c>
    </row>
    <row r="14" spans="1:13" x14ac:dyDescent="0.3">
      <c r="A14" s="328" t="s">
        <v>618</v>
      </c>
      <c r="B14" s="308" t="s">
        <v>67</v>
      </c>
      <c r="C14" s="316"/>
      <c r="D14" s="309"/>
      <c r="E14" s="310"/>
      <c r="F14" s="315"/>
      <c r="G14" s="343"/>
      <c r="H14" s="343"/>
      <c r="I14" s="344"/>
      <c r="J14" s="315"/>
      <c r="K14" s="309"/>
      <c r="L14" s="309">
        <f t="shared" si="3"/>
        <v>0</v>
      </c>
      <c r="M14" s="311"/>
    </row>
    <row r="15" spans="1:13" x14ac:dyDescent="0.3">
      <c r="A15" s="328" t="s">
        <v>619</v>
      </c>
      <c r="B15" s="308" t="s">
        <v>68</v>
      </c>
      <c r="C15" s="316">
        <f>'PPTO AL 31 DE OCTUBRE 2024'!AD69</f>
        <v>0</v>
      </c>
      <c r="D15" s="309">
        <f>'PPTO AL 31 DE OCTUBRE 2024'!AE69</f>
        <v>0</v>
      </c>
      <c r="E15" s="310">
        <v>0</v>
      </c>
      <c r="F15" s="315"/>
      <c r="G15" s="343">
        <v>0</v>
      </c>
      <c r="H15" s="343">
        <v>0</v>
      </c>
      <c r="I15" s="344">
        <v>0</v>
      </c>
      <c r="J15" s="315"/>
      <c r="K15" s="309">
        <f t="shared" si="2"/>
        <v>0</v>
      </c>
      <c r="L15" s="309">
        <f t="shared" si="3"/>
        <v>0</v>
      </c>
      <c r="M15" s="311">
        <v>0</v>
      </c>
    </row>
    <row r="16" spans="1:13" x14ac:dyDescent="0.3">
      <c r="A16" s="328" t="s">
        <v>620</v>
      </c>
      <c r="B16" s="308" t="s">
        <v>69</v>
      </c>
      <c r="C16" s="316">
        <f>'PPTO AL 31 DE OCTUBRE 2024'!AD70</f>
        <v>0</v>
      </c>
      <c r="D16" s="309">
        <f>'PPTO AL 31 DE OCTUBRE 2024'!AE70</f>
        <v>0</v>
      </c>
      <c r="E16" s="310">
        <v>0</v>
      </c>
      <c r="F16" s="315"/>
      <c r="G16" s="343">
        <v>0</v>
      </c>
      <c r="H16" s="343">
        <v>0</v>
      </c>
      <c r="I16" s="344">
        <v>0</v>
      </c>
      <c r="J16" s="315"/>
      <c r="K16" s="309">
        <f t="shared" si="2"/>
        <v>0</v>
      </c>
      <c r="L16" s="309">
        <f t="shared" si="3"/>
        <v>0</v>
      </c>
      <c r="M16" s="311">
        <v>0</v>
      </c>
    </row>
    <row r="17" spans="1:13" x14ac:dyDescent="0.3">
      <c r="A17" s="328" t="s">
        <v>621</v>
      </c>
      <c r="B17" s="308" t="s">
        <v>70</v>
      </c>
      <c r="C17" s="316">
        <f>'PPTO AL 31 DE OCTUBRE 2024'!AD71</f>
        <v>20000000</v>
      </c>
      <c r="D17" s="309">
        <f>'PPTO AL 31 DE OCTUBRE 2024'!AE71</f>
        <v>0</v>
      </c>
      <c r="E17" s="310">
        <v>0</v>
      </c>
      <c r="F17" s="315"/>
      <c r="G17" s="343">
        <v>0</v>
      </c>
      <c r="H17" s="343">
        <v>0</v>
      </c>
      <c r="I17" s="344">
        <v>0</v>
      </c>
      <c r="J17" s="315"/>
      <c r="K17" s="309">
        <f t="shared" si="2"/>
        <v>20000000</v>
      </c>
      <c r="L17" s="309">
        <f t="shared" si="3"/>
        <v>0</v>
      </c>
      <c r="M17" s="311">
        <v>0</v>
      </c>
    </row>
    <row r="18" spans="1:13" x14ac:dyDescent="0.3">
      <c r="A18" s="328" t="s">
        <v>622</v>
      </c>
      <c r="B18" s="308" t="s">
        <v>71</v>
      </c>
      <c r="C18" s="316">
        <f>'PPTO AL 31 DE OCTUBRE 2024'!AD72</f>
        <v>57600000</v>
      </c>
      <c r="D18" s="309">
        <f>'PPTO AL 31 DE OCTUBRE 2024'!AE72</f>
        <v>0</v>
      </c>
      <c r="E18" s="310">
        <f t="shared" ref="E18:E36" si="4">D18/C18</f>
        <v>0</v>
      </c>
      <c r="F18" s="315"/>
      <c r="G18" s="343">
        <v>65000000</v>
      </c>
      <c r="H18" s="374">
        <v>0</v>
      </c>
      <c r="I18" s="344">
        <v>0</v>
      </c>
      <c r="J18" s="315"/>
      <c r="K18" s="309">
        <f t="shared" si="2"/>
        <v>122600000</v>
      </c>
      <c r="L18" s="309">
        <f t="shared" si="3"/>
        <v>0</v>
      </c>
      <c r="M18" s="311">
        <f t="shared" si="1"/>
        <v>0</v>
      </c>
    </row>
    <row r="19" spans="1:13" x14ac:dyDescent="0.3">
      <c r="A19" s="328" t="s">
        <v>623</v>
      </c>
      <c r="B19" s="308" t="s">
        <v>72</v>
      </c>
      <c r="C19" s="316">
        <f>'PPTO AL 31 DE OCTUBRE 2024'!AD73</f>
        <v>40551778</v>
      </c>
      <c r="D19" s="309">
        <f>'PPTO AL 31 DE OCTUBRE 2024'!AE73</f>
        <v>11152889.82</v>
      </c>
      <c r="E19" s="310">
        <f t="shared" si="4"/>
        <v>0.27502838025992349</v>
      </c>
      <c r="F19" s="315"/>
      <c r="G19" s="343">
        <v>0</v>
      </c>
      <c r="H19" s="343">
        <v>0</v>
      </c>
      <c r="I19" s="344">
        <v>0</v>
      </c>
      <c r="J19" s="315"/>
      <c r="K19" s="309">
        <f t="shared" si="2"/>
        <v>40551778</v>
      </c>
      <c r="L19" s="309">
        <f t="shared" si="3"/>
        <v>11152889.82</v>
      </c>
      <c r="M19" s="311">
        <f t="shared" si="1"/>
        <v>0.27502838025992349</v>
      </c>
    </row>
    <row r="20" spans="1:13" x14ac:dyDescent="0.3">
      <c r="A20" s="328" t="s">
        <v>624</v>
      </c>
      <c r="B20" s="308" t="s">
        <v>73</v>
      </c>
      <c r="C20" s="316">
        <f>'PPTO AL 31 DE OCTUBRE 2024'!AD74</f>
        <v>16243502</v>
      </c>
      <c r="D20" s="309">
        <f>'PPTO AL 31 DE OCTUBRE 2024'!AE74</f>
        <v>9226291.8000000007</v>
      </c>
      <c r="E20" s="310">
        <f t="shared" si="4"/>
        <v>0.56799893274245916</v>
      </c>
      <c r="F20" s="315"/>
      <c r="G20" s="343">
        <v>20500000</v>
      </c>
      <c r="H20" s="374">
        <v>0</v>
      </c>
      <c r="I20" s="344">
        <v>0</v>
      </c>
      <c r="J20" s="315"/>
      <c r="K20" s="309">
        <f t="shared" si="2"/>
        <v>36743502</v>
      </c>
      <c r="L20" s="309">
        <f t="shared" si="3"/>
        <v>9226291.8000000007</v>
      </c>
      <c r="M20" s="311">
        <f t="shared" si="1"/>
        <v>0.25109995775579586</v>
      </c>
    </row>
    <row r="21" spans="1:13" x14ac:dyDescent="0.3">
      <c r="A21" s="328" t="s">
        <v>625</v>
      </c>
      <c r="B21" s="308" t="s">
        <v>74</v>
      </c>
      <c r="C21" s="316">
        <f>'PPTO AL 31 DE OCTUBRE 2024'!AD75</f>
        <v>2602525</v>
      </c>
      <c r="D21" s="309">
        <f>'PPTO AL 31 DE OCTUBRE 2024'!AE75</f>
        <v>81392.77</v>
      </c>
      <c r="E21" s="310">
        <f t="shared" si="4"/>
        <v>3.1274539149479835E-2</v>
      </c>
      <c r="F21" s="315"/>
      <c r="G21" s="343">
        <v>800000</v>
      </c>
      <c r="H21" s="374">
        <v>0</v>
      </c>
      <c r="I21" s="344">
        <v>0</v>
      </c>
      <c r="J21" s="315"/>
      <c r="K21" s="309">
        <f t="shared" si="2"/>
        <v>3402525</v>
      </c>
      <c r="L21" s="309">
        <f t="shared" si="3"/>
        <v>81392.77</v>
      </c>
      <c r="M21" s="311">
        <f t="shared" si="1"/>
        <v>2.3921284928104865E-2</v>
      </c>
    </row>
    <row r="22" spans="1:13" x14ac:dyDescent="0.3">
      <c r="A22" s="328" t="s">
        <v>626</v>
      </c>
      <c r="B22" s="308" t="s">
        <v>75</v>
      </c>
      <c r="C22" s="316"/>
      <c r="D22" s="309"/>
      <c r="E22" s="310"/>
      <c r="F22" s="315"/>
      <c r="G22" s="343"/>
      <c r="H22" s="343"/>
      <c r="I22" s="344"/>
      <c r="J22" s="315"/>
      <c r="K22" s="309">
        <f t="shared" si="2"/>
        <v>0</v>
      </c>
      <c r="L22" s="309">
        <f t="shared" si="3"/>
        <v>0</v>
      </c>
      <c r="M22" s="311"/>
    </row>
    <row r="23" spans="1:13" x14ac:dyDescent="0.3">
      <c r="A23" s="328" t="s">
        <v>627</v>
      </c>
      <c r="B23" s="308" t="s">
        <v>76</v>
      </c>
      <c r="C23" s="316">
        <f>'PPTO AL 31 DE OCTUBRE 2024'!AD77</f>
        <v>714905</v>
      </c>
      <c r="D23" s="309">
        <f>'PPTO AL 31 DE OCTUBRE 2024'!AE77</f>
        <v>394609.26</v>
      </c>
      <c r="E23" s="310">
        <f t="shared" si="4"/>
        <v>0.55197440219329841</v>
      </c>
      <c r="F23" s="315"/>
      <c r="G23" s="343">
        <v>400000</v>
      </c>
      <c r="H23" s="374">
        <v>0</v>
      </c>
      <c r="I23" s="344">
        <v>0</v>
      </c>
      <c r="J23" s="315"/>
      <c r="K23" s="309">
        <f t="shared" si="2"/>
        <v>1114905</v>
      </c>
      <c r="L23" s="309">
        <f t="shared" si="3"/>
        <v>394609.26</v>
      </c>
      <c r="M23" s="311">
        <f t="shared" si="1"/>
        <v>0.35393980653060125</v>
      </c>
    </row>
    <row r="24" spans="1:13" x14ac:dyDescent="0.3">
      <c r="A24" s="328" t="s">
        <v>628</v>
      </c>
      <c r="B24" s="308" t="s">
        <v>77</v>
      </c>
      <c r="C24" s="316">
        <f>'PPTO AL 31 DE OCTUBRE 2024'!AD78</f>
        <v>10927704</v>
      </c>
      <c r="D24" s="309">
        <f>'PPTO AL 31 DE OCTUBRE 2024'!AE78</f>
        <v>3627900</v>
      </c>
      <c r="E24" s="310">
        <f t="shared" si="4"/>
        <v>0.33199105685878755</v>
      </c>
      <c r="F24" s="315"/>
      <c r="G24" s="343">
        <v>3000000</v>
      </c>
      <c r="H24" s="374">
        <v>0</v>
      </c>
      <c r="I24" s="344">
        <v>0</v>
      </c>
      <c r="J24" s="315"/>
      <c r="K24" s="309">
        <f t="shared" si="2"/>
        <v>13927704</v>
      </c>
      <c r="L24" s="309">
        <f t="shared" si="3"/>
        <v>3627900</v>
      </c>
      <c r="M24" s="311">
        <f t="shared" si="1"/>
        <v>0.2604808373296848</v>
      </c>
    </row>
    <row r="25" spans="1:13" x14ac:dyDescent="0.3">
      <c r="A25" s="328" t="s">
        <v>629</v>
      </c>
      <c r="B25" s="308" t="s">
        <v>78</v>
      </c>
      <c r="C25" s="316">
        <f>'PPTO AL 31 DE OCTUBRE 2024'!AD79</f>
        <v>28160000</v>
      </c>
      <c r="D25" s="309">
        <f>'PPTO AL 31 DE OCTUBRE 2024'!AE79</f>
        <v>18081363.09</v>
      </c>
      <c r="E25" s="310">
        <f t="shared" si="4"/>
        <v>0.64209385973011368</v>
      </c>
      <c r="F25" s="315"/>
      <c r="G25" s="343">
        <v>10000000</v>
      </c>
      <c r="H25" s="374">
        <v>0</v>
      </c>
      <c r="I25" s="344">
        <v>0</v>
      </c>
      <c r="J25" s="315"/>
      <c r="K25" s="309">
        <f t="shared" si="2"/>
        <v>38160000</v>
      </c>
      <c r="L25" s="309">
        <f t="shared" si="3"/>
        <v>18081363.09</v>
      </c>
      <c r="M25" s="311">
        <f t="shared" si="1"/>
        <v>0.47383026965408803</v>
      </c>
    </row>
    <row r="26" spans="1:13" x14ac:dyDescent="0.3">
      <c r="A26" s="328" t="s">
        <v>630</v>
      </c>
      <c r="B26" s="308" t="s">
        <v>79</v>
      </c>
      <c r="C26" s="316">
        <f>'PPTO AL 31 DE OCTUBRE 2024'!AD80</f>
        <v>18500000</v>
      </c>
      <c r="D26" s="309">
        <f>'PPTO AL 31 DE OCTUBRE 2024'!AE80</f>
        <v>9338856.8599999994</v>
      </c>
      <c r="E26" s="310">
        <f t="shared" si="4"/>
        <v>0.5048030735135135</v>
      </c>
      <c r="F26" s="315"/>
      <c r="G26" s="343">
        <v>13000000</v>
      </c>
      <c r="H26" s="374">
        <v>0</v>
      </c>
      <c r="I26" s="344">
        <v>0</v>
      </c>
      <c r="J26" s="315"/>
      <c r="K26" s="309">
        <f t="shared" si="2"/>
        <v>31500000</v>
      </c>
      <c r="L26" s="309">
        <f t="shared" si="3"/>
        <v>9338856.8599999994</v>
      </c>
      <c r="M26" s="311">
        <f t="shared" si="1"/>
        <v>0.29647164634920631</v>
      </c>
    </row>
    <row r="27" spans="1:13" x14ac:dyDescent="0.3">
      <c r="A27" s="329" t="s">
        <v>668</v>
      </c>
      <c r="B27" s="308" t="s">
        <v>658</v>
      </c>
      <c r="C27" s="316"/>
      <c r="D27" s="316"/>
      <c r="E27" s="310"/>
      <c r="F27" s="315"/>
      <c r="G27" s="343"/>
      <c r="H27" s="374"/>
      <c r="I27" s="344"/>
      <c r="J27" s="315"/>
      <c r="K27" s="309">
        <f t="shared" ref="K27:L32" si="5">C27+G27</f>
        <v>0</v>
      </c>
      <c r="L27" s="309">
        <f t="shared" si="5"/>
        <v>0</v>
      </c>
      <c r="M27" s="311"/>
    </row>
    <row r="28" spans="1:13" x14ac:dyDescent="0.3">
      <c r="A28" s="328" t="s">
        <v>638</v>
      </c>
      <c r="B28" s="308" t="s">
        <v>639</v>
      </c>
      <c r="C28" s="316">
        <f>+'PPTO AL 31 DE OCTUBRE 2024'!AD86</f>
        <v>67500000</v>
      </c>
      <c r="D28" s="309">
        <f>+'PPTO AL 31 DE OCTUBRE 2024'!AE86</f>
        <v>10680148.689999999</v>
      </c>
      <c r="E28" s="310" t="s">
        <v>0</v>
      </c>
      <c r="F28" s="315"/>
      <c r="G28" s="343">
        <v>1500000</v>
      </c>
      <c r="H28" s="374">
        <v>0</v>
      </c>
      <c r="I28" s="344">
        <v>0</v>
      </c>
      <c r="J28" s="315"/>
      <c r="K28" s="309">
        <f t="shared" si="5"/>
        <v>69000000</v>
      </c>
      <c r="L28" s="309">
        <f t="shared" si="5"/>
        <v>10680148.689999999</v>
      </c>
      <c r="M28" s="311">
        <f t="shared" si="1"/>
        <v>0.15478476362318841</v>
      </c>
    </row>
    <row r="29" spans="1:13" x14ac:dyDescent="0.3">
      <c r="A29" s="328" t="s">
        <v>640</v>
      </c>
      <c r="B29" s="308" t="s">
        <v>641</v>
      </c>
      <c r="C29" s="316">
        <f>+'PPTO AL 31 DE OCTUBRE 2024'!AD87</f>
        <v>25000000</v>
      </c>
      <c r="D29" s="316">
        <f>+'PPTO AL 31 DE OCTUBRE 2024'!AE87</f>
        <v>44930</v>
      </c>
      <c r="E29" s="310">
        <v>0</v>
      </c>
      <c r="F29" s="315"/>
      <c r="G29" s="343">
        <v>0</v>
      </c>
      <c r="H29" s="374">
        <v>0</v>
      </c>
      <c r="I29" s="344">
        <v>0</v>
      </c>
      <c r="J29" s="315"/>
      <c r="K29" s="309">
        <f t="shared" si="5"/>
        <v>25000000</v>
      </c>
      <c r="L29" s="309">
        <f t="shared" si="5"/>
        <v>44930</v>
      </c>
      <c r="M29" s="311">
        <f t="shared" si="1"/>
        <v>1.7972000000000001E-3</v>
      </c>
    </row>
    <row r="30" spans="1:13" x14ac:dyDescent="0.3">
      <c r="A30" s="328" t="s">
        <v>642</v>
      </c>
      <c r="B30" s="308" t="s">
        <v>87</v>
      </c>
      <c r="C30" s="316">
        <f>+'PPTO AL 31 DE OCTUBRE 2024'!AD88</f>
        <v>0</v>
      </c>
      <c r="D30" s="316">
        <f>+'PPTO AL 31 DE OCTUBRE 2024'!AE88</f>
        <v>0</v>
      </c>
      <c r="E30" s="310" t="e">
        <f>D30/C30</f>
        <v>#DIV/0!</v>
      </c>
      <c r="F30" s="315"/>
      <c r="G30" s="343">
        <v>400000</v>
      </c>
      <c r="H30" s="374">
        <v>0</v>
      </c>
      <c r="I30" s="344">
        <v>0</v>
      </c>
      <c r="J30" s="315"/>
      <c r="K30" s="309">
        <f t="shared" si="5"/>
        <v>400000</v>
      </c>
      <c r="L30" s="309">
        <f t="shared" si="5"/>
        <v>0</v>
      </c>
      <c r="M30" s="311">
        <f t="shared" si="1"/>
        <v>0</v>
      </c>
    </row>
    <row r="31" spans="1:13" x14ac:dyDescent="0.3">
      <c r="A31" s="329" t="s">
        <v>669</v>
      </c>
      <c r="B31" s="308" t="s">
        <v>659</v>
      </c>
      <c r="C31" s="316"/>
      <c r="D31" s="316"/>
      <c r="E31" s="310"/>
      <c r="F31" s="315"/>
      <c r="G31" s="343"/>
      <c r="H31" s="374"/>
      <c r="I31" s="344"/>
      <c r="J31" s="315"/>
      <c r="K31" s="309">
        <f t="shared" si="5"/>
        <v>0</v>
      </c>
      <c r="L31" s="309">
        <f t="shared" si="5"/>
        <v>0</v>
      </c>
      <c r="M31" s="311"/>
    </row>
    <row r="32" spans="1:13" x14ac:dyDescent="0.3">
      <c r="A32" s="328" t="s">
        <v>643</v>
      </c>
      <c r="B32" s="308" t="s">
        <v>644</v>
      </c>
      <c r="C32" s="316">
        <v>0</v>
      </c>
      <c r="D32" s="309">
        <v>0</v>
      </c>
      <c r="E32" s="310">
        <v>0</v>
      </c>
      <c r="F32" s="315"/>
      <c r="G32" s="343">
        <v>0</v>
      </c>
      <c r="H32" s="343">
        <v>0</v>
      </c>
      <c r="I32" s="344">
        <v>0</v>
      </c>
      <c r="J32" s="315"/>
      <c r="K32" s="309">
        <f t="shared" si="5"/>
        <v>0</v>
      </c>
      <c r="L32" s="309">
        <f t="shared" si="5"/>
        <v>0</v>
      </c>
      <c r="M32" s="311">
        <v>0</v>
      </c>
    </row>
    <row r="33" spans="1:13" x14ac:dyDescent="0.3">
      <c r="A33" s="329" t="s">
        <v>670</v>
      </c>
      <c r="B33" s="308" t="s">
        <v>656</v>
      </c>
      <c r="C33" s="316" t="s">
        <v>0</v>
      </c>
      <c r="D33" s="309" t="s">
        <v>0</v>
      </c>
      <c r="E33" s="310" t="s">
        <v>0</v>
      </c>
      <c r="F33" s="315"/>
      <c r="G33" s="343" t="s">
        <v>0</v>
      </c>
      <c r="H33" s="343" t="s">
        <v>0</v>
      </c>
      <c r="I33" s="344" t="s">
        <v>0</v>
      </c>
      <c r="J33" s="315"/>
      <c r="K33" s="309"/>
      <c r="L33" s="309"/>
      <c r="M33" s="311"/>
    </row>
    <row r="34" spans="1:13" x14ac:dyDescent="0.3">
      <c r="A34" s="328" t="s">
        <v>631</v>
      </c>
      <c r="B34" s="308" t="s">
        <v>119</v>
      </c>
      <c r="C34" s="316">
        <f>'PPTO AL 31 DE OCTUBRE 2024'!AD121</f>
        <v>0</v>
      </c>
      <c r="D34" s="309">
        <f>'PPTO AL 31 DE OCTUBRE 2024'!AE121</f>
        <v>0</v>
      </c>
      <c r="E34" s="310" t="e">
        <f t="shared" si="4"/>
        <v>#DIV/0!</v>
      </c>
      <c r="F34" s="315"/>
      <c r="G34" s="343">
        <v>700000</v>
      </c>
      <c r="H34" s="374">
        <v>0</v>
      </c>
      <c r="I34" s="344">
        <v>0</v>
      </c>
      <c r="J34" s="315"/>
      <c r="K34" s="309">
        <f t="shared" si="2"/>
        <v>700000</v>
      </c>
      <c r="L34" s="309">
        <f t="shared" si="3"/>
        <v>0</v>
      </c>
      <c r="M34" s="311">
        <f t="shared" si="1"/>
        <v>0</v>
      </c>
    </row>
    <row r="35" spans="1:13" x14ac:dyDescent="0.3">
      <c r="A35" s="329" t="s">
        <v>671</v>
      </c>
      <c r="B35" s="308" t="s">
        <v>657</v>
      </c>
      <c r="C35" s="316"/>
      <c r="D35" s="316"/>
      <c r="E35" s="310"/>
      <c r="F35" s="315"/>
      <c r="G35" s="343"/>
      <c r="H35" s="374"/>
      <c r="I35" s="344"/>
      <c r="J35" s="315"/>
      <c r="K35" s="309">
        <f t="shared" si="2"/>
        <v>0</v>
      </c>
      <c r="L35" s="309">
        <f t="shared" si="3"/>
        <v>0</v>
      </c>
      <c r="M35" s="311"/>
    </row>
    <row r="36" spans="1:13" x14ac:dyDescent="0.3">
      <c r="A36" s="328" t="s">
        <v>645</v>
      </c>
      <c r="B36" s="308" t="s">
        <v>140</v>
      </c>
      <c r="C36" s="316">
        <f>+'PPTO AL 31 DE OCTUBRE 2024'!AD143</f>
        <v>800000</v>
      </c>
      <c r="D36" s="316">
        <f>+'PPTO AL 31 DE OCTUBRE 2024'!AE143</f>
        <v>0</v>
      </c>
      <c r="E36" s="310">
        <f t="shared" si="4"/>
        <v>0</v>
      </c>
      <c r="F36" s="315"/>
      <c r="G36" s="343">
        <v>0</v>
      </c>
      <c r="H36" s="374">
        <v>0</v>
      </c>
      <c r="I36" s="344" t="e">
        <v>#DIV/0!</v>
      </c>
      <c r="J36" s="315"/>
      <c r="K36" s="309">
        <f t="shared" si="2"/>
        <v>800000</v>
      </c>
      <c r="L36" s="309">
        <f t="shared" si="3"/>
        <v>0</v>
      </c>
      <c r="M36" s="311">
        <f t="shared" si="1"/>
        <v>0</v>
      </c>
    </row>
    <row r="37" spans="1:13" x14ac:dyDescent="0.3">
      <c r="A37" s="328" t="s">
        <v>632</v>
      </c>
      <c r="B37" s="308" t="s">
        <v>192</v>
      </c>
      <c r="C37" s="316"/>
      <c r="D37" s="309"/>
      <c r="E37" s="310"/>
      <c r="F37" s="315"/>
      <c r="G37" s="343"/>
      <c r="H37" s="343"/>
      <c r="I37" s="344"/>
      <c r="J37" s="315"/>
      <c r="K37" s="309">
        <f t="shared" ref="K37:K50" si="6">C37+G37</f>
        <v>0</v>
      </c>
      <c r="L37" s="309">
        <f t="shared" si="3"/>
        <v>0</v>
      </c>
      <c r="M37" s="311"/>
    </row>
    <row r="38" spans="1:13" x14ac:dyDescent="0.3">
      <c r="A38" s="328" t="s">
        <v>633</v>
      </c>
      <c r="B38" s="308" t="s">
        <v>194</v>
      </c>
      <c r="C38" s="316">
        <f>'PPTO AL 31 DE OCTUBRE 2024'!AD197</f>
        <v>0</v>
      </c>
      <c r="D38" s="309">
        <f>'PPTO AL 31 DE OCTUBRE 2024'!AE197</f>
        <v>0</v>
      </c>
      <c r="E38" s="310">
        <v>0</v>
      </c>
      <c r="F38" s="315"/>
      <c r="G38" s="343">
        <v>0</v>
      </c>
      <c r="H38" s="343">
        <v>0</v>
      </c>
      <c r="I38" s="344">
        <v>0</v>
      </c>
      <c r="J38" s="315"/>
      <c r="K38" s="309">
        <f t="shared" si="6"/>
        <v>0</v>
      </c>
      <c r="L38" s="309">
        <f t="shared" si="3"/>
        <v>0</v>
      </c>
      <c r="M38" s="311">
        <v>0</v>
      </c>
    </row>
    <row r="39" spans="1:13" x14ac:dyDescent="0.3">
      <c r="A39" s="329" t="s">
        <v>672</v>
      </c>
      <c r="B39" s="308" t="s">
        <v>660</v>
      </c>
      <c r="C39" s="316"/>
      <c r="D39" s="309"/>
      <c r="E39" s="310"/>
      <c r="F39" s="315"/>
      <c r="G39" s="343"/>
      <c r="H39" s="343"/>
      <c r="I39" s="344"/>
      <c r="J39" s="315"/>
      <c r="K39" s="309">
        <f t="shared" si="6"/>
        <v>0</v>
      </c>
      <c r="L39" s="309">
        <f t="shared" si="3"/>
        <v>0</v>
      </c>
      <c r="M39" s="311"/>
    </row>
    <row r="40" spans="1:13" x14ac:dyDescent="0.3">
      <c r="A40" s="328" t="s">
        <v>646</v>
      </c>
      <c r="B40" s="308" t="s">
        <v>216</v>
      </c>
      <c r="C40" s="316">
        <v>0</v>
      </c>
      <c r="D40" s="309">
        <v>0</v>
      </c>
      <c r="E40" s="310">
        <v>0</v>
      </c>
      <c r="F40" s="315"/>
      <c r="G40" s="343">
        <v>0</v>
      </c>
      <c r="H40" s="343">
        <v>0</v>
      </c>
      <c r="I40" s="344">
        <v>0</v>
      </c>
      <c r="J40" s="315"/>
      <c r="K40" s="309">
        <f t="shared" si="6"/>
        <v>0</v>
      </c>
      <c r="L40" s="309">
        <f t="shared" si="3"/>
        <v>0</v>
      </c>
      <c r="M40" s="311">
        <v>0</v>
      </c>
    </row>
    <row r="41" spans="1:13" x14ac:dyDescent="0.3">
      <c r="A41" s="329" t="s">
        <v>673</v>
      </c>
      <c r="B41" s="308" t="s">
        <v>662</v>
      </c>
      <c r="C41" s="316"/>
      <c r="D41" s="309"/>
      <c r="E41" s="310"/>
      <c r="F41" s="315"/>
      <c r="G41" s="343"/>
      <c r="H41" s="343"/>
      <c r="I41" s="344"/>
      <c r="J41" s="315"/>
      <c r="K41" s="309">
        <f t="shared" si="6"/>
        <v>0</v>
      </c>
      <c r="L41" s="309">
        <f t="shared" ref="L41:L50" si="7">D41+H41</f>
        <v>0</v>
      </c>
      <c r="M41" s="311"/>
    </row>
    <row r="42" spans="1:13" x14ac:dyDescent="0.3">
      <c r="A42" s="328" t="s">
        <v>647</v>
      </c>
      <c r="B42" s="308" t="s">
        <v>231</v>
      </c>
      <c r="C42" s="316">
        <v>0</v>
      </c>
      <c r="D42" s="309">
        <v>0</v>
      </c>
      <c r="E42" s="310">
        <v>0</v>
      </c>
      <c r="F42" s="315"/>
      <c r="G42" s="343">
        <v>0</v>
      </c>
      <c r="H42" s="343">
        <v>0</v>
      </c>
      <c r="I42" s="344">
        <v>0</v>
      </c>
      <c r="J42" s="315"/>
      <c r="K42" s="309">
        <f t="shared" si="6"/>
        <v>0</v>
      </c>
      <c r="L42" s="309">
        <f t="shared" si="7"/>
        <v>0</v>
      </c>
      <c r="M42" s="311">
        <v>0</v>
      </c>
    </row>
    <row r="43" spans="1:13" x14ac:dyDescent="0.3">
      <c r="A43" s="328" t="s">
        <v>648</v>
      </c>
      <c r="B43" s="308" t="s">
        <v>198</v>
      </c>
      <c r="C43" s="316">
        <v>0</v>
      </c>
      <c r="D43" s="309">
        <v>0</v>
      </c>
      <c r="E43" s="310">
        <v>0</v>
      </c>
      <c r="F43" s="315"/>
      <c r="G43" s="343">
        <v>0</v>
      </c>
      <c r="H43" s="343">
        <v>0</v>
      </c>
      <c r="I43" s="344">
        <v>0</v>
      </c>
      <c r="J43" s="315"/>
      <c r="K43" s="309">
        <f t="shared" si="6"/>
        <v>0</v>
      </c>
      <c r="L43" s="309">
        <f t="shared" si="7"/>
        <v>0</v>
      </c>
      <c r="M43" s="311">
        <v>0</v>
      </c>
    </row>
    <row r="44" spans="1:13" x14ac:dyDescent="0.3">
      <c r="A44" s="329" t="s">
        <v>674</v>
      </c>
      <c r="B44" s="308" t="s">
        <v>663</v>
      </c>
      <c r="C44" s="316"/>
      <c r="D44" s="309"/>
      <c r="E44" s="310"/>
      <c r="F44" s="315"/>
      <c r="G44" s="343"/>
      <c r="H44" s="343"/>
      <c r="I44" s="344"/>
      <c r="J44" s="315"/>
      <c r="K44" s="309">
        <f t="shared" si="6"/>
        <v>0</v>
      </c>
      <c r="L44" s="309">
        <f t="shared" si="7"/>
        <v>0</v>
      </c>
      <c r="M44" s="311"/>
    </row>
    <row r="45" spans="1:13" x14ac:dyDescent="0.3">
      <c r="A45" s="328" t="s">
        <v>649</v>
      </c>
      <c r="B45" s="308" t="s">
        <v>248</v>
      </c>
      <c r="C45" s="320">
        <v>0</v>
      </c>
      <c r="D45" s="321">
        <v>0</v>
      </c>
      <c r="E45" s="322">
        <v>0</v>
      </c>
      <c r="F45" s="315"/>
      <c r="G45" s="343">
        <v>0</v>
      </c>
      <c r="H45" s="375">
        <v>0</v>
      </c>
      <c r="I45" s="376">
        <v>0</v>
      </c>
      <c r="J45" s="315"/>
      <c r="K45" s="321">
        <f t="shared" si="6"/>
        <v>0</v>
      </c>
      <c r="L45" s="321">
        <f t="shared" si="7"/>
        <v>0</v>
      </c>
      <c r="M45" s="311">
        <v>0</v>
      </c>
    </row>
    <row r="46" spans="1:13" x14ac:dyDescent="0.3">
      <c r="A46" s="328" t="s">
        <v>650</v>
      </c>
      <c r="B46" s="308" t="s">
        <v>651</v>
      </c>
      <c r="C46" s="309">
        <v>0</v>
      </c>
      <c r="D46" s="309">
        <v>0</v>
      </c>
      <c r="E46" s="310">
        <v>0</v>
      </c>
      <c r="F46" s="369"/>
      <c r="G46" s="343">
        <v>0</v>
      </c>
      <c r="H46" s="343">
        <v>0</v>
      </c>
      <c r="I46" s="344">
        <v>0</v>
      </c>
      <c r="J46" s="308"/>
      <c r="K46" s="309">
        <f t="shared" si="6"/>
        <v>0</v>
      </c>
      <c r="L46" s="309">
        <f t="shared" si="7"/>
        <v>0</v>
      </c>
      <c r="M46" s="311">
        <v>0</v>
      </c>
    </row>
    <row r="47" spans="1:13" x14ac:dyDescent="0.3">
      <c r="A47" s="329" t="s">
        <v>675</v>
      </c>
      <c r="B47" s="308" t="s">
        <v>664</v>
      </c>
      <c r="C47" s="324"/>
      <c r="D47" s="325"/>
      <c r="E47" s="326"/>
      <c r="F47" s="315"/>
      <c r="G47" s="343"/>
      <c r="H47" s="377"/>
      <c r="I47" s="378"/>
      <c r="J47" s="315"/>
      <c r="K47" s="307">
        <f t="shared" si="6"/>
        <v>0</v>
      </c>
      <c r="L47" s="307">
        <f t="shared" si="7"/>
        <v>0</v>
      </c>
      <c r="M47" s="311"/>
    </row>
    <row r="48" spans="1:13" x14ac:dyDescent="0.3">
      <c r="A48" s="328" t="s">
        <v>652</v>
      </c>
      <c r="B48" s="308" t="s">
        <v>653</v>
      </c>
      <c r="C48" s="316">
        <v>0</v>
      </c>
      <c r="D48" s="309">
        <v>0</v>
      </c>
      <c r="E48" s="310">
        <v>0</v>
      </c>
      <c r="F48" s="315"/>
      <c r="G48" s="343">
        <v>0</v>
      </c>
      <c r="H48" s="343">
        <v>0</v>
      </c>
      <c r="I48" s="344">
        <v>0</v>
      </c>
      <c r="J48" s="315"/>
      <c r="K48" s="309">
        <f t="shared" si="6"/>
        <v>0</v>
      </c>
      <c r="L48" s="309">
        <f t="shared" si="7"/>
        <v>0</v>
      </c>
      <c r="M48" s="311">
        <v>0</v>
      </c>
    </row>
    <row r="49" spans="1:13" x14ac:dyDescent="0.3">
      <c r="A49" s="329" t="s">
        <v>676</v>
      </c>
      <c r="B49" s="308" t="s">
        <v>661</v>
      </c>
      <c r="C49" s="316"/>
      <c r="D49" s="309"/>
      <c r="E49" s="310"/>
      <c r="F49" s="315"/>
      <c r="G49" s="343"/>
      <c r="H49" s="343"/>
      <c r="I49" s="344"/>
      <c r="J49" s="315"/>
      <c r="K49" s="309">
        <f t="shared" si="6"/>
        <v>0</v>
      </c>
      <c r="L49" s="309">
        <f t="shared" si="7"/>
        <v>0</v>
      </c>
      <c r="M49" s="311"/>
    </row>
    <row r="50" spans="1:13" ht="15" thickBot="1" x14ac:dyDescent="0.35">
      <c r="A50" s="330" t="s">
        <v>654</v>
      </c>
      <c r="B50" s="312" t="s">
        <v>291</v>
      </c>
      <c r="C50" s="317">
        <v>0</v>
      </c>
      <c r="D50" s="313">
        <v>0</v>
      </c>
      <c r="E50" s="318">
        <v>0</v>
      </c>
      <c r="F50" s="319"/>
      <c r="G50" s="343">
        <v>0</v>
      </c>
      <c r="H50" s="345">
        <v>0</v>
      </c>
      <c r="I50" s="346">
        <v>0</v>
      </c>
      <c r="J50" s="319"/>
      <c r="K50" s="313">
        <f t="shared" si="6"/>
        <v>0</v>
      </c>
      <c r="L50" s="313">
        <f t="shared" si="7"/>
        <v>0</v>
      </c>
      <c r="M50" s="311">
        <v>0</v>
      </c>
    </row>
  </sheetData>
  <mergeCells count="9">
    <mergeCell ref="A4:B6"/>
    <mergeCell ref="A1:M1"/>
    <mergeCell ref="C4:E4"/>
    <mergeCell ref="G4:I4"/>
    <mergeCell ref="C5:E5"/>
    <mergeCell ref="K5:M5"/>
    <mergeCell ref="K4:M4"/>
    <mergeCell ref="G5:I5"/>
    <mergeCell ref="A2:M2"/>
  </mergeCells>
  <printOptions horizontalCentered="1" verticalCentered="1"/>
  <pageMargins left="0.70866141732283472" right="0.70866141732283472" top="0.74803149606299213" bottom="0.74803149606299213" header="0.31496062992125984" footer="0.31496062992125984"/>
  <pageSetup paperSize="9" scale="6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B46F3-DC3F-4692-882D-306EAA0DD0F1}">
  <sheetPr>
    <pageSetUpPr fitToPage="1"/>
  </sheetPr>
  <dimension ref="A1:I31"/>
  <sheetViews>
    <sheetView showGridLines="0" zoomScale="115" zoomScaleNormal="115" workbookViewId="0">
      <selection activeCell="E14" sqref="E14"/>
    </sheetView>
  </sheetViews>
  <sheetFormatPr baseColWidth="10" defaultColWidth="11.44140625" defaultRowHeight="11.4" outlineLevelRow="1" x14ac:dyDescent="0.2"/>
  <cols>
    <col min="1" max="1" width="16.33203125" style="1" bestFit="1" customWidth="1"/>
    <col min="2" max="2" width="25.6640625" style="1" customWidth="1"/>
    <col min="3" max="3" width="21" style="3" bestFit="1" customWidth="1"/>
    <col min="4" max="4" width="20.6640625" style="1" bestFit="1" customWidth="1"/>
    <col min="5" max="5" width="16.6640625" style="1" customWidth="1"/>
    <col min="6" max="7" width="10.88671875" style="1" hidden="1" customWidth="1"/>
    <col min="8" max="8" width="15.33203125" style="1" customWidth="1"/>
    <col min="9" max="9" width="16.6640625" style="1" customWidth="1"/>
    <col min="10" max="12" width="10.88671875" style="1" customWidth="1"/>
    <col min="13" max="16384" width="11.44140625" style="1"/>
  </cols>
  <sheetData>
    <row r="1" spans="1:9" ht="15" customHeight="1" x14ac:dyDescent="0.25">
      <c r="A1" s="794" t="str">
        <f>+'PPTO AL 31 DE OCTUBRE 2024'!A1:AK1</f>
        <v>MINISTERIO DE CIENCIA, INNOVACIÓN, TECNOLOGÍA  Y TELECOMUNICACIONES</v>
      </c>
      <c r="B1" s="795"/>
      <c r="C1" s="795"/>
      <c r="D1" s="795"/>
      <c r="E1" s="795"/>
    </row>
    <row r="2" spans="1:9" ht="12" x14ac:dyDescent="0.25">
      <c r="A2" s="797" t="str">
        <f>+'PPTO AL 31 DE OCTUBRE 2024'!A2:AK2</f>
        <v>EJERCICIO ECONÓMICO 2024</v>
      </c>
      <c r="B2" s="798"/>
      <c r="C2" s="798"/>
      <c r="D2" s="798"/>
      <c r="E2" s="798"/>
    </row>
    <row r="3" spans="1:9" ht="12" x14ac:dyDescent="0.25">
      <c r="A3" s="797" t="str">
        <f>+'PPTO AL 31 DE OCTUBRE 2024'!A4:AK4</f>
        <v>Código y Nombre del Título: 218 - Ministerio de Ciencia, Innovación, Tecnología y Telecomunicaciones</v>
      </c>
      <c r="B3" s="798"/>
      <c r="C3" s="798"/>
      <c r="D3" s="798"/>
      <c r="E3" s="798"/>
    </row>
    <row r="4" spans="1:9" ht="12" x14ac:dyDescent="0.25">
      <c r="A4" s="800" t="s">
        <v>2</v>
      </c>
      <c r="B4" s="801"/>
      <c r="C4" s="801"/>
      <c r="D4" s="801"/>
      <c r="E4" s="801"/>
    </row>
    <row r="5" spans="1:9" ht="15.75" customHeight="1" thickBot="1" x14ac:dyDescent="0.3">
      <c r="A5" s="807" t="s">
        <v>747</v>
      </c>
      <c r="B5" s="933"/>
      <c r="C5" s="933"/>
      <c r="D5" s="933"/>
      <c r="E5" s="933"/>
    </row>
    <row r="6" spans="1:9" ht="6" customHeight="1" x14ac:dyDescent="0.2">
      <c r="A6" s="9"/>
      <c r="B6" s="9"/>
      <c r="C6" s="7"/>
      <c r="D6" s="9"/>
      <c r="E6" s="9"/>
    </row>
    <row r="7" spans="1:9" ht="14.4" x14ac:dyDescent="0.3">
      <c r="A7"/>
      <c r="B7"/>
    </row>
    <row r="8" spans="1:9" ht="12" x14ac:dyDescent="0.25">
      <c r="A8" s="509" t="s">
        <v>715</v>
      </c>
      <c r="B8" s="509" t="s">
        <v>716</v>
      </c>
      <c r="C8" s="509" t="s">
        <v>691</v>
      </c>
      <c r="D8" s="509" t="s">
        <v>435</v>
      </c>
      <c r="E8" s="509" t="s">
        <v>717</v>
      </c>
    </row>
    <row r="9" spans="1:9" ht="14.4" x14ac:dyDescent="0.3">
      <c r="A9" s="323" t="s">
        <v>297</v>
      </c>
      <c r="B9" s="323" t="s">
        <v>710</v>
      </c>
      <c r="C9" s="508">
        <f>+'PPTO AL 31 DE OCTUBRE 2024'!AD308</f>
        <v>95012957</v>
      </c>
      <c r="D9" s="508">
        <f>+'PPTO AL 31 DE OCTUBRE 2024'!AE308</f>
        <v>59958380.5</v>
      </c>
      <c r="E9" s="523">
        <f>((C9/14)*11)-D9</f>
        <v>14694657.142857134</v>
      </c>
      <c r="I9" s="530"/>
    </row>
    <row r="10" spans="1:9" ht="14.4" x14ac:dyDescent="0.3">
      <c r="A10" s="323" t="s">
        <v>299</v>
      </c>
      <c r="B10" s="323" t="s">
        <v>712</v>
      </c>
      <c r="C10" s="508">
        <f>+'PPTO AL 31 DE OCTUBRE 2024'!AD310</f>
        <v>1296937027</v>
      </c>
      <c r="D10" s="508">
        <f>+'PPTO AL 31 DE OCTUBRE 2024'!AE310</f>
        <v>824894451.52999997</v>
      </c>
      <c r="E10" s="523">
        <f>+((C10/14)*11)-D10</f>
        <v>194127498.2557143</v>
      </c>
      <c r="I10" s="530"/>
    </row>
    <row r="11" spans="1:9" ht="14.4" x14ac:dyDescent="0.3">
      <c r="A11" s="323" t="s">
        <v>300</v>
      </c>
      <c r="B11" s="323" t="s">
        <v>713</v>
      </c>
      <c r="C11" s="508">
        <f>+'PPTO AL 31 DE OCTUBRE 2024'!AD311</f>
        <v>171321410</v>
      </c>
      <c r="D11" s="508">
        <f>+'PPTO AL 31 DE OCTUBRE 2024'!AE311</f>
        <v>165192846</v>
      </c>
      <c r="E11" s="523"/>
      <c r="I11" s="530"/>
    </row>
    <row r="12" spans="1:9" ht="14.4" x14ac:dyDescent="0.3">
      <c r="A12" s="323" t="s">
        <v>301</v>
      </c>
      <c r="B12" s="323" t="s">
        <v>714</v>
      </c>
      <c r="C12" s="508">
        <f>+'PPTO AL 31 DE OCTUBRE 2024'!AD312</f>
        <v>118000000</v>
      </c>
      <c r="D12" s="508">
        <f>+'PPTO AL 31 DE OCTUBRE 2024'!AE312</f>
        <v>98155468.299999997</v>
      </c>
      <c r="E12" s="523">
        <f>+((C12/12)*10)-D12</f>
        <v>177865.03333334625</v>
      </c>
      <c r="I12" s="530"/>
    </row>
    <row r="13" spans="1:9" ht="14.4" x14ac:dyDescent="0.3">
      <c r="A13" s="323" t="s">
        <v>302</v>
      </c>
      <c r="B13" s="323" t="s">
        <v>711</v>
      </c>
      <c r="C13" s="508">
        <f>+'PPTO AL 31 DE OCTUBRE 2024'!AD313</f>
        <v>64700000</v>
      </c>
      <c r="D13" s="508">
        <f>+'PPTO AL 31 DE OCTUBRE 2024'!AE313</f>
        <v>49389836.469999999</v>
      </c>
      <c r="E13" s="523">
        <f>+((C13/14)*11)-D13</f>
        <v>1445877.8157142922</v>
      </c>
      <c r="H13" s="531"/>
      <c r="I13" s="530"/>
    </row>
    <row r="14" spans="1:9" ht="12" x14ac:dyDescent="0.25">
      <c r="C14" s="1"/>
      <c r="D14" s="510" t="s">
        <v>11</v>
      </c>
      <c r="E14" s="511">
        <f>SUM(E9:E13)</f>
        <v>210445898.24761909</v>
      </c>
    </row>
    <row r="15" spans="1:9" hidden="1" outlineLevel="1" x14ac:dyDescent="0.2">
      <c r="D15" s="63"/>
      <c r="E15" s="508"/>
      <c r="H15" s="63"/>
      <c r="I15" s="512"/>
    </row>
    <row r="16" spans="1:9" hidden="1" outlineLevel="1" x14ac:dyDescent="0.2">
      <c r="D16" s="63"/>
      <c r="E16" s="508"/>
      <c r="H16" s="63"/>
      <c r="I16" s="512"/>
    </row>
    <row r="17" spans="2:9" hidden="1" outlineLevel="1" x14ac:dyDescent="0.2">
      <c r="D17" s="63"/>
      <c r="E17" s="508"/>
      <c r="H17" s="63"/>
      <c r="I17" s="512"/>
    </row>
    <row r="18" spans="2:9" hidden="1" outlineLevel="1" x14ac:dyDescent="0.2">
      <c r="D18" s="63"/>
      <c r="E18" s="508"/>
      <c r="H18" s="63"/>
      <c r="I18" s="512"/>
    </row>
    <row r="19" spans="2:9" hidden="1" outlineLevel="1" x14ac:dyDescent="0.2">
      <c r="D19" s="63"/>
      <c r="E19" s="508"/>
      <c r="H19" s="63"/>
      <c r="I19" s="512"/>
    </row>
    <row r="20" spans="2:9" collapsed="1" x14ac:dyDescent="0.2">
      <c r="D20" s="63"/>
    </row>
    <row r="21" spans="2:9" x14ac:dyDescent="0.2">
      <c r="D21" s="512"/>
    </row>
    <row r="22" spans="2:9" x14ac:dyDescent="0.2">
      <c r="D22" s="63"/>
      <c r="E22" s="63"/>
    </row>
    <row r="23" spans="2:9" ht="14.4" hidden="1" customHeight="1" outlineLevel="1" x14ac:dyDescent="0.25">
      <c r="B23" s="931"/>
      <c r="C23" s="932"/>
      <c r="D23" s="516"/>
    </row>
    <row r="24" spans="2:9" hidden="1" outlineLevel="1" x14ac:dyDescent="0.2">
      <c r="B24" s="514"/>
      <c r="C24" s="515"/>
      <c r="D24" s="513"/>
    </row>
    <row r="25" spans="2:9" hidden="1" outlineLevel="1" x14ac:dyDescent="0.2">
      <c r="B25" s="514"/>
      <c r="C25" s="515"/>
      <c r="D25" s="513"/>
    </row>
    <row r="26" spans="2:9" hidden="1" outlineLevel="1" x14ac:dyDescent="0.2">
      <c r="B26" s="514"/>
      <c r="C26" s="515"/>
      <c r="D26" s="513"/>
    </row>
    <row r="27" spans="2:9" hidden="1" outlineLevel="1" x14ac:dyDescent="0.2">
      <c r="C27" s="512"/>
    </row>
    <row r="28" spans="2:9" collapsed="1" x14ac:dyDescent="0.2">
      <c r="C28" s="1"/>
    </row>
    <row r="29" spans="2:9" x14ac:dyDescent="0.2">
      <c r="D29" s="80"/>
    </row>
    <row r="30" spans="2:9" x14ac:dyDescent="0.2">
      <c r="D30" s="80"/>
    </row>
    <row r="31" spans="2:9" x14ac:dyDescent="0.2">
      <c r="D31" s="80"/>
    </row>
  </sheetData>
  <mergeCells count="6">
    <mergeCell ref="B23:C23"/>
    <mergeCell ref="A1:E1"/>
    <mergeCell ref="A2:E2"/>
    <mergeCell ref="A3:E3"/>
    <mergeCell ref="A4:E4"/>
    <mergeCell ref="A5:E5"/>
  </mergeCells>
  <conditionalFormatting sqref="E9:E13">
    <cfRule type="cellIs" dxfId="5" priority="1" operator="greaterThan">
      <formula>0</formula>
    </cfRule>
    <cfRule type="cellIs" dxfId="4" priority="2" operator="lessThan">
      <formula>0</formula>
    </cfRule>
  </conditionalFormatting>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105"/>
  <sheetViews>
    <sheetView zoomScale="80" zoomScaleNormal="80" workbookViewId="0">
      <pane xSplit="3" ySplit="1" topLeftCell="D77" activePane="bottomRight" state="frozen"/>
      <selection pane="topRight" activeCell="D1" sqref="D1"/>
      <selection pane="bottomLeft" activeCell="A2" sqref="A2"/>
      <selection pane="bottomRight" activeCell="D114" sqref="D114"/>
    </sheetView>
  </sheetViews>
  <sheetFormatPr baseColWidth="10" defaultColWidth="9.109375" defaultRowHeight="14.4" x14ac:dyDescent="0.25"/>
  <cols>
    <col min="1" max="1" width="15.33203125" style="533" bestFit="1" customWidth="1"/>
    <col min="2" max="2" width="19" style="533" bestFit="1" customWidth="1"/>
    <col min="3" max="3" width="21.77734375" style="484" customWidth="1"/>
    <col min="4" max="4" width="20.109375" style="484" customWidth="1"/>
    <col min="5" max="5" width="19.44140625" style="484" customWidth="1"/>
    <col min="6" max="6" width="19.88671875" style="484" customWidth="1"/>
    <col min="7" max="7" width="20.6640625" style="484" customWidth="1"/>
    <col min="8" max="8" width="17.21875" style="484" customWidth="1"/>
    <col min="9" max="9" width="24" style="484" bestFit="1" customWidth="1"/>
    <col min="10" max="10" width="21" style="484" bestFit="1" customWidth="1"/>
    <col min="11" max="11" width="21.21875" style="484" customWidth="1"/>
    <col min="12" max="12" width="14.6640625" style="484" bestFit="1" customWidth="1"/>
    <col min="13" max="13" width="15.77734375" style="484" customWidth="1"/>
    <col min="14" max="14" width="19.44140625" style="484" customWidth="1"/>
    <col min="15" max="15" width="9.109375" style="484"/>
    <col min="16" max="16" width="64.44140625" style="632" customWidth="1"/>
    <col min="17" max="16384" width="9.109375" style="484"/>
  </cols>
  <sheetData>
    <row r="1" spans="1:16" s="637" customFormat="1" ht="43.2" x14ac:dyDescent="0.3">
      <c r="A1" s="636" t="s">
        <v>696</v>
      </c>
      <c r="B1" s="636" t="s">
        <v>574</v>
      </c>
      <c r="C1" s="636" t="s">
        <v>575</v>
      </c>
      <c r="D1" s="636" t="s">
        <v>576</v>
      </c>
      <c r="E1" s="636" t="s">
        <v>577</v>
      </c>
      <c r="F1" s="633" t="s">
        <v>699</v>
      </c>
      <c r="G1" s="636" t="s">
        <v>578</v>
      </c>
      <c r="H1" s="634" t="s">
        <v>698</v>
      </c>
      <c r="I1" s="636" t="s">
        <v>579</v>
      </c>
      <c r="J1" s="636" t="s">
        <v>700</v>
      </c>
      <c r="K1" s="636" t="s">
        <v>731</v>
      </c>
      <c r="L1" s="636" t="s">
        <v>732</v>
      </c>
      <c r="M1" s="636" t="s">
        <v>701</v>
      </c>
      <c r="N1" s="636" t="s">
        <v>702</v>
      </c>
      <c r="O1" s="636" t="s">
        <v>704</v>
      </c>
      <c r="P1" s="636"/>
    </row>
    <row r="2" spans="1:16" s="533" customFormat="1" x14ac:dyDescent="0.3">
      <c r="A2" t="s">
        <v>580</v>
      </c>
      <c r="B2" s="590">
        <v>3104603653</v>
      </c>
      <c r="C2" s="720">
        <v>0</v>
      </c>
      <c r="D2" s="720">
        <v>145188576.94</v>
      </c>
      <c r="E2" s="720">
        <v>0</v>
      </c>
      <c r="F2" s="713">
        <f>SUM(C2:E2)</f>
        <v>145188576.94</v>
      </c>
      <c r="G2" s="720">
        <v>1687347829.3399999</v>
      </c>
      <c r="H2" s="532">
        <f>+H3+H5+H7+H13+H16</f>
        <v>-585437168</v>
      </c>
      <c r="I2" s="720">
        <v>1272067246.72</v>
      </c>
      <c r="J2" s="720">
        <v>686630078.72000003</v>
      </c>
      <c r="K2" s="720">
        <v>216967968</v>
      </c>
      <c r="L2" s="721">
        <v>-325967968</v>
      </c>
      <c r="M2" s="720">
        <v>0</v>
      </c>
      <c r="N2" s="721">
        <v>-585437168</v>
      </c>
      <c r="O2" s="638">
        <v>0</v>
      </c>
      <c r="P2" s="640"/>
    </row>
    <row r="3" spans="1:16" s="533" customFormat="1" x14ac:dyDescent="0.3">
      <c r="A3" t="s">
        <v>581</v>
      </c>
      <c r="B3" s="590">
        <v>1310701160</v>
      </c>
      <c r="C3" s="720">
        <v>0</v>
      </c>
      <c r="D3" s="720">
        <v>0</v>
      </c>
      <c r="E3" s="720">
        <v>0</v>
      </c>
      <c r="F3" s="534">
        <f t="shared" ref="F3:F66" si="0">SUM(C3:E3)</f>
        <v>0</v>
      </c>
      <c r="G3" s="720">
        <v>811185365.08000004</v>
      </c>
      <c r="H3" s="534">
        <f>SUM(M3:O3)</f>
        <v>-189262475</v>
      </c>
      <c r="I3" s="720">
        <v>593515794.91999996</v>
      </c>
      <c r="J3" s="720">
        <v>404253319.92000002</v>
      </c>
      <c r="K3" s="720">
        <v>210326968</v>
      </c>
      <c r="L3" s="721">
        <v>-2141000</v>
      </c>
      <c r="M3" s="720">
        <v>0</v>
      </c>
      <c r="N3" s="721">
        <v>-189262475</v>
      </c>
      <c r="O3" s="639">
        <v>0</v>
      </c>
      <c r="P3" s="641"/>
    </row>
    <row r="4" spans="1:16" s="533" customFormat="1" x14ac:dyDescent="0.3">
      <c r="A4" t="s">
        <v>495</v>
      </c>
      <c r="B4" s="590">
        <v>1310701160</v>
      </c>
      <c r="C4" s="720">
        <v>0</v>
      </c>
      <c r="D4" s="720">
        <v>0</v>
      </c>
      <c r="E4" s="720">
        <v>0</v>
      </c>
      <c r="F4" s="535">
        <f>SUM(C4:E4)</f>
        <v>0</v>
      </c>
      <c r="G4" s="720">
        <v>811185365.08000004</v>
      </c>
      <c r="H4" s="534">
        <f t="shared" ref="H4:H67" si="1">SUM(M4:O4)</f>
        <v>-189262475</v>
      </c>
      <c r="I4" s="720">
        <v>593515794.91999996</v>
      </c>
      <c r="J4" s="720">
        <v>404253319.92000002</v>
      </c>
      <c r="K4" s="720">
        <v>210326968</v>
      </c>
      <c r="L4" s="721">
        <v>-2141000</v>
      </c>
      <c r="M4" s="720">
        <v>0</v>
      </c>
      <c r="N4" s="721">
        <v>-189262475</v>
      </c>
      <c r="O4" s="535">
        <v>0</v>
      </c>
      <c r="P4" s="635"/>
    </row>
    <row r="5" spans="1:16" s="533" customFormat="1" x14ac:dyDescent="0.3">
      <c r="A5" t="s">
        <v>582</v>
      </c>
      <c r="B5" s="590">
        <v>4000000</v>
      </c>
      <c r="C5" s="720">
        <v>0</v>
      </c>
      <c r="D5" s="720">
        <v>0</v>
      </c>
      <c r="E5" s="720">
        <v>0</v>
      </c>
      <c r="F5" s="534">
        <f t="shared" si="0"/>
        <v>0</v>
      </c>
      <c r="G5" s="720">
        <v>3999269.88</v>
      </c>
      <c r="H5" s="534">
        <f t="shared" si="1"/>
        <v>0</v>
      </c>
      <c r="I5" s="720">
        <v>1000730.12</v>
      </c>
      <c r="J5" s="720">
        <v>1000730.12</v>
      </c>
      <c r="K5" s="720">
        <v>1000000</v>
      </c>
      <c r="L5" s="720">
        <v>0</v>
      </c>
      <c r="M5" s="720">
        <v>0</v>
      </c>
      <c r="N5" s="720">
        <v>0</v>
      </c>
      <c r="O5" s="639">
        <v>0</v>
      </c>
      <c r="P5" s="641"/>
    </row>
    <row r="6" spans="1:16" s="533" customFormat="1" x14ac:dyDescent="0.3">
      <c r="A6" t="s">
        <v>497</v>
      </c>
      <c r="B6" s="590">
        <v>4000000</v>
      </c>
      <c r="C6" s="720">
        <v>0</v>
      </c>
      <c r="D6" s="720">
        <v>0</v>
      </c>
      <c r="E6" s="720">
        <v>0</v>
      </c>
      <c r="F6" s="535">
        <f t="shared" si="0"/>
        <v>0</v>
      </c>
      <c r="G6" s="720">
        <v>3999269.88</v>
      </c>
      <c r="H6" s="534">
        <f t="shared" si="1"/>
        <v>0</v>
      </c>
      <c r="I6" s="720">
        <v>1000730.12</v>
      </c>
      <c r="J6" s="720">
        <v>1000730.12</v>
      </c>
      <c r="K6" s="720">
        <v>1000000</v>
      </c>
      <c r="L6" s="720">
        <v>0</v>
      </c>
      <c r="M6" s="720">
        <v>0</v>
      </c>
      <c r="N6" s="720">
        <v>0</v>
      </c>
      <c r="O6" s="535">
        <v>0</v>
      </c>
      <c r="P6" s="635"/>
    </row>
    <row r="7" spans="1:16" s="533" customFormat="1" x14ac:dyDescent="0.3">
      <c r="A7" t="s">
        <v>583</v>
      </c>
      <c r="B7" s="590">
        <v>1217182516</v>
      </c>
      <c r="C7" s="720">
        <v>0</v>
      </c>
      <c r="D7" s="720">
        <v>0</v>
      </c>
      <c r="E7" s="720">
        <v>0</v>
      </c>
      <c r="F7" s="534">
        <f t="shared" si="0"/>
        <v>0</v>
      </c>
      <c r="G7" s="720">
        <v>544018424.32000005</v>
      </c>
      <c r="H7" s="534">
        <f t="shared" si="1"/>
        <v>-296788063</v>
      </c>
      <c r="I7" s="720">
        <v>578164091.67999995</v>
      </c>
      <c r="J7" s="720">
        <v>281376028.68000001</v>
      </c>
      <c r="K7" s="720">
        <v>5641000</v>
      </c>
      <c r="L7" s="721">
        <v>-214826968</v>
      </c>
      <c r="M7" s="720">
        <v>0</v>
      </c>
      <c r="N7" s="721">
        <v>-296788063</v>
      </c>
      <c r="O7" s="639">
        <v>0</v>
      </c>
      <c r="P7" s="641"/>
    </row>
    <row r="8" spans="1:16" s="533" customFormat="1" x14ac:dyDescent="0.3">
      <c r="A8" t="s">
        <v>499</v>
      </c>
      <c r="B8" s="590">
        <v>307298804</v>
      </c>
      <c r="C8" s="720">
        <v>0</v>
      </c>
      <c r="D8" s="720">
        <v>0</v>
      </c>
      <c r="E8" s="720">
        <v>0</v>
      </c>
      <c r="F8" s="535">
        <f t="shared" si="0"/>
        <v>0</v>
      </c>
      <c r="G8" s="720">
        <v>146319992.97</v>
      </c>
      <c r="H8" s="534">
        <f>SUM(M8:O8)</f>
        <v>-65998454</v>
      </c>
      <c r="I8" s="720">
        <v>120978811.03</v>
      </c>
      <c r="J8" s="720">
        <v>54980357.030000001</v>
      </c>
      <c r="K8" s="720">
        <v>0</v>
      </c>
      <c r="L8" s="721">
        <v>-108500000</v>
      </c>
      <c r="M8" s="720">
        <v>0</v>
      </c>
      <c r="N8" s="721">
        <v>-65998454</v>
      </c>
      <c r="O8" s="535">
        <v>0</v>
      </c>
      <c r="P8" s="635"/>
    </row>
    <row r="9" spans="1:16" s="533" customFormat="1" x14ac:dyDescent="0.3">
      <c r="A9" t="s">
        <v>500</v>
      </c>
      <c r="B9" s="590">
        <v>506409062</v>
      </c>
      <c r="C9" s="720">
        <v>0</v>
      </c>
      <c r="D9" s="720">
        <v>0</v>
      </c>
      <c r="E9" s="720">
        <v>0</v>
      </c>
      <c r="F9" s="535">
        <f t="shared" si="0"/>
        <v>0</v>
      </c>
      <c r="G9" s="720">
        <v>239635875.16</v>
      </c>
      <c r="H9" s="534">
        <f t="shared" si="1"/>
        <v>-156076537</v>
      </c>
      <c r="I9" s="720">
        <v>221773186.84</v>
      </c>
      <c r="J9" s="720">
        <v>65696649.840000004</v>
      </c>
      <c r="K9" s="720">
        <v>0</v>
      </c>
      <c r="L9" s="721">
        <v>-96326968</v>
      </c>
      <c r="M9" s="720">
        <v>0</v>
      </c>
      <c r="N9" s="721">
        <v>-156076537</v>
      </c>
      <c r="O9" s="535">
        <v>0</v>
      </c>
      <c r="P9" s="635"/>
    </row>
    <row r="10" spans="1:16" s="533" customFormat="1" x14ac:dyDescent="0.3">
      <c r="A10" t="s">
        <v>501</v>
      </c>
      <c r="B10" s="590">
        <v>181212815</v>
      </c>
      <c r="C10" s="720">
        <v>0</v>
      </c>
      <c r="D10" s="720">
        <v>0</v>
      </c>
      <c r="E10" s="720">
        <v>0</v>
      </c>
      <c r="F10" s="535">
        <f t="shared" si="0"/>
        <v>0</v>
      </c>
      <c r="G10" s="720">
        <v>3559968.47</v>
      </c>
      <c r="H10" s="534">
        <f t="shared" si="1"/>
        <v>-31619272</v>
      </c>
      <c r="I10" s="720">
        <v>177652846.53</v>
      </c>
      <c r="J10" s="720">
        <v>146033574.53</v>
      </c>
      <c r="K10" s="720">
        <v>0</v>
      </c>
      <c r="L10" s="720">
        <v>0</v>
      </c>
      <c r="M10" s="720">
        <v>0</v>
      </c>
      <c r="N10" s="721">
        <v>-31619272</v>
      </c>
      <c r="O10" s="535">
        <v>0</v>
      </c>
      <c r="P10" s="635"/>
    </row>
    <row r="11" spans="1:16" s="533" customFormat="1" x14ac:dyDescent="0.3">
      <c r="A11" t="s">
        <v>502</v>
      </c>
      <c r="B11" s="590">
        <v>107675359</v>
      </c>
      <c r="C11" s="720">
        <v>0</v>
      </c>
      <c r="D11" s="720">
        <v>0</v>
      </c>
      <c r="E11" s="720">
        <v>0</v>
      </c>
      <c r="F11" s="535">
        <f t="shared" si="0"/>
        <v>0</v>
      </c>
      <c r="G11" s="720">
        <v>107256736.09</v>
      </c>
      <c r="H11" s="534">
        <f t="shared" si="1"/>
        <v>0</v>
      </c>
      <c r="I11" s="720">
        <v>418622.91</v>
      </c>
      <c r="J11" s="720">
        <v>418622.91</v>
      </c>
      <c r="K11" s="720">
        <v>5641000</v>
      </c>
      <c r="L11" s="720">
        <v>0</v>
      </c>
      <c r="M11" s="720">
        <v>0</v>
      </c>
      <c r="N11" s="720">
        <v>0</v>
      </c>
      <c r="O11" s="535">
        <v>0</v>
      </c>
      <c r="P11" s="635"/>
    </row>
    <row r="12" spans="1:16" s="533" customFormat="1" x14ac:dyDescent="0.3">
      <c r="A12" t="s">
        <v>503</v>
      </c>
      <c r="B12" s="590">
        <v>114586476</v>
      </c>
      <c r="C12" s="720">
        <v>0</v>
      </c>
      <c r="D12" s="720">
        <v>0</v>
      </c>
      <c r="E12" s="720">
        <v>0</v>
      </c>
      <c r="F12" s="535">
        <f t="shared" si="0"/>
        <v>0</v>
      </c>
      <c r="G12" s="720">
        <v>47245851.630000003</v>
      </c>
      <c r="H12" s="534">
        <f t="shared" si="1"/>
        <v>-43093800</v>
      </c>
      <c r="I12" s="720">
        <v>57340624.369999997</v>
      </c>
      <c r="J12" s="720">
        <v>14246824.369999999</v>
      </c>
      <c r="K12" s="720">
        <v>0</v>
      </c>
      <c r="L12" s="721">
        <v>-10000000</v>
      </c>
      <c r="M12" s="720">
        <v>0</v>
      </c>
      <c r="N12" s="721">
        <v>-43093800</v>
      </c>
      <c r="O12" s="535">
        <v>0</v>
      </c>
      <c r="P12" s="635"/>
    </row>
    <row r="13" spans="1:16" s="533" customFormat="1" x14ac:dyDescent="0.3">
      <c r="A13" t="s">
        <v>584</v>
      </c>
      <c r="B13" s="590">
        <v>229190409</v>
      </c>
      <c r="C13" s="720">
        <v>0</v>
      </c>
      <c r="D13" s="720">
        <v>56532570</v>
      </c>
      <c r="E13" s="720">
        <v>0</v>
      </c>
      <c r="F13" s="534">
        <f t="shared" si="0"/>
        <v>56532570</v>
      </c>
      <c r="G13" s="720">
        <v>128350791</v>
      </c>
      <c r="H13" s="534">
        <f t="shared" si="1"/>
        <v>-44307048</v>
      </c>
      <c r="I13" s="720">
        <v>44307048</v>
      </c>
      <c r="J13" s="720">
        <v>0</v>
      </c>
      <c r="K13" s="720">
        <v>0</v>
      </c>
      <c r="L13" s="720">
        <v>0</v>
      </c>
      <c r="M13" s="720">
        <v>0</v>
      </c>
      <c r="N13" s="721">
        <v>-44307048</v>
      </c>
      <c r="O13" s="639">
        <v>0</v>
      </c>
      <c r="P13" s="641"/>
    </row>
    <row r="14" spans="1:16" s="533" customFormat="1" x14ac:dyDescent="0.3">
      <c r="A14" t="s">
        <v>566</v>
      </c>
      <c r="B14" s="590">
        <v>217437055</v>
      </c>
      <c r="C14" s="720">
        <v>0</v>
      </c>
      <c r="D14" s="720">
        <v>54044084</v>
      </c>
      <c r="E14" s="720">
        <v>0</v>
      </c>
      <c r="F14" s="535">
        <f t="shared" si="0"/>
        <v>54044084</v>
      </c>
      <c r="G14" s="720">
        <v>121358079</v>
      </c>
      <c r="H14" s="534">
        <f t="shared" si="1"/>
        <v>-42034892</v>
      </c>
      <c r="I14" s="720">
        <v>42034892</v>
      </c>
      <c r="J14" s="720">
        <v>0</v>
      </c>
      <c r="K14" s="720">
        <v>0</v>
      </c>
      <c r="L14" s="720">
        <v>0</v>
      </c>
      <c r="M14" s="720">
        <v>0</v>
      </c>
      <c r="N14" s="721">
        <v>-42034892</v>
      </c>
      <c r="O14" s="535">
        <v>0</v>
      </c>
      <c r="P14" s="635"/>
    </row>
    <row r="15" spans="1:16" s="533" customFormat="1" x14ac:dyDescent="0.3">
      <c r="A15" t="s">
        <v>567</v>
      </c>
      <c r="B15" s="590">
        <v>11753354</v>
      </c>
      <c r="C15" s="720">
        <v>0</v>
      </c>
      <c r="D15" s="720">
        <v>2488486</v>
      </c>
      <c r="E15" s="720">
        <v>0</v>
      </c>
      <c r="F15" s="535">
        <f t="shared" si="0"/>
        <v>2488486</v>
      </c>
      <c r="G15" s="720">
        <v>6992712</v>
      </c>
      <c r="H15" s="534">
        <f t="shared" si="1"/>
        <v>-2272156</v>
      </c>
      <c r="I15" s="720">
        <v>2272156</v>
      </c>
      <c r="J15" s="720">
        <v>0</v>
      </c>
      <c r="K15" s="720">
        <v>0</v>
      </c>
      <c r="L15" s="720">
        <v>0</v>
      </c>
      <c r="M15" s="720">
        <v>0</v>
      </c>
      <c r="N15" s="721">
        <v>-2272156</v>
      </c>
      <c r="O15" s="535">
        <v>0</v>
      </c>
      <c r="P15" s="635"/>
    </row>
    <row r="16" spans="1:16" s="533" customFormat="1" x14ac:dyDescent="0.3">
      <c r="A16" t="s">
        <v>585</v>
      </c>
      <c r="B16" s="590">
        <v>343529568</v>
      </c>
      <c r="C16" s="720">
        <v>0</v>
      </c>
      <c r="D16" s="720">
        <v>88656006.939999998</v>
      </c>
      <c r="E16" s="720">
        <v>0</v>
      </c>
      <c r="F16" s="534">
        <f t="shared" si="0"/>
        <v>88656006.939999998</v>
      </c>
      <c r="G16" s="720">
        <v>199793979.06</v>
      </c>
      <c r="H16" s="534">
        <f t="shared" si="1"/>
        <v>-55079582</v>
      </c>
      <c r="I16" s="720">
        <v>55079582</v>
      </c>
      <c r="J16" s="720">
        <v>0</v>
      </c>
      <c r="K16" s="720">
        <v>0</v>
      </c>
      <c r="L16" s="721">
        <v>-109000000</v>
      </c>
      <c r="M16" s="720">
        <v>0</v>
      </c>
      <c r="N16" s="721">
        <v>-55079582</v>
      </c>
      <c r="O16" s="639">
        <v>0</v>
      </c>
      <c r="P16" s="641"/>
    </row>
    <row r="17" spans="1:16" s="533" customFormat="1" x14ac:dyDescent="0.3">
      <c r="A17" t="s">
        <v>568</v>
      </c>
      <c r="B17" s="590">
        <v>127406361</v>
      </c>
      <c r="C17" s="720">
        <v>0</v>
      </c>
      <c r="D17" s="720">
        <v>31669068</v>
      </c>
      <c r="E17" s="720">
        <v>0</v>
      </c>
      <c r="F17" s="535">
        <f t="shared" si="0"/>
        <v>31669068</v>
      </c>
      <c r="G17" s="720">
        <v>71107118</v>
      </c>
      <c r="H17" s="534">
        <f t="shared" si="1"/>
        <v>-24630175</v>
      </c>
      <c r="I17" s="720">
        <v>24630175</v>
      </c>
      <c r="J17" s="720">
        <v>0</v>
      </c>
      <c r="K17" s="720">
        <v>0</v>
      </c>
      <c r="L17" s="720">
        <v>0</v>
      </c>
      <c r="M17" s="720">
        <v>0</v>
      </c>
      <c r="N17" s="721">
        <v>-24630175</v>
      </c>
      <c r="O17" s="535">
        <v>0</v>
      </c>
      <c r="P17" s="635"/>
    </row>
    <row r="18" spans="1:16" s="533" customFormat="1" x14ac:dyDescent="0.3">
      <c r="A18" t="s">
        <v>569</v>
      </c>
      <c r="B18" s="590">
        <v>70520126</v>
      </c>
      <c r="C18" s="720">
        <v>0</v>
      </c>
      <c r="D18" s="720">
        <v>17528970</v>
      </c>
      <c r="E18" s="720">
        <v>0</v>
      </c>
      <c r="F18" s="535">
        <f t="shared" si="0"/>
        <v>17528970</v>
      </c>
      <c r="G18" s="720">
        <v>39358218</v>
      </c>
      <c r="H18" s="534">
        <f t="shared" si="1"/>
        <v>-13632938</v>
      </c>
      <c r="I18" s="720">
        <v>13632938</v>
      </c>
      <c r="J18" s="720">
        <v>0</v>
      </c>
      <c r="K18" s="720">
        <v>0</v>
      </c>
      <c r="L18" s="720">
        <v>0</v>
      </c>
      <c r="M18" s="720">
        <v>0</v>
      </c>
      <c r="N18" s="721">
        <v>-13632938</v>
      </c>
      <c r="O18" s="535">
        <v>0</v>
      </c>
      <c r="P18" s="635"/>
    </row>
    <row r="19" spans="1:16" s="533" customFormat="1" x14ac:dyDescent="0.3">
      <c r="A19" t="s">
        <v>570</v>
      </c>
      <c r="B19" s="590">
        <v>35260063</v>
      </c>
      <c r="C19" s="720">
        <v>0</v>
      </c>
      <c r="D19" s="720">
        <v>8764499</v>
      </c>
      <c r="E19" s="720">
        <v>0</v>
      </c>
      <c r="F19" s="535">
        <f t="shared" si="0"/>
        <v>8764499</v>
      </c>
      <c r="G19" s="720">
        <v>19679095</v>
      </c>
      <c r="H19" s="534">
        <f t="shared" si="1"/>
        <v>-6816469</v>
      </c>
      <c r="I19" s="720">
        <v>6816469</v>
      </c>
      <c r="J19" s="720">
        <v>0</v>
      </c>
      <c r="K19" s="720">
        <v>0</v>
      </c>
      <c r="L19" s="720">
        <v>0</v>
      </c>
      <c r="M19" s="720">
        <v>0</v>
      </c>
      <c r="N19" s="721">
        <v>-6816469</v>
      </c>
      <c r="O19" s="535">
        <v>0</v>
      </c>
      <c r="P19" s="635"/>
    </row>
    <row r="20" spans="1:16" s="533" customFormat="1" x14ac:dyDescent="0.3">
      <c r="A20" t="s">
        <v>571</v>
      </c>
      <c r="B20" s="590">
        <v>110343018</v>
      </c>
      <c r="C20" s="720">
        <v>0</v>
      </c>
      <c r="D20" s="720">
        <v>30693469.940000001</v>
      </c>
      <c r="E20" s="720">
        <v>0</v>
      </c>
      <c r="F20" s="535">
        <f t="shared" si="0"/>
        <v>30693469.940000001</v>
      </c>
      <c r="G20" s="720">
        <v>69649548.060000002</v>
      </c>
      <c r="H20" s="534">
        <f t="shared" si="1"/>
        <v>-10000000</v>
      </c>
      <c r="I20" s="720">
        <v>10000000</v>
      </c>
      <c r="J20" s="720">
        <v>0</v>
      </c>
      <c r="K20" s="720">
        <v>0</v>
      </c>
      <c r="L20" s="721">
        <v>-109000000</v>
      </c>
      <c r="M20" s="720">
        <v>0</v>
      </c>
      <c r="N20" s="721">
        <v>-10000000</v>
      </c>
      <c r="O20" s="535">
        <v>0</v>
      </c>
      <c r="P20" s="635"/>
    </row>
    <row r="21" spans="1:16" s="533" customFormat="1" x14ac:dyDescent="0.3">
      <c r="A21" t="s">
        <v>586</v>
      </c>
      <c r="B21" s="590">
        <v>1307647914</v>
      </c>
      <c r="C21" s="720">
        <v>10343855.6</v>
      </c>
      <c r="D21" s="720">
        <v>294001983.72000003</v>
      </c>
      <c r="E21" s="720">
        <v>22882174.199999999</v>
      </c>
      <c r="F21" s="714">
        <f t="shared" si="0"/>
        <v>327228013.52000004</v>
      </c>
      <c r="G21" s="720">
        <v>634075565.00999999</v>
      </c>
      <c r="H21" s="534">
        <f t="shared" si="1"/>
        <v>-8600000</v>
      </c>
      <c r="I21" s="720">
        <v>346344335.47000003</v>
      </c>
      <c r="J21" s="720">
        <v>337744334.67000002</v>
      </c>
      <c r="K21" s="720">
        <v>217511296</v>
      </c>
      <c r="L21" s="721">
        <v>-187511296</v>
      </c>
      <c r="M21" s="720">
        <v>0</v>
      </c>
      <c r="N21" s="721">
        <v>-8600000</v>
      </c>
      <c r="O21" s="638">
        <v>0</v>
      </c>
      <c r="P21" s="640"/>
    </row>
    <row r="22" spans="1:16" s="533" customFormat="1" x14ac:dyDescent="0.3">
      <c r="A22" t="s">
        <v>587</v>
      </c>
      <c r="B22" s="590">
        <v>550318453</v>
      </c>
      <c r="C22" s="720">
        <v>0</v>
      </c>
      <c r="D22" s="720">
        <v>91538333.819999993</v>
      </c>
      <c r="E22" s="720">
        <v>0</v>
      </c>
      <c r="F22" s="534">
        <f t="shared" si="0"/>
        <v>91538333.819999993</v>
      </c>
      <c r="G22" s="720">
        <v>412799782.04000002</v>
      </c>
      <c r="H22" s="534">
        <f t="shared" si="1"/>
        <v>0</v>
      </c>
      <c r="I22" s="720">
        <v>45980337.140000001</v>
      </c>
      <c r="J22" s="720">
        <v>45980337.140000001</v>
      </c>
      <c r="K22" s="720">
        <v>0</v>
      </c>
      <c r="L22" s="720">
        <v>0</v>
      </c>
      <c r="M22" s="720">
        <v>0</v>
      </c>
      <c r="N22" s="720">
        <v>0</v>
      </c>
      <c r="O22" s="639">
        <v>0</v>
      </c>
      <c r="P22" s="641"/>
    </row>
    <row r="23" spans="1:16" s="533" customFormat="1" x14ac:dyDescent="0.3">
      <c r="A23" t="s">
        <v>505</v>
      </c>
      <c r="B23" s="590">
        <v>546109510</v>
      </c>
      <c r="C23" s="720">
        <v>0</v>
      </c>
      <c r="D23" s="720">
        <v>91018251.700000003</v>
      </c>
      <c r="E23" s="720">
        <v>0</v>
      </c>
      <c r="F23" s="535">
        <f t="shared" si="0"/>
        <v>91018251.700000003</v>
      </c>
      <c r="G23" s="720">
        <v>409582132.64999998</v>
      </c>
      <c r="H23" s="534">
        <f t="shared" si="1"/>
        <v>0</v>
      </c>
      <c r="I23" s="720">
        <v>45509125.649999999</v>
      </c>
      <c r="J23" s="720">
        <v>45509125.649999999</v>
      </c>
      <c r="K23" s="720">
        <v>0</v>
      </c>
      <c r="L23" s="720">
        <v>0</v>
      </c>
      <c r="M23" s="720">
        <v>0</v>
      </c>
      <c r="N23" s="720">
        <v>0</v>
      </c>
      <c r="O23" s="535">
        <v>0</v>
      </c>
      <c r="P23" s="635"/>
    </row>
    <row r="24" spans="1:16" s="533" customFormat="1" x14ac:dyDescent="0.3">
      <c r="A24" t="s">
        <v>504</v>
      </c>
      <c r="B24" s="590">
        <v>4208943</v>
      </c>
      <c r="C24" s="720">
        <v>0</v>
      </c>
      <c r="D24" s="720">
        <v>520082.12</v>
      </c>
      <c r="E24" s="720">
        <v>0</v>
      </c>
      <c r="F24" s="535">
        <f t="shared" si="0"/>
        <v>520082.12</v>
      </c>
      <c r="G24" s="720">
        <v>3217649.39</v>
      </c>
      <c r="H24" s="534">
        <f t="shared" si="1"/>
        <v>0</v>
      </c>
      <c r="I24" s="720">
        <v>471211.49</v>
      </c>
      <c r="J24" s="720">
        <v>471211.49</v>
      </c>
      <c r="K24" s="720">
        <v>0</v>
      </c>
      <c r="L24" s="720">
        <v>0</v>
      </c>
      <c r="M24" s="720">
        <v>0</v>
      </c>
      <c r="N24" s="720">
        <v>0</v>
      </c>
      <c r="O24" s="535">
        <v>0</v>
      </c>
      <c r="P24" s="635"/>
    </row>
    <row r="25" spans="1:16" s="533" customFormat="1" x14ac:dyDescent="0.3">
      <c r="A25" t="s">
        <v>588</v>
      </c>
      <c r="B25" s="590">
        <v>164453341</v>
      </c>
      <c r="C25" s="720">
        <v>0</v>
      </c>
      <c r="D25" s="720">
        <v>27417086.559999999</v>
      </c>
      <c r="E25" s="720">
        <v>0</v>
      </c>
      <c r="F25" s="534">
        <f t="shared" si="0"/>
        <v>27417086.559999999</v>
      </c>
      <c r="G25" s="720">
        <v>76970192.469999999</v>
      </c>
      <c r="H25" s="534">
        <f t="shared" si="1"/>
        <v>0</v>
      </c>
      <c r="I25" s="720">
        <v>15848171.970000001</v>
      </c>
      <c r="J25" s="720">
        <v>15848171.970000001</v>
      </c>
      <c r="K25" s="720">
        <v>0</v>
      </c>
      <c r="L25" s="721">
        <v>-59217890</v>
      </c>
      <c r="M25" s="720">
        <v>0</v>
      </c>
      <c r="N25" s="720">
        <v>0</v>
      </c>
      <c r="O25" s="639">
        <v>0</v>
      </c>
      <c r="P25" s="641"/>
    </row>
    <row r="26" spans="1:16" s="533" customFormat="1" x14ac:dyDescent="0.3">
      <c r="A26" t="s">
        <v>507</v>
      </c>
      <c r="B26" s="590">
        <v>55300000</v>
      </c>
      <c r="C26" s="720">
        <v>0</v>
      </c>
      <c r="D26" s="720">
        <v>1456153.96</v>
      </c>
      <c r="E26" s="720">
        <v>0</v>
      </c>
      <c r="F26" s="535">
        <f t="shared" si="0"/>
        <v>1456153.96</v>
      </c>
      <c r="G26" s="720">
        <v>22272066.850000001</v>
      </c>
      <c r="H26" s="534">
        <f t="shared" si="1"/>
        <v>0</v>
      </c>
      <c r="I26" s="720">
        <v>11571779.189999999</v>
      </c>
      <c r="J26" s="720">
        <v>11571779.189999999</v>
      </c>
      <c r="K26" s="720">
        <v>0</v>
      </c>
      <c r="L26" s="721">
        <v>-35000000</v>
      </c>
      <c r="M26" s="720">
        <v>0</v>
      </c>
      <c r="N26" s="720">
        <v>0</v>
      </c>
      <c r="O26" s="535">
        <v>0</v>
      </c>
      <c r="P26" s="635"/>
    </row>
    <row r="27" spans="1:16" s="533" customFormat="1" x14ac:dyDescent="0.3">
      <c r="A27" t="s">
        <v>508</v>
      </c>
      <c r="B27" s="590">
        <v>35800000</v>
      </c>
      <c r="C27" s="720">
        <v>0</v>
      </c>
      <c r="D27" s="720">
        <v>8055652.2999999998</v>
      </c>
      <c r="E27" s="720">
        <v>0</v>
      </c>
      <c r="F27" s="535">
        <f t="shared" si="0"/>
        <v>8055652.2999999998</v>
      </c>
      <c r="G27" s="720">
        <v>19894347.699999999</v>
      </c>
      <c r="H27" s="534">
        <f t="shared" si="1"/>
        <v>0</v>
      </c>
      <c r="I27" s="720">
        <v>1700000</v>
      </c>
      <c r="J27" s="720">
        <v>1700000</v>
      </c>
      <c r="K27" s="720">
        <v>0</v>
      </c>
      <c r="L27" s="721">
        <v>-6150000</v>
      </c>
      <c r="M27" s="720">
        <v>0</v>
      </c>
      <c r="N27" s="720">
        <v>0</v>
      </c>
      <c r="O27" s="535">
        <v>0</v>
      </c>
      <c r="P27" s="635"/>
    </row>
    <row r="28" spans="1:16" s="533" customFormat="1" x14ac:dyDescent="0.3">
      <c r="A28" t="s">
        <v>509</v>
      </c>
      <c r="B28" s="590">
        <v>20000</v>
      </c>
      <c r="C28" s="720">
        <v>0</v>
      </c>
      <c r="D28" s="720">
        <v>0</v>
      </c>
      <c r="E28" s="720">
        <v>0</v>
      </c>
      <c r="F28" s="535">
        <f t="shared" si="0"/>
        <v>0</v>
      </c>
      <c r="G28" s="720">
        <v>18927.5</v>
      </c>
      <c r="H28" s="534">
        <f t="shared" si="1"/>
        <v>0</v>
      </c>
      <c r="I28" s="720">
        <v>1072.5</v>
      </c>
      <c r="J28" s="720">
        <v>1072.5</v>
      </c>
      <c r="K28" s="720">
        <v>0</v>
      </c>
      <c r="L28" s="720">
        <v>0</v>
      </c>
      <c r="M28" s="720">
        <v>0</v>
      </c>
      <c r="N28" s="720">
        <v>0</v>
      </c>
      <c r="O28" s="535">
        <v>0</v>
      </c>
      <c r="P28" s="635"/>
    </row>
    <row r="29" spans="1:16" s="533" customFormat="1" x14ac:dyDescent="0.3">
      <c r="A29" t="s">
        <v>510</v>
      </c>
      <c r="B29" s="590">
        <v>73333341</v>
      </c>
      <c r="C29" s="720">
        <v>0</v>
      </c>
      <c r="D29" s="720">
        <v>17905280.300000001</v>
      </c>
      <c r="E29" s="720">
        <v>0</v>
      </c>
      <c r="F29" s="535">
        <f>SUM(C29:E29)</f>
        <v>17905280.300000001</v>
      </c>
      <c r="G29" s="720">
        <v>34784850.420000002</v>
      </c>
      <c r="H29" s="534">
        <f t="shared" si="1"/>
        <v>0</v>
      </c>
      <c r="I29" s="720">
        <v>2575320.2799999998</v>
      </c>
      <c r="J29" s="720">
        <v>2575320.2799999998</v>
      </c>
      <c r="K29" s="720">
        <v>0</v>
      </c>
      <c r="L29" s="721">
        <v>-18067890</v>
      </c>
      <c r="M29" s="720">
        <v>0</v>
      </c>
      <c r="N29" s="720">
        <v>0</v>
      </c>
      <c r="O29" s="535">
        <v>0</v>
      </c>
      <c r="P29" s="635"/>
    </row>
    <row r="30" spans="1:16" s="533" customFormat="1" x14ac:dyDescent="0.3">
      <c r="A30" t="s">
        <v>589</v>
      </c>
      <c r="B30" s="590">
        <v>122466879</v>
      </c>
      <c r="C30" s="720">
        <v>0</v>
      </c>
      <c r="D30" s="720">
        <v>25866046.300000001</v>
      </c>
      <c r="E30" s="720">
        <v>331499.84000000003</v>
      </c>
      <c r="F30" s="534">
        <f t="shared" si="0"/>
        <v>26197546.140000001</v>
      </c>
      <c r="G30" s="720">
        <v>35553086.780000001</v>
      </c>
      <c r="H30" s="534">
        <f t="shared" si="1"/>
        <v>0</v>
      </c>
      <c r="I30" s="720">
        <v>191994136.08000001</v>
      </c>
      <c r="J30" s="720">
        <v>191994136.08000001</v>
      </c>
      <c r="K30" s="720">
        <v>134511296</v>
      </c>
      <c r="L30" s="721">
        <v>-3233406</v>
      </c>
      <c r="M30" s="720">
        <v>0</v>
      </c>
      <c r="N30" s="720">
        <v>0</v>
      </c>
      <c r="O30" s="639">
        <v>0</v>
      </c>
      <c r="P30" s="641"/>
    </row>
    <row r="31" spans="1:16" s="533" customFormat="1" x14ac:dyDescent="0.3">
      <c r="A31" t="s">
        <v>511</v>
      </c>
      <c r="B31" s="590">
        <v>3500000</v>
      </c>
      <c r="C31" s="720">
        <v>0</v>
      </c>
      <c r="D31" s="720">
        <v>1093499.49</v>
      </c>
      <c r="E31" s="720">
        <v>331499.84000000003</v>
      </c>
      <c r="F31" s="535">
        <f t="shared" si="0"/>
        <v>1424999.33</v>
      </c>
      <c r="G31" s="720">
        <v>1048120.2</v>
      </c>
      <c r="H31" s="534">
        <f t="shared" si="1"/>
        <v>0</v>
      </c>
      <c r="I31" s="720">
        <v>26880.47</v>
      </c>
      <c r="J31" s="720">
        <v>26880.47</v>
      </c>
      <c r="K31" s="720">
        <v>0</v>
      </c>
      <c r="L31" s="721">
        <v>-1000000</v>
      </c>
      <c r="M31" s="720">
        <v>0</v>
      </c>
      <c r="N31" s="720">
        <v>0</v>
      </c>
      <c r="O31" s="535">
        <v>0</v>
      </c>
      <c r="P31" s="635"/>
    </row>
    <row r="32" spans="1:16" s="533" customFormat="1" x14ac:dyDescent="0.3">
      <c r="A32" t="s">
        <v>512</v>
      </c>
      <c r="B32" s="590">
        <v>6000000</v>
      </c>
      <c r="C32" s="720">
        <v>0</v>
      </c>
      <c r="D32" s="720">
        <v>0</v>
      </c>
      <c r="E32" s="720">
        <v>0</v>
      </c>
      <c r="F32" s="535">
        <f t="shared" si="0"/>
        <v>0</v>
      </c>
      <c r="G32" s="720">
        <v>0</v>
      </c>
      <c r="H32" s="534">
        <f t="shared" si="1"/>
        <v>0</v>
      </c>
      <c r="I32" s="720">
        <v>140511296</v>
      </c>
      <c r="J32" s="720">
        <v>140511296</v>
      </c>
      <c r="K32" s="720">
        <v>134511296</v>
      </c>
      <c r="L32" s="720">
        <v>0</v>
      </c>
      <c r="M32" s="720">
        <v>0</v>
      </c>
      <c r="N32" s="720">
        <v>0</v>
      </c>
      <c r="O32" s="535">
        <v>0</v>
      </c>
      <c r="P32" s="635"/>
    </row>
    <row r="33" spans="1:16" s="533" customFormat="1" x14ac:dyDescent="0.3">
      <c r="A33" t="s">
        <v>515</v>
      </c>
      <c r="B33" s="590">
        <v>6740000</v>
      </c>
      <c r="C33" s="720">
        <v>0</v>
      </c>
      <c r="D33" s="720">
        <v>2383056.6800000002</v>
      </c>
      <c r="E33" s="720">
        <v>0</v>
      </c>
      <c r="F33" s="535">
        <f t="shared" si="0"/>
        <v>2383056.6800000002</v>
      </c>
      <c r="G33" s="720">
        <v>2101059.2999999998</v>
      </c>
      <c r="H33" s="534">
        <f t="shared" si="1"/>
        <v>0</v>
      </c>
      <c r="I33" s="720">
        <v>22478.02</v>
      </c>
      <c r="J33" s="720">
        <v>22478.02</v>
      </c>
      <c r="K33" s="720">
        <v>0</v>
      </c>
      <c r="L33" s="721">
        <v>-2233406</v>
      </c>
      <c r="M33" s="720">
        <v>0</v>
      </c>
      <c r="N33" s="720">
        <v>0</v>
      </c>
      <c r="O33" s="535">
        <v>0</v>
      </c>
      <c r="P33" s="635"/>
    </row>
    <row r="34" spans="1:16" s="533" customFormat="1" x14ac:dyDescent="0.3">
      <c r="A34" t="s">
        <v>516</v>
      </c>
      <c r="B34" s="590">
        <v>106226879</v>
      </c>
      <c r="C34" s="720">
        <v>0</v>
      </c>
      <c r="D34" s="720">
        <v>22389490.129999999</v>
      </c>
      <c r="E34" s="720">
        <v>0</v>
      </c>
      <c r="F34" s="535">
        <f t="shared" si="0"/>
        <v>22389490.129999999</v>
      </c>
      <c r="G34" s="720">
        <v>32403907.280000001</v>
      </c>
      <c r="H34" s="534">
        <f t="shared" si="1"/>
        <v>0</v>
      </c>
      <c r="I34" s="720">
        <v>51433481.590000004</v>
      </c>
      <c r="J34" s="720">
        <v>51433481.590000004</v>
      </c>
      <c r="K34" s="720">
        <v>0</v>
      </c>
      <c r="L34" s="720">
        <v>0</v>
      </c>
      <c r="M34" s="720">
        <v>0</v>
      </c>
      <c r="N34" s="720">
        <v>0</v>
      </c>
      <c r="O34" s="535">
        <v>0</v>
      </c>
      <c r="P34" s="635"/>
    </row>
    <row r="35" spans="1:16" s="533" customFormat="1" x14ac:dyDescent="0.3">
      <c r="A35" t="s">
        <v>590</v>
      </c>
      <c r="B35" s="590">
        <v>203997805</v>
      </c>
      <c r="C35" s="720">
        <v>0</v>
      </c>
      <c r="D35" s="720">
        <v>91861920.680000007</v>
      </c>
      <c r="E35" s="720">
        <v>5866844.8899999997</v>
      </c>
      <c r="F35" s="534">
        <f t="shared" si="0"/>
        <v>97728765.570000008</v>
      </c>
      <c r="G35" s="720">
        <v>20460574.390000001</v>
      </c>
      <c r="H35" s="534">
        <f t="shared" si="1"/>
        <v>-2600000</v>
      </c>
      <c r="I35" s="720">
        <v>18808465.039999999</v>
      </c>
      <c r="J35" s="720">
        <v>16208465.039999999</v>
      </c>
      <c r="K35" s="720">
        <v>22600000</v>
      </c>
      <c r="L35" s="721">
        <v>-90000000</v>
      </c>
      <c r="M35" s="720">
        <v>0</v>
      </c>
      <c r="N35" s="721">
        <v>-2600000</v>
      </c>
      <c r="O35" s="639">
        <v>0</v>
      </c>
      <c r="P35" s="641"/>
    </row>
    <row r="36" spans="1:16" s="533" customFormat="1" x14ac:dyDescent="0.3">
      <c r="A36" t="s">
        <v>722</v>
      </c>
      <c r="B36" s="590">
        <v>20000000</v>
      </c>
      <c r="C36" s="720">
        <v>0</v>
      </c>
      <c r="D36" s="720">
        <v>18545454.550000001</v>
      </c>
      <c r="E36" s="720">
        <v>0</v>
      </c>
      <c r="F36" s="535">
        <f t="shared" si="0"/>
        <v>18545454.550000001</v>
      </c>
      <c r="G36" s="720">
        <v>0</v>
      </c>
      <c r="H36" s="534">
        <f t="shared" si="1"/>
        <v>0</v>
      </c>
      <c r="I36" s="720">
        <v>1454545.45</v>
      </c>
      <c r="J36" s="720">
        <v>1454545.45</v>
      </c>
      <c r="K36" s="720">
        <v>0</v>
      </c>
      <c r="L36" s="720">
        <v>0</v>
      </c>
      <c r="M36" s="720">
        <v>0</v>
      </c>
      <c r="N36" s="720">
        <v>0</v>
      </c>
      <c r="O36" s="535">
        <v>0</v>
      </c>
      <c r="P36" s="635"/>
    </row>
    <row r="37" spans="1:16" s="533" customFormat="1" x14ac:dyDescent="0.3">
      <c r="A37" t="s">
        <v>518</v>
      </c>
      <c r="B37" s="590">
        <v>97600000</v>
      </c>
      <c r="C37" s="720">
        <v>0</v>
      </c>
      <c r="D37" s="720">
        <v>52075379.549999997</v>
      </c>
      <c r="E37" s="720">
        <v>0</v>
      </c>
      <c r="F37" s="535">
        <f t="shared" si="0"/>
        <v>52075379.549999997</v>
      </c>
      <c r="G37" s="720">
        <v>0</v>
      </c>
      <c r="H37" s="534">
        <f t="shared" si="1"/>
        <v>-2600000</v>
      </c>
      <c r="I37" s="720">
        <v>5524620.4500000002</v>
      </c>
      <c r="J37" s="720">
        <v>2924620.45</v>
      </c>
      <c r="K37" s="720">
        <v>7600000</v>
      </c>
      <c r="L37" s="721">
        <v>-50000000</v>
      </c>
      <c r="M37" s="720">
        <v>0</v>
      </c>
      <c r="N37" s="721">
        <v>-2600000</v>
      </c>
      <c r="O37" s="535">
        <v>0</v>
      </c>
      <c r="P37" s="635"/>
    </row>
    <row r="38" spans="1:16" s="533" customFormat="1" x14ac:dyDescent="0.3">
      <c r="A38" t="s">
        <v>519</v>
      </c>
      <c r="B38" s="590">
        <v>65551778</v>
      </c>
      <c r="C38" s="720">
        <v>0</v>
      </c>
      <c r="D38" s="720">
        <v>14999999.68</v>
      </c>
      <c r="E38" s="720">
        <v>5576444.9100000001</v>
      </c>
      <c r="F38" s="535">
        <f t="shared" si="0"/>
        <v>20576444.59</v>
      </c>
      <c r="G38" s="720">
        <v>11152889.82</v>
      </c>
      <c r="H38" s="534">
        <f t="shared" si="1"/>
        <v>0</v>
      </c>
      <c r="I38" s="720">
        <v>8822443.5899999999</v>
      </c>
      <c r="J38" s="720">
        <v>8822443.5899999999</v>
      </c>
      <c r="K38" s="720">
        <v>15000000</v>
      </c>
      <c r="L38" s="721">
        <v>-25000000</v>
      </c>
      <c r="M38" s="720">
        <v>0</v>
      </c>
      <c r="N38" s="720">
        <v>0</v>
      </c>
      <c r="O38" s="535">
        <v>0</v>
      </c>
      <c r="P38" s="635"/>
    </row>
    <row r="39" spans="1:16" s="533" customFormat="1" x14ac:dyDescent="0.3">
      <c r="A39" t="s">
        <v>520</v>
      </c>
      <c r="B39" s="590">
        <v>18243502</v>
      </c>
      <c r="C39" s="720">
        <v>0</v>
      </c>
      <c r="D39" s="720">
        <v>6219954.6699999999</v>
      </c>
      <c r="E39" s="720">
        <v>290399.98</v>
      </c>
      <c r="F39" s="535">
        <f t="shared" si="0"/>
        <v>6510354.6500000004</v>
      </c>
      <c r="G39" s="720">
        <v>9226291.8000000007</v>
      </c>
      <c r="H39" s="534">
        <f t="shared" si="1"/>
        <v>0</v>
      </c>
      <c r="I39" s="720">
        <v>506855.55</v>
      </c>
      <c r="J39" s="720">
        <v>506855.55</v>
      </c>
      <c r="K39" s="720">
        <v>0</v>
      </c>
      <c r="L39" s="721">
        <v>-15000000</v>
      </c>
      <c r="M39" s="720">
        <v>0</v>
      </c>
      <c r="N39" s="720">
        <v>0</v>
      </c>
      <c r="O39" s="535">
        <v>0</v>
      </c>
      <c r="P39" s="635"/>
    </row>
    <row r="40" spans="1:16" s="533" customFormat="1" x14ac:dyDescent="0.3">
      <c r="A40" t="s">
        <v>521</v>
      </c>
      <c r="B40" s="590">
        <v>2602525</v>
      </c>
      <c r="C40" s="720">
        <v>0</v>
      </c>
      <c r="D40" s="720">
        <v>21132.23</v>
      </c>
      <c r="E40" s="720">
        <v>0</v>
      </c>
      <c r="F40" s="535">
        <f t="shared" si="0"/>
        <v>21132.23</v>
      </c>
      <c r="G40" s="720">
        <v>81392.77</v>
      </c>
      <c r="H40" s="534">
        <f t="shared" si="1"/>
        <v>0</v>
      </c>
      <c r="I40" s="720">
        <v>2500000</v>
      </c>
      <c r="J40" s="720">
        <v>2500000</v>
      </c>
      <c r="K40" s="720">
        <v>0</v>
      </c>
      <c r="L40" s="720">
        <v>0</v>
      </c>
      <c r="M40" s="720">
        <v>0</v>
      </c>
      <c r="N40" s="720">
        <v>0</v>
      </c>
      <c r="O40" s="535">
        <v>0</v>
      </c>
      <c r="P40" s="635"/>
    </row>
    <row r="41" spans="1:16" s="533" customFormat="1" x14ac:dyDescent="0.3">
      <c r="A41" t="s">
        <v>591</v>
      </c>
      <c r="B41" s="590">
        <v>60302609</v>
      </c>
      <c r="C41" s="720">
        <v>820185.1</v>
      </c>
      <c r="D41" s="720">
        <v>12828368.82</v>
      </c>
      <c r="E41" s="720">
        <v>0</v>
      </c>
      <c r="F41" s="534">
        <f t="shared" si="0"/>
        <v>13648553.92</v>
      </c>
      <c r="G41" s="720">
        <v>31442729.210000001</v>
      </c>
      <c r="H41" s="534">
        <f t="shared" si="1"/>
        <v>0</v>
      </c>
      <c r="I41" s="720">
        <v>13211325.869999999</v>
      </c>
      <c r="J41" s="720">
        <v>13211325.07</v>
      </c>
      <c r="K41" s="720">
        <v>7900000</v>
      </c>
      <c r="L41" s="721">
        <v>-17000000</v>
      </c>
      <c r="M41" s="720">
        <v>0</v>
      </c>
      <c r="N41" s="720">
        <v>0</v>
      </c>
      <c r="O41" s="639">
        <v>0</v>
      </c>
      <c r="P41" s="641"/>
    </row>
    <row r="42" spans="1:16" s="533" customFormat="1" x14ac:dyDescent="0.3">
      <c r="A42" t="s">
        <v>522</v>
      </c>
      <c r="B42" s="590">
        <v>714905</v>
      </c>
      <c r="C42" s="720">
        <v>0</v>
      </c>
      <c r="D42" s="720">
        <v>170295.74</v>
      </c>
      <c r="E42" s="720">
        <v>0</v>
      </c>
      <c r="F42" s="535">
        <f t="shared" si="0"/>
        <v>170295.74</v>
      </c>
      <c r="G42" s="720">
        <v>394609.26</v>
      </c>
      <c r="H42" s="534">
        <f t="shared" si="1"/>
        <v>0</v>
      </c>
      <c r="I42" s="720">
        <v>150000</v>
      </c>
      <c r="J42" s="720">
        <v>150000</v>
      </c>
      <c r="K42" s="720">
        <v>0</v>
      </c>
      <c r="L42" s="720">
        <v>0</v>
      </c>
      <c r="M42" s="720">
        <v>0</v>
      </c>
      <c r="N42" s="720">
        <v>0</v>
      </c>
      <c r="O42" s="535">
        <v>0</v>
      </c>
      <c r="P42" s="635"/>
    </row>
    <row r="43" spans="1:16" s="533" customFormat="1" x14ac:dyDescent="0.3">
      <c r="A43" t="s">
        <v>523</v>
      </c>
      <c r="B43" s="590">
        <v>12927704</v>
      </c>
      <c r="C43" s="720">
        <v>0</v>
      </c>
      <c r="D43" s="720">
        <v>1631926</v>
      </c>
      <c r="E43" s="720">
        <v>0</v>
      </c>
      <c r="F43" s="535">
        <f t="shared" si="0"/>
        <v>1631926</v>
      </c>
      <c r="G43" s="720">
        <v>3627900</v>
      </c>
      <c r="H43" s="534">
        <f t="shared" si="1"/>
        <v>0</v>
      </c>
      <c r="I43" s="720">
        <v>5667878</v>
      </c>
      <c r="J43" s="720">
        <v>5667877.2000000002</v>
      </c>
      <c r="K43" s="720">
        <v>0</v>
      </c>
      <c r="L43" s="721">
        <v>-17000000</v>
      </c>
      <c r="M43" s="720">
        <v>0</v>
      </c>
      <c r="N43" s="720">
        <v>0</v>
      </c>
      <c r="O43" s="535">
        <v>0</v>
      </c>
      <c r="P43" s="635"/>
    </row>
    <row r="44" spans="1:16" s="533" customFormat="1" x14ac:dyDescent="0.3">
      <c r="A44" t="s">
        <v>524</v>
      </c>
      <c r="B44" s="590">
        <v>28160000</v>
      </c>
      <c r="C44" s="720">
        <v>0</v>
      </c>
      <c r="D44" s="720">
        <v>3680669.34</v>
      </c>
      <c r="E44" s="720">
        <v>0</v>
      </c>
      <c r="F44" s="535">
        <f t="shared" si="0"/>
        <v>3680669.34</v>
      </c>
      <c r="G44" s="720">
        <v>18081363.09</v>
      </c>
      <c r="H44" s="534">
        <f t="shared" si="1"/>
        <v>0</v>
      </c>
      <c r="I44" s="720">
        <v>6397967.5700000003</v>
      </c>
      <c r="J44" s="720">
        <v>6397967.5700000003</v>
      </c>
      <c r="K44" s="720">
        <v>7900000</v>
      </c>
      <c r="L44" s="720">
        <v>0</v>
      </c>
      <c r="M44" s="720">
        <v>0</v>
      </c>
      <c r="N44" s="720">
        <v>0</v>
      </c>
      <c r="O44" s="535">
        <v>0</v>
      </c>
      <c r="P44" s="635"/>
    </row>
    <row r="45" spans="1:16" s="533" customFormat="1" x14ac:dyDescent="0.3">
      <c r="A45" t="s">
        <v>525</v>
      </c>
      <c r="B45" s="590">
        <v>18500000</v>
      </c>
      <c r="C45" s="720">
        <v>820185.1</v>
      </c>
      <c r="D45" s="720">
        <v>7345477.7400000002</v>
      </c>
      <c r="E45" s="720">
        <v>0</v>
      </c>
      <c r="F45" s="535">
        <f t="shared" si="0"/>
        <v>8165662.8399999999</v>
      </c>
      <c r="G45" s="720">
        <v>9338856.8599999994</v>
      </c>
      <c r="H45" s="534">
        <f t="shared" si="1"/>
        <v>0</v>
      </c>
      <c r="I45" s="720">
        <v>995480.3</v>
      </c>
      <c r="J45" s="720">
        <v>995480.3</v>
      </c>
      <c r="K45" s="720">
        <v>0</v>
      </c>
      <c r="L45" s="720">
        <v>0</v>
      </c>
      <c r="M45" s="720">
        <v>0</v>
      </c>
      <c r="N45" s="720">
        <v>0</v>
      </c>
      <c r="O45" s="535">
        <v>0</v>
      </c>
      <c r="P45" s="635"/>
    </row>
    <row r="46" spans="1:16" s="533" customFormat="1" x14ac:dyDescent="0.3">
      <c r="A46" t="s">
        <v>592</v>
      </c>
      <c r="B46" s="590">
        <v>22326021</v>
      </c>
      <c r="C46" s="720">
        <v>0</v>
      </c>
      <c r="D46" s="720">
        <v>1312620</v>
      </c>
      <c r="E46" s="720">
        <v>0</v>
      </c>
      <c r="F46" s="534">
        <f t="shared" si="0"/>
        <v>1312620</v>
      </c>
      <c r="G46" s="720">
        <v>15615436.4</v>
      </c>
      <c r="H46" s="534">
        <f t="shared" si="1"/>
        <v>0</v>
      </c>
      <c r="I46" s="720">
        <v>5397964.5999999996</v>
      </c>
      <c r="J46" s="720">
        <v>5397964.5999999996</v>
      </c>
      <c r="K46" s="720">
        <v>0</v>
      </c>
      <c r="L46" s="720">
        <v>0</v>
      </c>
      <c r="M46" s="720">
        <v>0</v>
      </c>
      <c r="N46" s="720">
        <v>0</v>
      </c>
      <c r="O46" s="639">
        <v>0</v>
      </c>
      <c r="P46" s="641"/>
    </row>
    <row r="47" spans="1:16" s="533" customFormat="1" x14ac:dyDescent="0.3">
      <c r="A47" t="s">
        <v>526</v>
      </c>
      <c r="B47" s="590">
        <v>22326021</v>
      </c>
      <c r="C47" s="720">
        <v>0</v>
      </c>
      <c r="D47" s="720">
        <v>1312620</v>
      </c>
      <c r="E47" s="720">
        <v>0</v>
      </c>
      <c r="F47" s="535">
        <f t="shared" si="0"/>
        <v>1312620</v>
      </c>
      <c r="G47" s="720">
        <v>15615436.4</v>
      </c>
      <c r="H47" s="534">
        <f t="shared" si="1"/>
        <v>0</v>
      </c>
      <c r="I47" s="720">
        <v>5397964.5999999996</v>
      </c>
      <c r="J47" s="720">
        <v>5397964.5999999996</v>
      </c>
      <c r="K47" s="720">
        <v>0</v>
      </c>
      <c r="L47" s="720">
        <v>0</v>
      </c>
      <c r="M47" s="720">
        <v>0</v>
      </c>
      <c r="N47" s="720">
        <v>0</v>
      </c>
      <c r="O47" s="535">
        <v>0</v>
      </c>
      <c r="P47" s="635"/>
    </row>
    <row r="48" spans="1:16" s="533" customFormat="1" x14ac:dyDescent="0.3">
      <c r="A48" t="s">
        <v>593</v>
      </c>
      <c r="B48" s="590">
        <v>110560000</v>
      </c>
      <c r="C48" s="720">
        <v>0</v>
      </c>
      <c r="D48" s="720">
        <v>19623939.940000001</v>
      </c>
      <c r="E48" s="720">
        <v>16683829.470000001</v>
      </c>
      <c r="F48" s="534">
        <f t="shared" si="0"/>
        <v>36307769.410000004</v>
      </c>
      <c r="G48" s="720">
        <v>10725078.689999999</v>
      </c>
      <c r="H48" s="534">
        <f t="shared" si="1"/>
        <v>-6000000</v>
      </c>
      <c r="I48" s="720">
        <v>45467151.899999999</v>
      </c>
      <c r="J48" s="720">
        <v>39467151.899999999</v>
      </c>
      <c r="K48" s="720">
        <v>30000000</v>
      </c>
      <c r="L48" s="721">
        <v>-18060000</v>
      </c>
      <c r="M48" s="720">
        <v>0</v>
      </c>
      <c r="N48" s="721">
        <v>-6000000</v>
      </c>
      <c r="O48" s="639">
        <v>0</v>
      </c>
      <c r="P48" s="641"/>
    </row>
    <row r="49" spans="1:16" s="533" customFormat="1" x14ac:dyDescent="0.3">
      <c r="A49" t="s">
        <v>527</v>
      </c>
      <c r="B49" s="590">
        <v>85560000</v>
      </c>
      <c r="C49" s="720">
        <v>0</v>
      </c>
      <c r="D49" s="720">
        <v>18499472.309999999</v>
      </c>
      <c r="E49" s="720">
        <v>0</v>
      </c>
      <c r="F49" s="535">
        <f t="shared" si="0"/>
        <v>18499472.309999999</v>
      </c>
      <c r="G49" s="720">
        <v>10680148.689999999</v>
      </c>
      <c r="H49" s="534">
        <f t="shared" si="1"/>
        <v>-6000000</v>
      </c>
      <c r="I49" s="720">
        <v>38320379</v>
      </c>
      <c r="J49" s="720">
        <v>32320379</v>
      </c>
      <c r="K49" s="720">
        <v>5000000</v>
      </c>
      <c r="L49" s="721">
        <v>-18060000</v>
      </c>
      <c r="M49" s="720">
        <v>0</v>
      </c>
      <c r="N49" s="721">
        <v>-6000000</v>
      </c>
      <c r="O49" s="535">
        <v>0</v>
      </c>
      <c r="P49" s="635"/>
    </row>
    <row r="50" spans="1:16" s="533" customFormat="1" x14ac:dyDescent="0.3">
      <c r="A50" t="s">
        <v>528</v>
      </c>
      <c r="B50" s="590">
        <v>25000000</v>
      </c>
      <c r="C50" s="720">
        <v>0</v>
      </c>
      <c r="D50" s="720">
        <v>1124467.6299999999</v>
      </c>
      <c r="E50" s="720">
        <v>16683829.470000001</v>
      </c>
      <c r="F50" s="535">
        <f t="shared" si="0"/>
        <v>17808297.100000001</v>
      </c>
      <c r="G50" s="720">
        <v>44930</v>
      </c>
      <c r="H50" s="534">
        <f t="shared" si="1"/>
        <v>0</v>
      </c>
      <c r="I50" s="720">
        <v>7146772.9000000004</v>
      </c>
      <c r="J50" s="720">
        <v>7146772.9000000004</v>
      </c>
      <c r="K50" s="720">
        <v>25000000</v>
      </c>
      <c r="L50" s="720">
        <v>0</v>
      </c>
      <c r="M50" s="720">
        <v>0</v>
      </c>
      <c r="N50" s="720">
        <v>0</v>
      </c>
      <c r="O50" s="535">
        <v>0</v>
      </c>
      <c r="P50" s="635"/>
    </row>
    <row r="51" spans="1:16" s="533" customFormat="1" x14ac:dyDescent="0.3">
      <c r="A51" t="s">
        <v>594</v>
      </c>
      <c r="B51" s="590">
        <v>72622806</v>
      </c>
      <c r="C51" s="720">
        <v>9523670.5</v>
      </c>
      <c r="D51" s="720">
        <v>23153667.600000001</v>
      </c>
      <c r="E51" s="720">
        <v>0</v>
      </c>
      <c r="F51" s="534">
        <f t="shared" si="0"/>
        <v>32677338.100000001</v>
      </c>
      <c r="G51" s="720">
        <v>30498100.030000001</v>
      </c>
      <c r="H51" s="534">
        <f t="shared" si="1"/>
        <v>0</v>
      </c>
      <c r="I51" s="720">
        <v>9447367.8699999992</v>
      </c>
      <c r="J51" s="720">
        <v>9447367.8699999992</v>
      </c>
      <c r="K51" s="720">
        <v>22500000</v>
      </c>
      <c r="L51" s="720">
        <v>0</v>
      </c>
      <c r="M51" s="720">
        <v>0</v>
      </c>
      <c r="N51" s="720">
        <v>0</v>
      </c>
      <c r="O51" s="639">
        <v>0</v>
      </c>
      <c r="P51" s="641"/>
    </row>
    <row r="52" spans="1:16" s="533" customFormat="1" x14ac:dyDescent="0.3">
      <c r="A52" t="s">
        <v>530</v>
      </c>
      <c r="B52" s="590">
        <v>15294000</v>
      </c>
      <c r="C52" s="720">
        <v>0</v>
      </c>
      <c r="D52" s="720">
        <v>2809999.91</v>
      </c>
      <c r="E52" s="720">
        <v>0</v>
      </c>
      <c r="F52" s="535">
        <f t="shared" si="0"/>
        <v>2809999.91</v>
      </c>
      <c r="G52" s="720">
        <v>12460476.73</v>
      </c>
      <c r="H52" s="534">
        <f t="shared" si="1"/>
        <v>0</v>
      </c>
      <c r="I52" s="720">
        <v>23523.360000000001</v>
      </c>
      <c r="J52" s="720">
        <v>23523.360000000001</v>
      </c>
      <c r="K52" s="720">
        <v>7500000</v>
      </c>
      <c r="L52" s="720">
        <v>0</v>
      </c>
      <c r="M52" s="720">
        <v>0</v>
      </c>
      <c r="N52" s="720">
        <v>0</v>
      </c>
      <c r="O52" s="535">
        <v>0</v>
      </c>
      <c r="P52" s="635"/>
    </row>
    <row r="53" spans="1:16" s="533" customFormat="1" x14ac:dyDescent="0.3">
      <c r="A53" t="s">
        <v>531</v>
      </c>
      <c r="B53" s="590">
        <v>3931283</v>
      </c>
      <c r="C53" s="720">
        <v>0</v>
      </c>
      <c r="D53" s="720">
        <v>248294.8</v>
      </c>
      <c r="E53" s="720">
        <v>0</v>
      </c>
      <c r="F53" s="535">
        <f t="shared" si="0"/>
        <v>248294.8</v>
      </c>
      <c r="G53" s="720">
        <v>2030929.27</v>
      </c>
      <c r="H53" s="534">
        <f t="shared" si="1"/>
        <v>0</v>
      </c>
      <c r="I53" s="720">
        <v>1652058.93</v>
      </c>
      <c r="J53" s="720">
        <v>1652058.93</v>
      </c>
      <c r="K53" s="720">
        <v>0</v>
      </c>
      <c r="L53" s="720">
        <v>0</v>
      </c>
      <c r="M53" s="720">
        <v>0</v>
      </c>
      <c r="N53" s="720">
        <v>0</v>
      </c>
      <c r="O53" s="535">
        <v>0</v>
      </c>
      <c r="P53" s="635"/>
    </row>
    <row r="54" spans="1:16" s="533" customFormat="1" x14ac:dyDescent="0.3">
      <c r="A54" t="s">
        <v>533</v>
      </c>
      <c r="B54" s="590">
        <v>52397523</v>
      </c>
      <c r="C54" s="720">
        <v>9523670.5</v>
      </c>
      <c r="D54" s="720">
        <v>20049472.120000001</v>
      </c>
      <c r="E54" s="720">
        <v>0</v>
      </c>
      <c r="F54" s="535">
        <f t="shared" si="0"/>
        <v>29573142.620000001</v>
      </c>
      <c r="G54" s="720">
        <v>15052974.029999999</v>
      </c>
      <c r="H54" s="534">
        <f t="shared" si="1"/>
        <v>0</v>
      </c>
      <c r="I54" s="720">
        <v>7771406.3499999996</v>
      </c>
      <c r="J54" s="720">
        <v>7771406.3499999996</v>
      </c>
      <c r="K54" s="720">
        <v>15000000</v>
      </c>
      <c r="L54" s="720">
        <v>0</v>
      </c>
      <c r="M54" s="720">
        <v>0</v>
      </c>
      <c r="N54" s="720">
        <v>0</v>
      </c>
      <c r="O54" s="535">
        <v>0</v>
      </c>
      <c r="P54" s="635"/>
    </row>
    <row r="55" spans="1:16" s="533" customFormat="1" x14ac:dyDescent="0.3">
      <c r="A55" t="s">
        <v>534</v>
      </c>
      <c r="B55" s="590">
        <v>1000000</v>
      </c>
      <c r="C55" s="720">
        <v>0</v>
      </c>
      <c r="D55" s="720">
        <v>45900.77</v>
      </c>
      <c r="E55" s="720">
        <v>0</v>
      </c>
      <c r="F55" s="535">
        <f t="shared" si="0"/>
        <v>45900.77</v>
      </c>
      <c r="G55" s="720">
        <v>953720</v>
      </c>
      <c r="H55" s="534">
        <f t="shared" si="1"/>
        <v>0</v>
      </c>
      <c r="I55" s="720">
        <v>379.23</v>
      </c>
      <c r="J55" s="720">
        <v>379.23</v>
      </c>
      <c r="K55" s="720">
        <v>0</v>
      </c>
      <c r="L55" s="720">
        <v>0</v>
      </c>
      <c r="M55" s="720">
        <v>0</v>
      </c>
      <c r="N55" s="720">
        <v>0</v>
      </c>
      <c r="O55" s="535">
        <v>0</v>
      </c>
      <c r="P55" s="635"/>
    </row>
    <row r="56" spans="1:16" s="533" customFormat="1" x14ac:dyDescent="0.3">
      <c r="A56" t="s">
        <v>595</v>
      </c>
      <c r="B56" s="590">
        <v>600000</v>
      </c>
      <c r="C56" s="720">
        <v>0</v>
      </c>
      <c r="D56" s="720">
        <v>400000</v>
      </c>
      <c r="E56" s="720">
        <v>0</v>
      </c>
      <c r="F56" s="534">
        <f t="shared" si="0"/>
        <v>400000</v>
      </c>
      <c r="G56" s="720">
        <v>10585</v>
      </c>
      <c r="H56" s="534">
        <f t="shared" si="1"/>
        <v>0</v>
      </c>
      <c r="I56" s="720">
        <v>189415</v>
      </c>
      <c r="J56" s="720">
        <v>189415</v>
      </c>
      <c r="K56" s="720">
        <v>0</v>
      </c>
      <c r="L56" s="720">
        <v>0</v>
      </c>
      <c r="M56" s="720">
        <v>0</v>
      </c>
      <c r="N56" s="720">
        <v>0</v>
      </c>
      <c r="O56" s="639">
        <v>0</v>
      </c>
      <c r="P56" s="641"/>
    </row>
    <row r="57" spans="1:16" s="533" customFormat="1" x14ac:dyDescent="0.3">
      <c r="A57" t="s">
        <v>719</v>
      </c>
      <c r="B57" s="590">
        <v>100000</v>
      </c>
      <c r="C57" s="720">
        <v>0</v>
      </c>
      <c r="D57" s="720">
        <v>0</v>
      </c>
      <c r="E57" s="720">
        <v>0</v>
      </c>
      <c r="F57" s="535">
        <f t="shared" si="0"/>
        <v>0</v>
      </c>
      <c r="G57" s="720">
        <v>10585</v>
      </c>
      <c r="H57" s="534">
        <f t="shared" si="1"/>
        <v>0</v>
      </c>
      <c r="I57" s="720">
        <v>89415</v>
      </c>
      <c r="J57" s="720">
        <v>89415</v>
      </c>
      <c r="K57" s="720">
        <v>0</v>
      </c>
      <c r="L57" s="720">
        <v>0</v>
      </c>
      <c r="M57" s="720">
        <v>0</v>
      </c>
      <c r="N57" s="720">
        <v>0</v>
      </c>
      <c r="O57" s="535">
        <v>0</v>
      </c>
      <c r="P57" s="635"/>
    </row>
    <row r="58" spans="1:16" s="533" customFormat="1" x14ac:dyDescent="0.3">
      <c r="A58" t="s">
        <v>596</v>
      </c>
      <c r="B58" s="590">
        <v>500000</v>
      </c>
      <c r="C58" s="720">
        <v>0</v>
      </c>
      <c r="D58" s="720">
        <v>400000</v>
      </c>
      <c r="E58" s="720">
        <v>0</v>
      </c>
      <c r="F58" s="535">
        <f t="shared" si="0"/>
        <v>400000</v>
      </c>
      <c r="G58" s="720">
        <v>0</v>
      </c>
      <c r="H58" s="534">
        <f t="shared" si="1"/>
        <v>0</v>
      </c>
      <c r="I58" s="720">
        <v>100000</v>
      </c>
      <c r="J58" s="720">
        <v>100000</v>
      </c>
      <c r="K58" s="720">
        <v>0</v>
      </c>
      <c r="L58" s="720">
        <v>0</v>
      </c>
      <c r="M58" s="720">
        <v>0</v>
      </c>
      <c r="N58" s="720">
        <v>0</v>
      </c>
      <c r="O58" s="535">
        <v>0</v>
      </c>
      <c r="P58" s="635"/>
    </row>
    <row r="59" spans="1:16" s="533" customFormat="1" x14ac:dyDescent="0.3">
      <c r="A59" t="s">
        <v>597</v>
      </c>
      <c r="B59" s="590">
        <v>161034146</v>
      </c>
      <c r="C59" s="720">
        <v>6165935.9900000002</v>
      </c>
      <c r="D59" s="720">
        <v>24313162.43</v>
      </c>
      <c r="E59" s="720">
        <v>1095303.02</v>
      </c>
      <c r="F59" s="714">
        <f t="shared" si="0"/>
        <v>31574401.440000001</v>
      </c>
      <c r="G59" s="720">
        <v>7176950.6100000003</v>
      </c>
      <c r="H59" s="534">
        <f t="shared" si="1"/>
        <v>-21644700</v>
      </c>
      <c r="I59" s="720">
        <v>122282793.95</v>
      </c>
      <c r="J59" s="720">
        <v>100638093.95</v>
      </c>
      <c r="K59" s="720">
        <v>2080000</v>
      </c>
      <c r="L59" s="721">
        <v>-2080000</v>
      </c>
      <c r="M59" s="720">
        <v>0</v>
      </c>
      <c r="N59" s="721">
        <v>-21644700</v>
      </c>
      <c r="O59" s="638">
        <v>0</v>
      </c>
      <c r="P59" s="640"/>
    </row>
    <row r="60" spans="1:16" s="533" customFormat="1" x14ac:dyDescent="0.3">
      <c r="A60" t="s">
        <v>598</v>
      </c>
      <c r="B60" s="590">
        <v>8543736</v>
      </c>
      <c r="C60" s="720">
        <v>0</v>
      </c>
      <c r="D60" s="720">
        <v>3015407</v>
      </c>
      <c r="E60" s="720">
        <v>0</v>
      </c>
      <c r="F60" s="534">
        <f t="shared" si="0"/>
        <v>3015407</v>
      </c>
      <c r="G60" s="720">
        <v>3392395</v>
      </c>
      <c r="H60" s="534">
        <f t="shared" si="1"/>
        <v>0</v>
      </c>
      <c r="I60" s="720">
        <v>2135934</v>
      </c>
      <c r="J60" s="720">
        <v>2135934</v>
      </c>
      <c r="K60" s="720">
        <v>0</v>
      </c>
      <c r="L60" s="721">
        <v>-2080000</v>
      </c>
      <c r="M60" s="720">
        <v>0</v>
      </c>
      <c r="N60" s="720">
        <v>0</v>
      </c>
      <c r="O60" s="639">
        <v>0</v>
      </c>
      <c r="P60" s="641"/>
    </row>
    <row r="61" spans="1:16" s="533" customFormat="1" x14ac:dyDescent="0.3">
      <c r="A61" t="s">
        <v>535</v>
      </c>
      <c r="B61" s="590">
        <v>8543736</v>
      </c>
      <c r="C61" s="720">
        <v>0</v>
      </c>
      <c r="D61" s="720">
        <v>3015407</v>
      </c>
      <c r="E61" s="720">
        <v>0</v>
      </c>
      <c r="F61" s="535">
        <f t="shared" si="0"/>
        <v>3015407</v>
      </c>
      <c r="G61" s="720">
        <v>3392395</v>
      </c>
      <c r="H61" s="534">
        <f t="shared" si="1"/>
        <v>0</v>
      </c>
      <c r="I61" s="720">
        <v>2135934</v>
      </c>
      <c r="J61" s="720">
        <v>2135934</v>
      </c>
      <c r="K61" s="720">
        <v>0</v>
      </c>
      <c r="L61" s="720">
        <v>0</v>
      </c>
      <c r="M61" s="720">
        <v>0</v>
      </c>
      <c r="N61" s="720">
        <v>0</v>
      </c>
      <c r="O61" s="535">
        <v>0</v>
      </c>
      <c r="P61" s="635"/>
    </row>
    <row r="62" spans="1:16" s="533" customFormat="1" x14ac:dyDescent="0.3">
      <c r="A62" t="s">
        <v>537</v>
      </c>
      <c r="B62" s="590">
        <v>0</v>
      </c>
      <c r="C62" s="720">
        <v>0</v>
      </c>
      <c r="D62" s="720">
        <v>0</v>
      </c>
      <c r="E62" s="720">
        <v>0</v>
      </c>
      <c r="F62" s="535">
        <f t="shared" si="0"/>
        <v>0</v>
      </c>
      <c r="G62" s="720">
        <v>0</v>
      </c>
      <c r="H62" s="534">
        <f t="shared" si="1"/>
        <v>0</v>
      </c>
      <c r="I62" s="720">
        <v>0</v>
      </c>
      <c r="J62" s="720">
        <v>0</v>
      </c>
      <c r="K62" s="720">
        <v>0</v>
      </c>
      <c r="L62" s="721">
        <v>-2080000</v>
      </c>
      <c r="M62" s="720">
        <v>0</v>
      </c>
      <c r="N62" s="720">
        <v>0</v>
      </c>
      <c r="O62" s="535">
        <v>0</v>
      </c>
      <c r="P62" s="635"/>
    </row>
    <row r="63" spans="1:16" s="533" customFormat="1" x14ac:dyDescent="0.3">
      <c r="A63" t="s">
        <v>599</v>
      </c>
      <c r="B63" s="590">
        <v>76950000</v>
      </c>
      <c r="C63" s="720">
        <v>0</v>
      </c>
      <c r="D63" s="720">
        <v>567298.16</v>
      </c>
      <c r="E63" s="720">
        <v>0</v>
      </c>
      <c r="F63" s="534">
        <f t="shared" si="0"/>
        <v>567298.16</v>
      </c>
      <c r="G63" s="720">
        <v>0</v>
      </c>
      <c r="H63" s="534">
        <f t="shared" si="1"/>
        <v>0</v>
      </c>
      <c r="I63" s="720">
        <v>76382701.840000004</v>
      </c>
      <c r="J63" s="720">
        <v>76382701.840000004</v>
      </c>
      <c r="K63" s="720">
        <v>0</v>
      </c>
      <c r="L63" s="720">
        <v>0</v>
      </c>
      <c r="M63" s="720">
        <v>0</v>
      </c>
      <c r="N63" s="720">
        <v>0</v>
      </c>
      <c r="O63" s="639">
        <v>0</v>
      </c>
      <c r="P63" s="641"/>
    </row>
    <row r="64" spans="1:16" s="533" customFormat="1" x14ac:dyDescent="0.3">
      <c r="A64" t="s">
        <v>540</v>
      </c>
      <c r="B64" s="590">
        <v>33300000</v>
      </c>
      <c r="C64" s="720">
        <v>0</v>
      </c>
      <c r="D64" s="720">
        <v>567298.16</v>
      </c>
      <c r="E64" s="720">
        <v>0</v>
      </c>
      <c r="F64" s="535">
        <f t="shared" si="0"/>
        <v>567298.16</v>
      </c>
      <c r="G64" s="720">
        <v>0</v>
      </c>
      <c r="H64" s="534">
        <f t="shared" si="1"/>
        <v>0</v>
      </c>
      <c r="I64" s="720">
        <v>32732701.84</v>
      </c>
      <c r="J64" s="720">
        <v>32732701.84</v>
      </c>
      <c r="K64" s="720">
        <v>0</v>
      </c>
      <c r="L64" s="720">
        <v>0</v>
      </c>
      <c r="M64" s="720">
        <v>0</v>
      </c>
      <c r="N64" s="720">
        <v>0</v>
      </c>
      <c r="O64" s="535">
        <v>0</v>
      </c>
      <c r="P64" s="635"/>
    </row>
    <row r="65" spans="1:16" s="533" customFormat="1" x14ac:dyDescent="0.3">
      <c r="A65" t="s">
        <v>697</v>
      </c>
      <c r="B65" s="590">
        <v>43650000</v>
      </c>
      <c r="C65" s="720">
        <v>0</v>
      </c>
      <c r="D65" s="720">
        <v>0</v>
      </c>
      <c r="E65" s="720">
        <v>0</v>
      </c>
      <c r="F65" s="535">
        <f t="shared" si="0"/>
        <v>0</v>
      </c>
      <c r="G65" s="720">
        <v>0</v>
      </c>
      <c r="H65" s="534">
        <f t="shared" si="1"/>
        <v>0</v>
      </c>
      <c r="I65" s="720">
        <v>43650000</v>
      </c>
      <c r="J65" s="720">
        <v>43650000</v>
      </c>
      <c r="K65" s="720">
        <v>0</v>
      </c>
      <c r="L65" s="720">
        <v>0</v>
      </c>
      <c r="M65" s="720">
        <v>0</v>
      </c>
      <c r="N65" s="720">
        <v>0</v>
      </c>
      <c r="O65" s="535">
        <v>0</v>
      </c>
      <c r="P65" s="635"/>
    </row>
    <row r="66" spans="1:16" s="533" customFormat="1" x14ac:dyDescent="0.3">
      <c r="A66" t="s">
        <v>600</v>
      </c>
      <c r="B66" s="590">
        <v>38025000</v>
      </c>
      <c r="C66" s="720">
        <v>4050296.4</v>
      </c>
      <c r="D66" s="720">
        <v>18691272.379999999</v>
      </c>
      <c r="E66" s="720">
        <v>802746.02</v>
      </c>
      <c r="F66" s="534">
        <f t="shared" si="0"/>
        <v>23544314.799999997</v>
      </c>
      <c r="G66" s="720">
        <v>0</v>
      </c>
      <c r="H66" s="534">
        <f t="shared" si="1"/>
        <v>-11250000</v>
      </c>
      <c r="I66" s="720">
        <v>14480685.199999999</v>
      </c>
      <c r="J66" s="720">
        <v>3230685.2</v>
      </c>
      <c r="K66" s="720">
        <v>0</v>
      </c>
      <c r="L66" s="720">
        <v>0</v>
      </c>
      <c r="M66" s="720">
        <v>0</v>
      </c>
      <c r="N66" s="721">
        <v>-11250000</v>
      </c>
      <c r="O66" s="639">
        <v>0</v>
      </c>
      <c r="P66" s="641"/>
    </row>
    <row r="67" spans="1:16" s="533" customFormat="1" x14ac:dyDescent="0.3">
      <c r="A67" t="s">
        <v>541</v>
      </c>
      <c r="B67" s="590">
        <v>26775000</v>
      </c>
      <c r="C67" s="720">
        <v>4050296.4</v>
      </c>
      <c r="D67" s="720">
        <v>18691272.379999999</v>
      </c>
      <c r="E67" s="720">
        <v>802746.02</v>
      </c>
      <c r="F67" s="535">
        <f t="shared" ref="F67:F105" si="2">SUM(C67:E67)</f>
        <v>23544314.799999997</v>
      </c>
      <c r="G67" s="720">
        <v>0</v>
      </c>
      <c r="H67" s="534">
        <f t="shared" si="1"/>
        <v>0</v>
      </c>
      <c r="I67" s="720">
        <v>3230685.2</v>
      </c>
      <c r="J67" s="720">
        <v>3230685.2</v>
      </c>
      <c r="K67" s="720">
        <v>0</v>
      </c>
      <c r="L67" s="720">
        <v>0</v>
      </c>
      <c r="M67" s="720">
        <v>0</v>
      </c>
      <c r="N67" s="720">
        <v>0</v>
      </c>
      <c r="O67" s="535">
        <v>0</v>
      </c>
      <c r="P67" s="635"/>
    </row>
    <row r="68" spans="1:16" s="533" customFormat="1" x14ac:dyDescent="0.3">
      <c r="A68" t="s">
        <v>542</v>
      </c>
      <c r="B68" s="590">
        <v>11250000</v>
      </c>
      <c r="C68" s="720">
        <v>0</v>
      </c>
      <c r="D68" s="720">
        <v>0</v>
      </c>
      <c r="E68" s="720">
        <v>0</v>
      </c>
      <c r="F68" s="535">
        <f t="shared" si="2"/>
        <v>0</v>
      </c>
      <c r="G68" s="720">
        <v>0</v>
      </c>
      <c r="H68" s="534">
        <f t="shared" ref="H68:H105" si="3">SUM(M68:O68)</f>
        <v>-11250000</v>
      </c>
      <c r="I68" s="720">
        <v>11250000</v>
      </c>
      <c r="J68" s="720">
        <v>0</v>
      </c>
      <c r="K68" s="720">
        <v>0</v>
      </c>
      <c r="L68" s="720">
        <v>0</v>
      </c>
      <c r="M68" s="720">
        <v>0</v>
      </c>
      <c r="N68" s="721">
        <v>-11250000</v>
      </c>
      <c r="O68" s="535">
        <v>0</v>
      </c>
      <c r="P68" s="635"/>
    </row>
    <row r="69" spans="1:16" s="533" customFormat="1" x14ac:dyDescent="0.3">
      <c r="A69" t="s">
        <v>601</v>
      </c>
      <c r="B69" s="590">
        <v>37515410</v>
      </c>
      <c r="C69" s="720">
        <v>2115639.59</v>
      </c>
      <c r="D69" s="720">
        <v>2039184.89</v>
      </c>
      <c r="E69" s="720">
        <v>292557</v>
      </c>
      <c r="F69" s="534">
        <f t="shared" si="2"/>
        <v>4447381.4799999995</v>
      </c>
      <c r="G69" s="720">
        <v>3784555.61</v>
      </c>
      <c r="H69" s="534">
        <f t="shared" si="3"/>
        <v>-10394700</v>
      </c>
      <c r="I69" s="720">
        <v>29283472.91</v>
      </c>
      <c r="J69" s="720">
        <v>18888772.91</v>
      </c>
      <c r="K69" s="720">
        <v>2080000</v>
      </c>
      <c r="L69" s="720">
        <v>0</v>
      </c>
      <c r="M69" s="720">
        <v>0</v>
      </c>
      <c r="N69" s="721">
        <v>-10394700</v>
      </c>
      <c r="O69" s="639">
        <v>0</v>
      </c>
      <c r="P69" s="641"/>
    </row>
    <row r="70" spans="1:16" s="533" customFormat="1" x14ac:dyDescent="0.3">
      <c r="A70" t="s">
        <v>543</v>
      </c>
      <c r="B70" s="590">
        <v>400000</v>
      </c>
      <c r="C70" s="720">
        <v>297772.07</v>
      </c>
      <c r="D70" s="720">
        <v>0</v>
      </c>
      <c r="E70" s="720">
        <v>97632</v>
      </c>
      <c r="F70" s="535">
        <f t="shared" si="2"/>
        <v>395404.07</v>
      </c>
      <c r="G70" s="720">
        <v>0</v>
      </c>
      <c r="H70" s="534">
        <f t="shared" si="3"/>
        <v>0</v>
      </c>
      <c r="I70" s="720">
        <v>4595.93</v>
      </c>
      <c r="J70" s="720">
        <v>4595.93</v>
      </c>
      <c r="K70" s="720">
        <v>100000</v>
      </c>
      <c r="L70" s="720">
        <v>0</v>
      </c>
      <c r="M70" s="720">
        <v>0</v>
      </c>
      <c r="N70" s="720">
        <v>0</v>
      </c>
      <c r="O70" s="535">
        <v>0</v>
      </c>
      <c r="P70" s="635"/>
    </row>
    <row r="71" spans="1:16" s="533" customFormat="1" x14ac:dyDescent="0.3">
      <c r="A71" t="s">
        <v>544</v>
      </c>
      <c r="B71" s="590">
        <v>25250000</v>
      </c>
      <c r="C71" s="720">
        <v>479930.96</v>
      </c>
      <c r="D71" s="720">
        <v>0</v>
      </c>
      <c r="E71" s="720">
        <v>0</v>
      </c>
      <c r="F71" s="535">
        <f t="shared" si="2"/>
        <v>479930.96</v>
      </c>
      <c r="G71" s="720">
        <v>0</v>
      </c>
      <c r="H71" s="534">
        <f t="shared" si="3"/>
        <v>-10394700</v>
      </c>
      <c r="I71" s="720">
        <v>24770069.039999999</v>
      </c>
      <c r="J71" s="720">
        <v>14375369.039999999</v>
      </c>
      <c r="K71" s="720">
        <v>0</v>
      </c>
      <c r="L71" s="720">
        <v>0</v>
      </c>
      <c r="M71" s="720">
        <v>0</v>
      </c>
      <c r="N71" s="721">
        <v>-10394700</v>
      </c>
      <c r="O71" s="535">
        <v>0</v>
      </c>
      <c r="P71" s="635"/>
    </row>
    <row r="72" spans="1:16" s="533" customFormat="1" x14ac:dyDescent="0.3">
      <c r="A72" t="s">
        <v>545</v>
      </c>
      <c r="B72" s="590">
        <v>800000</v>
      </c>
      <c r="C72" s="720">
        <v>0</v>
      </c>
      <c r="D72" s="720">
        <v>599804</v>
      </c>
      <c r="E72" s="720">
        <v>194925</v>
      </c>
      <c r="F72" s="535">
        <f t="shared" si="2"/>
        <v>794729</v>
      </c>
      <c r="G72" s="720">
        <v>0</v>
      </c>
      <c r="H72" s="534">
        <f t="shared" si="3"/>
        <v>0</v>
      </c>
      <c r="I72" s="720">
        <v>5271</v>
      </c>
      <c r="J72" s="720">
        <v>5271</v>
      </c>
      <c r="K72" s="720">
        <v>800000</v>
      </c>
      <c r="L72" s="720">
        <v>0</v>
      </c>
      <c r="M72" s="720">
        <v>0</v>
      </c>
      <c r="N72" s="720">
        <v>0</v>
      </c>
      <c r="O72" s="535">
        <v>0</v>
      </c>
      <c r="P72" s="635"/>
    </row>
    <row r="73" spans="1:16" s="533" customFormat="1" x14ac:dyDescent="0.3">
      <c r="A73" t="s">
        <v>546</v>
      </c>
      <c r="B73" s="590">
        <v>4460000</v>
      </c>
      <c r="C73" s="720">
        <v>0</v>
      </c>
      <c r="D73" s="720">
        <v>743244.39</v>
      </c>
      <c r="E73" s="720">
        <v>0</v>
      </c>
      <c r="F73" s="535">
        <f t="shared" si="2"/>
        <v>743244.39</v>
      </c>
      <c r="G73" s="720">
        <v>3716755.61</v>
      </c>
      <c r="H73" s="534">
        <f t="shared" si="3"/>
        <v>0</v>
      </c>
      <c r="I73" s="720">
        <v>0</v>
      </c>
      <c r="J73" s="720">
        <v>0</v>
      </c>
      <c r="K73" s="720">
        <v>0</v>
      </c>
      <c r="L73" s="720">
        <v>0</v>
      </c>
      <c r="M73" s="720">
        <v>0</v>
      </c>
      <c r="N73" s="720">
        <v>0</v>
      </c>
      <c r="O73" s="535">
        <v>0</v>
      </c>
      <c r="P73" s="635"/>
    </row>
    <row r="74" spans="1:16" s="533" customFormat="1" x14ac:dyDescent="0.3">
      <c r="A74" t="s">
        <v>549</v>
      </c>
      <c r="B74" s="590">
        <v>6605410</v>
      </c>
      <c r="C74" s="720">
        <v>1337936.56</v>
      </c>
      <c r="D74" s="720">
        <v>696136.5</v>
      </c>
      <c r="E74" s="720">
        <v>0</v>
      </c>
      <c r="F74" s="535">
        <f t="shared" si="2"/>
        <v>2034073.06</v>
      </c>
      <c r="G74" s="720">
        <v>67800</v>
      </c>
      <c r="H74" s="534">
        <f t="shared" si="3"/>
        <v>0</v>
      </c>
      <c r="I74" s="720">
        <v>4503536.9400000004</v>
      </c>
      <c r="J74" s="720">
        <v>4503536.9400000004</v>
      </c>
      <c r="K74" s="720">
        <v>1180000</v>
      </c>
      <c r="L74" s="720">
        <v>0</v>
      </c>
      <c r="M74" s="720">
        <v>0</v>
      </c>
      <c r="N74" s="720">
        <v>0</v>
      </c>
      <c r="O74" s="535">
        <v>0</v>
      </c>
      <c r="P74" s="635"/>
    </row>
    <row r="75" spans="1:16" s="533" customFormat="1" x14ac:dyDescent="0.3">
      <c r="A75" t="s">
        <v>605</v>
      </c>
      <c r="B75" s="590">
        <v>2433879052</v>
      </c>
      <c r="C75" s="720">
        <v>0</v>
      </c>
      <c r="D75" s="720">
        <v>567403818.09000003</v>
      </c>
      <c r="E75" s="720">
        <v>0</v>
      </c>
      <c r="F75" s="714">
        <f t="shared" si="2"/>
        <v>567403818.09000003</v>
      </c>
      <c r="G75" s="720">
        <v>1587830821.8800001</v>
      </c>
      <c r="H75" s="534">
        <f t="shared" si="3"/>
        <v>-180570649</v>
      </c>
      <c r="I75" s="720">
        <v>278644412.02999997</v>
      </c>
      <c r="J75" s="720">
        <v>98073763.030000001</v>
      </c>
      <c r="K75" s="720">
        <v>1063428590</v>
      </c>
      <c r="L75" s="721">
        <v>-580128590</v>
      </c>
      <c r="M75" s="720">
        <v>0</v>
      </c>
      <c r="N75" s="721">
        <v>-180570649</v>
      </c>
      <c r="O75" s="638">
        <v>0</v>
      </c>
      <c r="P75" s="640"/>
    </row>
    <row r="76" spans="1:16" s="533" customFormat="1" x14ac:dyDescent="0.3">
      <c r="A76" t="s">
        <v>606</v>
      </c>
      <c r="B76" s="590">
        <v>1821153604</v>
      </c>
      <c r="C76" s="720">
        <v>0</v>
      </c>
      <c r="D76" s="720">
        <v>567403818.09000003</v>
      </c>
      <c r="E76" s="720">
        <v>0</v>
      </c>
      <c r="F76" s="534">
        <f t="shared" si="2"/>
        <v>567403818.09000003</v>
      </c>
      <c r="G76" s="720">
        <v>1245479136.9100001</v>
      </c>
      <c r="H76" s="534">
        <f t="shared" si="3"/>
        <v>-8270649</v>
      </c>
      <c r="I76" s="720">
        <v>8270649</v>
      </c>
      <c r="J76" s="720">
        <v>0</v>
      </c>
      <c r="K76" s="720">
        <v>143428590</v>
      </c>
      <c r="L76" s="721">
        <v>-128678590</v>
      </c>
      <c r="M76" s="720">
        <v>0</v>
      </c>
      <c r="N76" s="721">
        <v>-8270649</v>
      </c>
      <c r="O76" s="639">
        <v>0</v>
      </c>
      <c r="P76" s="641"/>
    </row>
    <row r="77" spans="1:16" s="533" customFormat="1" x14ac:dyDescent="0.3">
      <c r="A77" t="s">
        <v>572</v>
      </c>
      <c r="B77" s="590">
        <v>36905533</v>
      </c>
      <c r="C77" s="720">
        <v>0</v>
      </c>
      <c r="D77" s="720">
        <v>9173509.9900000002</v>
      </c>
      <c r="E77" s="720">
        <v>0</v>
      </c>
      <c r="F77" s="535">
        <f t="shared" si="2"/>
        <v>9173509.9900000002</v>
      </c>
      <c r="G77" s="720">
        <v>20597452.010000002</v>
      </c>
      <c r="H77" s="534">
        <f t="shared" si="3"/>
        <v>-7134571</v>
      </c>
      <c r="I77" s="720">
        <v>7134571</v>
      </c>
      <c r="J77" s="720">
        <v>0</v>
      </c>
      <c r="K77" s="720">
        <v>0</v>
      </c>
      <c r="L77" s="720">
        <v>0</v>
      </c>
      <c r="M77" s="720">
        <v>0</v>
      </c>
      <c r="N77" s="721">
        <v>-7134571</v>
      </c>
      <c r="O77" s="535">
        <v>0</v>
      </c>
      <c r="P77" s="635"/>
    </row>
    <row r="78" spans="1:16" s="533" customFormat="1" x14ac:dyDescent="0.3">
      <c r="A78" t="s">
        <v>295</v>
      </c>
      <c r="B78" s="590">
        <v>32400000</v>
      </c>
      <c r="C78" s="720">
        <v>0</v>
      </c>
      <c r="D78" s="720">
        <v>8389146.9700000007</v>
      </c>
      <c r="E78" s="720">
        <v>0</v>
      </c>
      <c r="F78" s="535">
        <f t="shared" si="2"/>
        <v>8389146.9700000007</v>
      </c>
      <c r="G78" s="720">
        <v>24010853.030000001</v>
      </c>
      <c r="H78" s="534">
        <f t="shared" si="3"/>
        <v>0</v>
      </c>
      <c r="I78" s="720">
        <v>0</v>
      </c>
      <c r="J78" s="720">
        <v>0</v>
      </c>
      <c r="K78" s="720">
        <v>0</v>
      </c>
      <c r="L78" s="720">
        <v>0</v>
      </c>
      <c r="M78" s="720">
        <v>0</v>
      </c>
      <c r="N78" s="720">
        <v>0</v>
      </c>
      <c r="O78" s="535">
        <v>0</v>
      </c>
      <c r="P78" s="635"/>
    </row>
    <row r="79" spans="1:16" s="533" customFormat="1" x14ac:dyDescent="0.3">
      <c r="A79" t="s">
        <v>474</v>
      </c>
      <c r="B79" s="590">
        <v>5876677</v>
      </c>
      <c r="C79" s="720">
        <v>0</v>
      </c>
      <c r="D79" s="720">
        <v>1460749.93</v>
      </c>
      <c r="E79" s="720">
        <v>0</v>
      </c>
      <c r="F79" s="535">
        <f t="shared" si="2"/>
        <v>1460749.93</v>
      </c>
      <c r="G79" s="720">
        <v>3279849.07</v>
      </c>
      <c r="H79" s="534">
        <f t="shared" si="3"/>
        <v>-1136078</v>
      </c>
      <c r="I79" s="720">
        <v>1136078</v>
      </c>
      <c r="J79" s="720">
        <v>0</v>
      </c>
      <c r="K79" s="720">
        <v>0</v>
      </c>
      <c r="L79" s="720">
        <v>0</v>
      </c>
      <c r="M79" s="720">
        <v>0</v>
      </c>
      <c r="N79" s="721">
        <v>-1136078</v>
      </c>
      <c r="O79" s="535">
        <v>0</v>
      </c>
      <c r="P79" s="635"/>
    </row>
    <row r="80" spans="1:16" s="533" customFormat="1" x14ac:dyDescent="0.3">
      <c r="A80" t="s">
        <v>297</v>
      </c>
      <c r="B80" s="590">
        <v>95012957</v>
      </c>
      <c r="C80" s="720">
        <v>0</v>
      </c>
      <c r="D80" s="720">
        <v>35054576.5</v>
      </c>
      <c r="E80" s="720">
        <v>0</v>
      </c>
      <c r="F80" s="535">
        <f t="shared" si="2"/>
        <v>35054576.5</v>
      </c>
      <c r="G80" s="720">
        <v>59958380.5</v>
      </c>
      <c r="H80" s="534">
        <f t="shared" si="3"/>
        <v>0</v>
      </c>
      <c r="I80" s="720">
        <v>0</v>
      </c>
      <c r="J80" s="720">
        <v>0</v>
      </c>
      <c r="K80" s="720">
        <v>0</v>
      </c>
      <c r="L80" s="720">
        <v>0</v>
      </c>
      <c r="M80" s="720">
        <v>0</v>
      </c>
      <c r="N80" s="720">
        <v>0</v>
      </c>
      <c r="O80" s="535">
        <v>0</v>
      </c>
      <c r="P80" s="635"/>
    </row>
    <row r="81" spans="1:16" s="533" customFormat="1" x14ac:dyDescent="0.3">
      <c r="A81" t="s">
        <v>299</v>
      </c>
      <c r="B81" s="590">
        <v>1296937027</v>
      </c>
      <c r="C81" s="720">
        <v>0</v>
      </c>
      <c r="D81" s="720">
        <v>472042575.47000003</v>
      </c>
      <c r="E81" s="720">
        <v>0</v>
      </c>
      <c r="F81" s="535">
        <f t="shared" si="2"/>
        <v>472042575.47000003</v>
      </c>
      <c r="G81" s="720">
        <v>824894451.52999997</v>
      </c>
      <c r="H81" s="534">
        <f t="shared" si="3"/>
        <v>0</v>
      </c>
      <c r="I81" s="720">
        <v>0</v>
      </c>
      <c r="J81" s="720">
        <v>0</v>
      </c>
      <c r="K81" s="720">
        <v>143428590</v>
      </c>
      <c r="L81" s="720">
        <v>0</v>
      </c>
      <c r="M81" s="720">
        <v>0</v>
      </c>
      <c r="N81" s="720">
        <v>0</v>
      </c>
      <c r="O81" s="535">
        <v>0</v>
      </c>
      <c r="P81" s="635"/>
    </row>
    <row r="82" spans="1:16" s="533" customFormat="1" x14ac:dyDescent="0.3">
      <c r="A82" t="s">
        <v>300</v>
      </c>
      <c r="B82" s="590">
        <v>171321410</v>
      </c>
      <c r="C82" s="720">
        <v>0</v>
      </c>
      <c r="D82" s="720">
        <v>6128564</v>
      </c>
      <c r="E82" s="720">
        <v>0</v>
      </c>
      <c r="F82" s="535">
        <f t="shared" si="2"/>
        <v>6128564</v>
      </c>
      <c r="G82" s="720">
        <v>165192846</v>
      </c>
      <c r="H82" s="534">
        <f t="shared" si="3"/>
        <v>0</v>
      </c>
      <c r="I82" s="720">
        <v>0</v>
      </c>
      <c r="J82" s="720">
        <v>0</v>
      </c>
      <c r="K82" s="720">
        <v>0</v>
      </c>
      <c r="L82" s="721">
        <v>-128678590</v>
      </c>
      <c r="M82" s="720">
        <v>0</v>
      </c>
      <c r="N82" s="720">
        <v>0</v>
      </c>
      <c r="O82" s="535">
        <v>0</v>
      </c>
      <c r="P82" s="635"/>
    </row>
    <row r="83" spans="1:16" s="533" customFormat="1" x14ac:dyDescent="0.3">
      <c r="A83" t="s">
        <v>301</v>
      </c>
      <c r="B83" s="590">
        <v>118000000</v>
      </c>
      <c r="C83" s="720">
        <v>0</v>
      </c>
      <c r="D83" s="720">
        <v>19844531.699999999</v>
      </c>
      <c r="E83" s="720">
        <v>0</v>
      </c>
      <c r="F83" s="535">
        <f t="shared" si="2"/>
        <v>19844531.699999999</v>
      </c>
      <c r="G83" s="720">
        <v>98155468.299999997</v>
      </c>
      <c r="H83" s="534">
        <f t="shared" si="3"/>
        <v>0</v>
      </c>
      <c r="I83" s="720">
        <v>0</v>
      </c>
      <c r="J83" s="720">
        <v>0</v>
      </c>
      <c r="K83" s="720">
        <v>0</v>
      </c>
      <c r="L83" s="720">
        <v>0</v>
      </c>
      <c r="M83" s="720">
        <v>0</v>
      </c>
      <c r="N83" s="720">
        <v>0</v>
      </c>
      <c r="O83" s="535">
        <v>0</v>
      </c>
      <c r="P83" s="635"/>
    </row>
    <row r="84" spans="1:16" s="533" customFormat="1" x14ac:dyDescent="0.3">
      <c r="A84" t="s">
        <v>302</v>
      </c>
      <c r="B84" s="590">
        <v>64700000</v>
      </c>
      <c r="C84" s="720">
        <v>0</v>
      </c>
      <c r="D84" s="720">
        <v>15310163.529999999</v>
      </c>
      <c r="E84" s="720">
        <v>0</v>
      </c>
      <c r="F84" s="535">
        <f t="shared" si="2"/>
        <v>15310163.529999999</v>
      </c>
      <c r="G84" s="720">
        <v>49389836.469999999</v>
      </c>
      <c r="H84" s="534">
        <f t="shared" si="3"/>
        <v>0</v>
      </c>
      <c r="I84" s="720">
        <v>0</v>
      </c>
      <c r="J84" s="720">
        <v>0</v>
      </c>
      <c r="K84" s="720">
        <v>0</v>
      </c>
      <c r="L84" s="720">
        <v>0</v>
      </c>
      <c r="M84" s="720">
        <v>0</v>
      </c>
      <c r="N84" s="720">
        <v>0</v>
      </c>
      <c r="O84" s="535">
        <v>0</v>
      </c>
      <c r="P84" s="635"/>
    </row>
    <row r="85" spans="1:16" s="533" customFormat="1" x14ac:dyDescent="0.3">
      <c r="A85" t="s">
        <v>706</v>
      </c>
      <c r="B85" s="590">
        <v>0</v>
      </c>
      <c r="C85" s="720">
        <v>0</v>
      </c>
      <c r="D85" s="720">
        <v>0</v>
      </c>
      <c r="E85" s="720">
        <v>0</v>
      </c>
      <c r="F85" s="534">
        <f t="shared" si="2"/>
        <v>0</v>
      </c>
      <c r="G85" s="720">
        <v>0</v>
      </c>
      <c r="H85" s="534">
        <f t="shared" si="3"/>
        <v>0</v>
      </c>
      <c r="I85" s="720">
        <v>0</v>
      </c>
      <c r="J85" s="720">
        <v>0</v>
      </c>
      <c r="K85" s="720">
        <v>0</v>
      </c>
      <c r="L85" s="721">
        <v>-14750000</v>
      </c>
      <c r="M85" s="720">
        <v>0</v>
      </c>
      <c r="N85" s="720">
        <v>0</v>
      </c>
      <c r="O85" s="639">
        <v>0</v>
      </c>
      <c r="P85" s="641"/>
    </row>
    <row r="86" spans="1:16" s="533" customFormat="1" x14ac:dyDescent="0.3">
      <c r="A86" t="s">
        <v>705</v>
      </c>
      <c r="B86" s="590">
        <v>0</v>
      </c>
      <c r="C86" s="720">
        <v>0</v>
      </c>
      <c r="D86" s="720">
        <v>0</v>
      </c>
      <c r="E86" s="720">
        <v>0</v>
      </c>
      <c r="F86" s="535">
        <f t="shared" si="2"/>
        <v>0</v>
      </c>
      <c r="G86" s="720">
        <v>0</v>
      </c>
      <c r="H86" s="534">
        <f t="shared" si="3"/>
        <v>0</v>
      </c>
      <c r="I86" s="720">
        <v>0</v>
      </c>
      <c r="J86" s="720">
        <v>0</v>
      </c>
      <c r="K86" s="720">
        <v>0</v>
      </c>
      <c r="L86" s="721">
        <v>-14750000</v>
      </c>
      <c r="M86" s="720">
        <v>0</v>
      </c>
      <c r="N86" s="720">
        <v>0</v>
      </c>
      <c r="O86" s="535">
        <v>0</v>
      </c>
      <c r="P86" s="635"/>
    </row>
    <row r="87" spans="1:16" s="533" customFormat="1" x14ac:dyDescent="0.3">
      <c r="A87" t="s">
        <v>607</v>
      </c>
      <c r="B87" s="590">
        <v>41325448</v>
      </c>
      <c r="C87" s="720">
        <v>0</v>
      </c>
      <c r="D87" s="720">
        <v>0</v>
      </c>
      <c r="E87" s="720">
        <v>0</v>
      </c>
      <c r="F87" s="534">
        <f t="shared" si="2"/>
        <v>0</v>
      </c>
      <c r="G87" s="720">
        <v>12351684.970000001</v>
      </c>
      <c r="H87" s="534">
        <f t="shared" si="3"/>
        <v>-10000000</v>
      </c>
      <c r="I87" s="720">
        <v>28973763.030000001</v>
      </c>
      <c r="J87" s="720">
        <v>18973763.030000001</v>
      </c>
      <c r="K87" s="720">
        <v>0</v>
      </c>
      <c r="L87" s="720">
        <v>0</v>
      </c>
      <c r="M87" s="720">
        <v>0</v>
      </c>
      <c r="N87" s="721">
        <v>-10000000</v>
      </c>
      <c r="O87" s="639">
        <v>0</v>
      </c>
      <c r="P87" s="641"/>
    </row>
    <row r="88" spans="1:16" s="533" customFormat="1" x14ac:dyDescent="0.3">
      <c r="A88" t="s">
        <v>559</v>
      </c>
      <c r="B88" s="590">
        <v>22150000</v>
      </c>
      <c r="C88" s="720">
        <v>0</v>
      </c>
      <c r="D88" s="720">
        <v>0</v>
      </c>
      <c r="E88" s="720">
        <v>0</v>
      </c>
      <c r="F88" s="535">
        <f t="shared" si="2"/>
        <v>0</v>
      </c>
      <c r="G88" s="720">
        <v>8271216.9699999997</v>
      </c>
      <c r="H88" s="534">
        <f t="shared" si="3"/>
        <v>0</v>
      </c>
      <c r="I88" s="720">
        <v>13878783.029999999</v>
      </c>
      <c r="J88" s="720">
        <v>13878783.029999999</v>
      </c>
      <c r="K88" s="720">
        <v>0</v>
      </c>
      <c r="L88" s="720">
        <v>0</v>
      </c>
      <c r="M88" s="720">
        <v>0</v>
      </c>
      <c r="N88" s="720">
        <v>0</v>
      </c>
      <c r="O88" s="535">
        <v>0</v>
      </c>
      <c r="P88" s="635"/>
    </row>
    <row r="89" spans="1:16" s="533" customFormat="1" x14ac:dyDescent="0.3">
      <c r="A89" t="s">
        <v>560</v>
      </c>
      <c r="B89" s="590">
        <v>19175448</v>
      </c>
      <c r="C89" s="720">
        <v>0</v>
      </c>
      <c r="D89" s="720">
        <v>0</v>
      </c>
      <c r="E89" s="720">
        <v>0</v>
      </c>
      <c r="F89" s="535">
        <f t="shared" si="2"/>
        <v>0</v>
      </c>
      <c r="G89" s="720">
        <v>4080468</v>
      </c>
      <c r="H89" s="534">
        <f t="shared" si="3"/>
        <v>-10000000</v>
      </c>
      <c r="I89" s="720">
        <v>15094980</v>
      </c>
      <c r="J89" s="720">
        <v>5094980</v>
      </c>
      <c r="K89" s="720">
        <v>0</v>
      </c>
      <c r="L89" s="720">
        <v>0</v>
      </c>
      <c r="M89" s="720">
        <v>0</v>
      </c>
      <c r="N89" s="721">
        <v>-10000000</v>
      </c>
      <c r="O89" s="535">
        <v>0</v>
      </c>
      <c r="P89" s="635"/>
    </row>
    <row r="90" spans="1:16" s="533" customFormat="1" x14ac:dyDescent="0.3">
      <c r="A90" t="s">
        <v>718</v>
      </c>
      <c r="B90" s="590">
        <v>162400000</v>
      </c>
      <c r="C90" s="720">
        <v>0</v>
      </c>
      <c r="D90" s="720">
        <v>0</v>
      </c>
      <c r="E90" s="720">
        <v>0</v>
      </c>
      <c r="F90" s="534">
        <f t="shared" si="2"/>
        <v>0</v>
      </c>
      <c r="G90" s="720">
        <v>0</v>
      </c>
      <c r="H90" s="534">
        <f t="shared" si="3"/>
        <v>-162300000</v>
      </c>
      <c r="I90" s="720">
        <v>162400000</v>
      </c>
      <c r="J90" s="720">
        <v>100000</v>
      </c>
      <c r="K90" s="720">
        <v>162300000</v>
      </c>
      <c r="L90" s="720">
        <v>0</v>
      </c>
      <c r="M90" s="720">
        <v>0</v>
      </c>
      <c r="N90" s="721">
        <v>-162300000</v>
      </c>
      <c r="O90" s="639">
        <v>0</v>
      </c>
      <c r="P90" s="641"/>
    </row>
    <row r="91" spans="1:16" s="533" customFormat="1" x14ac:dyDescent="0.3">
      <c r="A91" t="s">
        <v>562</v>
      </c>
      <c r="B91" s="590">
        <v>162400000</v>
      </c>
      <c r="C91" s="720">
        <v>0</v>
      </c>
      <c r="D91" s="720">
        <v>0</v>
      </c>
      <c r="E91" s="720">
        <v>0</v>
      </c>
      <c r="F91" s="535">
        <f t="shared" si="2"/>
        <v>0</v>
      </c>
      <c r="G91" s="720">
        <v>0</v>
      </c>
      <c r="H91" s="534">
        <f t="shared" si="3"/>
        <v>-162300000</v>
      </c>
      <c r="I91" s="720">
        <v>162400000</v>
      </c>
      <c r="J91" s="720">
        <v>100000</v>
      </c>
      <c r="K91" s="720">
        <v>0</v>
      </c>
      <c r="L91" s="720">
        <v>0</v>
      </c>
      <c r="M91" s="720">
        <v>0</v>
      </c>
      <c r="N91" s="721">
        <v>-162300000</v>
      </c>
      <c r="O91" s="535">
        <v>0</v>
      </c>
      <c r="P91" s="635"/>
    </row>
    <row r="92" spans="1:16" s="533" customFormat="1" x14ac:dyDescent="0.3">
      <c r="A92" t="s">
        <v>608</v>
      </c>
      <c r="B92" s="590">
        <v>330000000</v>
      </c>
      <c r="C92" s="720">
        <v>0</v>
      </c>
      <c r="D92" s="720">
        <v>0</v>
      </c>
      <c r="E92" s="720">
        <v>0</v>
      </c>
      <c r="F92" s="535">
        <f t="shared" si="2"/>
        <v>0</v>
      </c>
      <c r="G92" s="720">
        <v>330000000</v>
      </c>
      <c r="H92" s="534">
        <f t="shared" si="3"/>
        <v>0</v>
      </c>
      <c r="I92" s="720">
        <v>0</v>
      </c>
      <c r="J92" s="720">
        <v>0</v>
      </c>
      <c r="K92" s="720">
        <v>242000000</v>
      </c>
      <c r="L92" s="720">
        <v>0</v>
      </c>
      <c r="M92" s="720">
        <v>0</v>
      </c>
      <c r="N92" s="720">
        <v>0</v>
      </c>
      <c r="O92" s="535">
        <v>0</v>
      </c>
      <c r="P92" s="635"/>
    </row>
    <row r="93" spans="1:16" s="719" customFormat="1" x14ac:dyDescent="0.3">
      <c r="A93" t="s">
        <v>466</v>
      </c>
      <c r="B93" s="590">
        <v>330000000</v>
      </c>
      <c r="C93" s="720">
        <v>0</v>
      </c>
      <c r="D93" s="720">
        <v>0</v>
      </c>
      <c r="E93" s="720">
        <v>0</v>
      </c>
      <c r="F93" s="716">
        <f t="shared" si="2"/>
        <v>0</v>
      </c>
      <c r="G93" s="720">
        <v>330000000</v>
      </c>
      <c r="H93" s="716">
        <f t="shared" si="3"/>
        <v>0</v>
      </c>
      <c r="I93" s="720">
        <v>0</v>
      </c>
      <c r="J93" s="720">
        <v>0</v>
      </c>
      <c r="K93" s="720">
        <v>242000000</v>
      </c>
      <c r="L93" s="720">
        <v>0</v>
      </c>
      <c r="M93" s="720">
        <v>0</v>
      </c>
      <c r="N93" s="720">
        <v>0</v>
      </c>
      <c r="O93" s="717">
        <v>0</v>
      </c>
      <c r="P93" s="718"/>
    </row>
    <row r="94" spans="1:16" s="533" customFormat="1" x14ac:dyDescent="0.3">
      <c r="A94" t="s">
        <v>727</v>
      </c>
      <c r="B94" s="590">
        <v>79000000</v>
      </c>
      <c r="C94" s="720">
        <v>0</v>
      </c>
      <c r="D94" s="720">
        <v>0</v>
      </c>
      <c r="E94" s="720">
        <v>0</v>
      </c>
      <c r="F94" s="535">
        <f t="shared" si="2"/>
        <v>0</v>
      </c>
      <c r="G94" s="720">
        <v>0</v>
      </c>
      <c r="H94" s="534">
        <f t="shared" si="3"/>
        <v>-436700000</v>
      </c>
      <c r="I94" s="720">
        <v>0</v>
      </c>
      <c r="J94" s="720">
        <v>79000000</v>
      </c>
      <c r="K94" s="720">
        <v>79000000</v>
      </c>
      <c r="L94" s="720">
        <v>515700000</v>
      </c>
      <c r="M94" s="721">
        <v>-436700000</v>
      </c>
      <c r="N94" s="720">
        <v>0</v>
      </c>
      <c r="O94" s="720">
        <v>0</v>
      </c>
      <c r="P94" s="635"/>
    </row>
    <row r="95" spans="1:16" s="533" customFormat="1" x14ac:dyDescent="0.3">
      <c r="A95" t="s">
        <v>728</v>
      </c>
      <c r="B95" s="590">
        <v>79000000</v>
      </c>
      <c r="C95" s="720">
        <v>0</v>
      </c>
      <c r="D95" s="720">
        <v>0</v>
      </c>
      <c r="E95" s="720">
        <v>0</v>
      </c>
      <c r="F95" s="534">
        <f t="shared" si="2"/>
        <v>0</v>
      </c>
      <c r="G95" s="720">
        <v>0</v>
      </c>
      <c r="H95" s="534">
        <f t="shared" si="3"/>
        <v>0</v>
      </c>
      <c r="I95" s="720">
        <v>0</v>
      </c>
      <c r="J95" s="720">
        <v>79000000</v>
      </c>
      <c r="K95" s="720">
        <v>79000000</v>
      </c>
      <c r="L95" s="720">
        <v>79000000</v>
      </c>
      <c r="M95" s="720">
        <v>0</v>
      </c>
      <c r="N95" s="720">
        <v>0</v>
      </c>
      <c r="O95" s="720">
        <v>0</v>
      </c>
      <c r="P95" s="641"/>
    </row>
    <row r="96" spans="1:16" s="533" customFormat="1" x14ac:dyDescent="0.3">
      <c r="A96" t="s">
        <v>729</v>
      </c>
      <c r="B96" s="590">
        <v>0</v>
      </c>
      <c r="C96" s="720">
        <v>0</v>
      </c>
      <c r="D96" s="720">
        <v>0</v>
      </c>
      <c r="E96" s="720">
        <v>0</v>
      </c>
      <c r="F96" s="535">
        <f t="shared" si="2"/>
        <v>0</v>
      </c>
      <c r="G96" s="720">
        <v>0</v>
      </c>
      <c r="H96" s="534">
        <f t="shared" si="3"/>
        <v>-436700000</v>
      </c>
      <c r="I96" s="720">
        <v>0</v>
      </c>
      <c r="J96" s="720">
        <v>0</v>
      </c>
      <c r="K96" s="720">
        <v>0</v>
      </c>
      <c r="L96" s="720">
        <v>436700000</v>
      </c>
      <c r="M96" s="721">
        <v>-436700000</v>
      </c>
      <c r="N96" s="720">
        <v>0</v>
      </c>
      <c r="O96" s="720">
        <v>0</v>
      </c>
      <c r="P96" s="635"/>
    </row>
    <row r="97" spans="1:16" s="533" customFormat="1" x14ac:dyDescent="0.3">
      <c r="A97" t="s">
        <v>602</v>
      </c>
      <c r="B97" s="590">
        <v>1763366222</v>
      </c>
      <c r="C97" s="720">
        <v>11790400</v>
      </c>
      <c r="D97" s="720">
        <v>563288074.44000006</v>
      </c>
      <c r="E97" s="720">
        <v>113594379.73</v>
      </c>
      <c r="F97" s="535">
        <f t="shared" si="2"/>
        <v>688672854.17000008</v>
      </c>
      <c r="G97" s="720">
        <v>494509665.35000002</v>
      </c>
      <c r="H97" s="534">
        <f t="shared" si="3"/>
        <v>-1247437881</v>
      </c>
      <c r="I97" s="720">
        <v>420991718.35000002</v>
      </c>
      <c r="J97" s="720">
        <v>580183702.48000002</v>
      </c>
      <c r="K97" s="720">
        <v>192915821.47999999</v>
      </c>
      <c r="L97" s="720">
        <v>436870000</v>
      </c>
      <c r="M97" s="721">
        <v>-860170000</v>
      </c>
      <c r="N97" s="720">
        <v>0</v>
      </c>
      <c r="O97" s="721">
        <v>-387267881</v>
      </c>
      <c r="P97" s="635"/>
    </row>
    <row r="98" spans="1:16" s="533" customFormat="1" x14ac:dyDescent="0.3">
      <c r="A98" t="s">
        <v>603</v>
      </c>
      <c r="B98" s="590">
        <v>1023748742</v>
      </c>
      <c r="C98" s="720">
        <v>2000000</v>
      </c>
      <c r="D98" s="720">
        <v>390737268.06</v>
      </c>
      <c r="E98" s="720">
        <v>112876439.20999999</v>
      </c>
      <c r="F98" s="714">
        <f t="shared" si="2"/>
        <v>505613707.26999998</v>
      </c>
      <c r="G98" s="720">
        <v>410369511.94999999</v>
      </c>
      <c r="H98" s="534">
        <f t="shared" si="3"/>
        <v>-64861881</v>
      </c>
      <c r="I98" s="720">
        <v>336851564.94999999</v>
      </c>
      <c r="J98" s="720">
        <v>107765522.78</v>
      </c>
      <c r="K98" s="720">
        <v>83073641.780000001</v>
      </c>
      <c r="L98" s="720">
        <v>40170000</v>
      </c>
      <c r="M98" s="721">
        <v>-40170000</v>
      </c>
      <c r="N98" s="720">
        <v>0</v>
      </c>
      <c r="O98" s="721">
        <v>-24691881</v>
      </c>
      <c r="P98" s="640"/>
    </row>
    <row r="99" spans="1:16" s="533" customFormat="1" x14ac:dyDescent="0.3">
      <c r="A99" t="s">
        <v>611</v>
      </c>
      <c r="B99" s="590">
        <v>269850000</v>
      </c>
      <c r="C99" s="720">
        <v>0</v>
      </c>
      <c r="D99" s="720">
        <v>53033792.799999997</v>
      </c>
      <c r="E99" s="720">
        <v>96850194.319999993</v>
      </c>
      <c r="F99" s="534">
        <f t="shared" si="2"/>
        <v>149883987.12</v>
      </c>
      <c r="G99" s="720">
        <v>72639564</v>
      </c>
      <c r="H99" s="534">
        <f t="shared" si="3"/>
        <v>0</v>
      </c>
      <c r="I99" s="720">
        <v>0</v>
      </c>
      <c r="J99" s="720">
        <v>47326448.880000003</v>
      </c>
      <c r="K99" s="720">
        <v>47326448.880000003</v>
      </c>
      <c r="L99" s="720">
        <v>0</v>
      </c>
      <c r="M99" s="720">
        <v>0</v>
      </c>
      <c r="N99" s="720">
        <v>0</v>
      </c>
      <c r="O99" s="720">
        <v>0</v>
      </c>
      <c r="P99" s="641"/>
    </row>
    <row r="100" spans="1:16" s="533" customFormat="1" x14ac:dyDescent="0.3">
      <c r="A100" t="s">
        <v>551</v>
      </c>
      <c r="B100" s="590">
        <v>124393348</v>
      </c>
      <c r="C100" s="720">
        <v>0</v>
      </c>
      <c r="D100" s="720">
        <v>6645078</v>
      </c>
      <c r="E100" s="720">
        <v>0</v>
      </c>
      <c r="F100" s="535">
        <f>SUM(C100:E100)</f>
        <v>6645078</v>
      </c>
      <c r="G100" s="720">
        <v>113060022.69</v>
      </c>
      <c r="H100" s="534">
        <f t="shared" si="3"/>
        <v>0</v>
      </c>
      <c r="I100" s="720">
        <v>113060022.69</v>
      </c>
      <c r="J100" s="720">
        <v>4688247.3099999996</v>
      </c>
      <c r="K100" s="720">
        <v>4688247.3099999996</v>
      </c>
      <c r="L100" s="720">
        <v>40170000</v>
      </c>
      <c r="M100" s="720">
        <v>0</v>
      </c>
      <c r="N100" s="720">
        <v>0</v>
      </c>
      <c r="O100" s="720">
        <v>0</v>
      </c>
      <c r="P100" s="635"/>
    </row>
    <row r="101" spans="1:16" s="533" customFormat="1" x14ac:dyDescent="0.3">
      <c r="A101" t="s">
        <v>552</v>
      </c>
      <c r="B101" s="590">
        <v>45000000</v>
      </c>
      <c r="C101" s="720">
        <v>2000000</v>
      </c>
      <c r="D101" s="720">
        <v>29054115.23</v>
      </c>
      <c r="E101" s="720">
        <v>0</v>
      </c>
      <c r="F101" s="535">
        <f t="shared" si="2"/>
        <v>31054115.23</v>
      </c>
      <c r="G101" s="720">
        <v>0</v>
      </c>
      <c r="H101" s="534">
        <f t="shared" si="3"/>
        <v>-12000000</v>
      </c>
      <c r="I101" s="720">
        <v>0</v>
      </c>
      <c r="J101" s="720">
        <v>13945884.77</v>
      </c>
      <c r="K101" s="720">
        <v>1945884.77</v>
      </c>
      <c r="L101" s="720">
        <v>0</v>
      </c>
      <c r="M101" s="720">
        <v>0</v>
      </c>
      <c r="N101" s="720">
        <v>0</v>
      </c>
      <c r="O101" s="721">
        <v>-12000000</v>
      </c>
      <c r="P101" s="635"/>
    </row>
    <row r="102" spans="1:16" s="533" customFormat="1" x14ac:dyDescent="0.3">
      <c r="A102" t="s">
        <v>553</v>
      </c>
      <c r="B102" s="590">
        <v>450790394</v>
      </c>
      <c r="C102" s="720">
        <v>0</v>
      </c>
      <c r="D102" s="720">
        <v>187218893.53999999</v>
      </c>
      <c r="E102" s="720">
        <v>0</v>
      </c>
      <c r="F102" s="535">
        <f t="shared" si="2"/>
        <v>187218893.53999999</v>
      </c>
      <c r="G102" s="720">
        <v>224669925.25999999</v>
      </c>
      <c r="H102" s="534">
        <f t="shared" si="3"/>
        <v>-52861881</v>
      </c>
      <c r="I102" s="720">
        <v>223791542.25999999</v>
      </c>
      <c r="J102" s="720">
        <v>38901575.200000003</v>
      </c>
      <c r="K102" s="720">
        <v>26209694.199999999</v>
      </c>
      <c r="L102" s="720">
        <v>0</v>
      </c>
      <c r="M102" s="721">
        <v>-40170000</v>
      </c>
      <c r="N102" s="720">
        <v>0</v>
      </c>
      <c r="O102" s="721">
        <v>-12691881</v>
      </c>
      <c r="P102" s="635"/>
    </row>
    <row r="103" spans="1:16" s="533" customFormat="1" x14ac:dyDescent="0.3">
      <c r="A103" t="s">
        <v>554</v>
      </c>
      <c r="B103" s="590">
        <v>133715000</v>
      </c>
      <c r="C103" s="720">
        <v>0</v>
      </c>
      <c r="D103" s="720">
        <v>114785388.48999999</v>
      </c>
      <c r="E103" s="720">
        <v>16026244.890000001</v>
      </c>
      <c r="F103" s="535">
        <f t="shared" si="2"/>
        <v>130811633.38</v>
      </c>
      <c r="G103" s="720">
        <v>0</v>
      </c>
      <c r="H103" s="534">
        <f t="shared" si="3"/>
        <v>0</v>
      </c>
      <c r="I103" s="720">
        <v>0</v>
      </c>
      <c r="J103" s="720">
        <v>2903366.62</v>
      </c>
      <c r="K103" s="720">
        <v>2903366.62</v>
      </c>
      <c r="L103" s="720">
        <v>0</v>
      </c>
      <c r="M103" s="720">
        <v>0</v>
      </c>
      <c r="N103" s="720">
        <v>0</v>
      </c>
      <c r="O103" s="720">
        <v>0</v>
      </c>
      <c r="P103" s="635"/>
    </row>
    <row r="104" spans="1:16" s="533" customFormat="1" x14ac:dyDescent="0.3">
      <c r="A104" t="s">
        <v>604</v>
      </c>
      <c r="B104" s="590">
        <v>739617480</v>
      </c>
      <c r="C104" s="720">
        <v>9790400</v>
      </c>
      <c r="D104" s="720">
        <v>172550806.38</v>
      </c>
      <c r="E104" s="720">
        <v>717940.52</v>
      </c>
      <c r="F104" s="535">
        <f t="shared" si="2"/>
        <v>183059146.90000001</v>
      </c>
      <c r="G104" s="720">
        <v>84140153.400000006</v>
      </c>
      <c r="H104" s="534">
        <f t="shared" si="3"/>
        <v>-1182576000</v>
      </c>
      <c r="I104" s="720">
        <v>84140153.400000006</v>
      </c>
      <c r="J104" s="720">
        <v>472418179.69999999</v>
      </c>
      <c r="K104" s="720">
        <v>109842179.7</v>
      </c>
      <c r="L104" s="720">
        <v>396700000</v>
      </c>
      <c r="M104" s="721">
        <v>-820000000</v>
      </c>
      <c r="N104" s="720">
        <v>0</v>
      </c>
      <c r="O104" s="721">
        <v>-362576000</v>
      </c>
      <c r="P104" s="635"/>
    </row>
    <row r="105" spans="1:16" s="533" customFormat="1" x14ac:dyDescent="0.3">
      <c r="A105" t="s">
        <v>555</v>
      </c>
      <c r="B105" s="590">
        <v>739617480</v>
      </c>
      <c r="C105" s="720">
        <v>9790400</v>
      </c>
      <c r="D105" s="720">
        <v>172550806.38</v>
      </c>
      <c r="E105" s="720">
        <v>717940.52</v>
      </c>
      <c r="F105" s="534">
        <f t="shared" si="2"/>
        <v>183059146.90000001</v>
      </c>
      <c r="G105" s="720">
        <v>84140153.400000006</v>
      </c>
      <c r="H105" s="534">
        <f t="shared" si="3"/>
        <v>-1182576000</v>
      </c>
      <c r="I105" s="720">
        <v>84140153.400000006</v>
      </c>
      <c r="J105" s="720">
        <v>472418179.69999999</v>
      </c>
      <c r="K105" s="720">
        <v>109842179.7</v>
      </c>
      <c r="L105" s="720">
        <v>396700000</v>
      </c>
      <c r="M105" s="721">
        <v>-820000000</v>
      </c>
      <c r="N105" s="720">
        <v>0</v>
      </c>
      <c r="O105" s="721">
        <v>-362576000</v>
      </c>
      <c r="P105" s="641"/>
    </row>
  </sheetData>
  <sortState xmlns:xlrd2="http://schemas.microsoft.com/office/spreadsheetml/2017/richdata2" ref="A2:P99">
    <sortCondition ref="A2:A99"/>
  </sortState>
  <conditionalFormatting sqref="A1">
    <cfRule type="duplicateValues" dxfId="3" priority="2"/>
    <cfRule type="duplicateValues" dxfId="2" priority="3"/>
  </conditionalFormatting>
  <conditionalFormatting sqref="A2:A105">
    <cfRule type="duplicateValues" dxfId="1" priority="1"/>
  </conditionalFormatting>
  <conditionalFormatting sqref="A106:A1048576">
    <cfRule type="duplicateValues" dxfId="0" priority="4"/>
  </conditionalFormatting>
  <pageMargins left="0.7" right="0.7" top="1.3149999999999999" bottom="0.75" header="0.3" footer="0.3"/>
  <pageSetup paperSize="9" scale="9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43"/>
  <sheetViews>
    <sheetView showGridLines="0" zoomScale="90" zoomScaleNormal="90" workbookViewId="0">
      <selection activeCell="AG32" sqref="AG32"/>
    </sheetView>
  </sheetViews>
  <sheetFormatPr baseColWidth="10" defaultColWidth="11.44140625" defaultRowHeight="11.4" x14ac:dyDescent="0.2"/>
  <cols>
    <col min="1" max="1" width="16.33203125" style="1" bestFit="1" customWidth="1"/>
    <col min="2" max="2" width="32.5546875" style="1" customWidth="1"/>
    <col min="3" max="3" width="17.5546875" style="3" hidden="1" customWidth="1"/>
    <col min="4" max="4" width="15.88671875" style="3" hidden="1" customWidth="1"/>
    <col min="5" max="6" width="18.33203125" style="1" hidden="1" customWidth="1"/>
    <col min="7" max="7" width="18.33203125" style="2" hidden="1" customWidth="1"/>
    <col min="8" max="8" width="12.33203125" style="11" hidden="1" customWidth="1"/>
    <col min="9" max="9" width="11.33203125" style="11" hidden="1" customWidth="1"/>
    <col min="10" max="17" width="10.88671875" style="1" hidden="1" customWidth="1"/>
    <col min="18" max="19" width="17.88671875" style="1" hidden="1" customWidth="1"/>
    <col min="20" max="21" width="12.33203125" style="1" hidden="1" customWidth="1"/>
    <col min="22" max="22" width="20.5546875" style="1" customWidth="1"/>
    <col min="23" max="23" width="17.88671875" style="1" bestFit="1" customWidth="1"/>
    <col min="24" max="24" width="16.6640625" style="1" customWidth="1"/>
    <col min="25" max="25" width="16.5546875" style="1" customWidth="1"/>
    <col min="26" max="26" width="14.6640625" style="1" bestFit="1" customWidth="1"/>
    <col min="27" max="27" width="13.88671875" style="1" bestFit="1" customWidth="1"/>
    <col min="28" max="29" width="10.88671875" style="1" hidden="1" customWidth="1"/>
    <col min="30" max="30" width="10.88671875" style="1" customWidth="1"/>
    <col min="31" max="31" width="14" style="1" bestFit="1" customWidth="1"/>
    <col min="32" max="35" width="10.88671875" style="1" customWidth="1"/>
    <col min="36" max="16384" width="11.44140625" style="1"/>
  </cols>
  <sheetData>
    <row r="1" spans="1:31" ht="15" customHeight="1" x14ac:dyDescent="0.25">
      <c r="A1" s="794" t="str">
        <f>+'PPTO AL 31 DE OCTUBRE 2024'!A1:AK1</f>
        <v>MINISTERIO DE CIENCIA, INNOVACIÓN, TECNOLOGÍA  Y TELECOMUNICACIONES</v>
      </c>
      <c r="B1" s="795"/>
      <c r="C1" s="795"/>
      <c r="D1" s="795"/>
      <c r="E1" s="795"/>
      <c r="F1" s="795"/>
      <c r="G1" s="795"/>
      <c r="H1" s="795"/>
      <c r="I1" s="795"/>
      <c r="J1" s="795"/>
      <c r="K1" s="795"/>
      <c r="L1" s="795"/>
      <c r="M1" s="795"/>
      <c r="N1" s="795"/>
      <c r="O1" s="795"/>
      <c r="P1" s="795"/>
      <c r="Q1" s="795"/>
      <c r="R1" s="795"/>
      <c r="S1" s="795"/>
      <c r="T1" s="795"/>
      <c r="U1" s="795"/>
      <c r="V1" s="795"/>
      <c r="W1" s="795"/>
      <c r="X1" s="795"/>
      <c r="Y1" s="795"/>
      <c r="Z1" s="795"/>
      <c r="AA1" s="796"/>
    </row>
    <row r="2" spans="1:31" ht="12" x14ac:dyDescent="0.25">
      <c r="A2" s="797" t="str">
        <f>+'PPTO AL 31 DE OCTUBRE 2024'!A2:AK2</f>
        <v>EJERCICIO ECONÓMICO 2024</v>
      </c>
      <c r="B2" s="798"/>
      <c r="C2" s="798"/>
      <c r="D2" s="798"/>
      <c r="E2" s="798"/>
      <c r="F2" s="798"/>
      <c r="G2" s="798"/>
      <c r="H2" s="798"/>
      <c r="I2" s="798"/>
      <c r="J2" s="798"/>
      <c r="K2" s="798"/>
      <c r="L2" s="798"/>
      <c r="M2" s="798"/>
      <c r="N2" s="798"/>
      <c r="O2" s="798"/>
      <c r="P2" s="798"/>
      <c r="Q2" s="798"/>
      <c r="R2" s="798"/>
      <c r="S2" s="798"/>
      <c r="T2" s="798"/>
      <c r="U2" s="798"/>
      <c r="V2" s="798"/>
      <c r="W2" s="798"/>
      <c r="X2" s="798"/>
      <c r="Y2" s="798"/>
      <c r="Z2" s="798"/>
      <c r="AA2" s="799"/>
    </row>
    <row r="3" spans="1:31" ht="12" x14ac:dyDescent="0.25">
      <c r="A3" s="797" t="str">
        <f>+'PPTO AL 31 DE OCTUBRE 2024'!A4:AK4</f>
        <v>Código y Nombre del Título: 218 - Ministerio de Ciencia, Innovación, Tecnología y Telecomunicaciones</v>
      </c>
      <c r="B3" s="798"/>
      <c r="C3" s="798"/>
      <c r="D3" s="798"/>
      <c r="E3" s="798"/>
      <c r="F3" s="798"/>
      <c r="G3" s="798"/>
      <c r="H3" s="798"/>
      <c r="I3" s="798"/>
      <c r="J3" s="798"/>
      <c r="K3" s="798"/>
      <c r="L3" s="798"/>
      <c r="M3" s="798"/>
      <c r="N3" s="798"/>
      <c r="O3" s="798"/>
      <c r="P3" s="798"/>
      <c r="Q3" s="798"/>
      <c r="R3" s="798"/>
      <c r="S3" s="798"/>
      <c r="T3" s="798"/>
      <c r="U3" s="798"/>
      <c r="V3" s="798"/>
      <c r="W3" s="798"/>
      <c r="X3" s="798"/>
      <c r="Y3" s="798"/>
      <c r="Z3" s="798"/>
      <c r="AA3" s="799"/>
    </row>
    <row r="4" spans="1:31" ht="12" x14ac:dyDescent="0.25">
      <c r="A4" s="800" t="s">
        <v>2</v>
      </c>
      <c r="B4" s="801"/>
      <c r="C4" s="801"/>
      <c r="D4" s="801"/>
      <c r="E4" s="801"/>
      <c r="F4" s="801"/>
      <c r="G4" s="801"/>
      <c r="H4" s="801"/>
      <c r="I4" s="801"/>
      <c r="J4" s="801"/>
      <c r="K4" s="801"/>
      <c r="L4" s="801"/>
      <c r="M4" s="801"/>
      <c r="N4" s="801"/>
      <c r="O4" s="801"/>
      <c r="P4" s="801"/>
      <c r="Q4" s="801"/>
      <c r="R4" s="801"/>
      <c r="S4" s="801"/>
      <c r="T4" s="801"/>
      <c r="U4" s="801"/>
      <c r="V4" s="801"/>
      <c r="W4" s="801"/>
      <c r="X4" s="801"/>
      <c r="Y4" s="801"/>
      <c r="Z4" s="801"/>
      <c r="AA4" s="802"/>
    </row>
    <row r="5" spans="1:31" ht="15.75" customHeight="1" thickBot="1" x14ac:dyDescent="0.3">
      <c r="A5" s="807" t="s">
        <v>747</v>
      </c>
      <c r="B5" s="808"/>
      <c r="C5" s="808"/>
      <c r="D5" s="808"/>
      <c r="E5" s="808"/>
      <c r="F5" s="808"/>
      <c r="G5" s="808"/>
      <c r="H5" s="808"/>
      <c r="I5" s="808"/>
      <c r="J5" s="808"/>
      <c r="K5" s="808"/>
      <c r="L5" s="808"/>
      <c r="M5" s="808"/>
      <c r="N5" s="808"/>
      <c r="O5" s="808"/>
      <c r="P5" s="808"/>
      <c r="Q5" s="808"/>
      <c r="R5" s="808"/>
      <c r="S5" s="808"/>
      <c r="T5" s="808"/>
      <c r="U5" s="808"/>
      <c r="V5" s="808"/>
      <c r="W5" s="808"/>
      <c r="X5" s="808"/>
      <c r="Y5" s="808"/>
      <c r="Z5" s="808"/>
      <c r="AA5" s="809"/>
    </row>
    <row r="6" spans="1:31" ht="6" customHeight="1" thickBot="1" x14ac:dyDescent="0.25">
      <c r="A6" s="9" t="s">
        <v>739</v>
      </c>
      <c r="B6" s="9"/>
      <c r="C6" s="7"/>
      <c r="D6" s="7"/>
      <c r="E6" s="62"/>
      <c r="F6" s="49"/>
      <c r="G6" s="44"/>
      <c r="H6" s="41"/>
      <c r="I6" s="41"/>
      <c r="J6" s="9"/>
      <c r="K6" s="9"/>
      <c r="L6" s="9"/>
      <c r="M6" s="9"/>
      <c r="N6" s="9"/>
      <c r="O6" s="9"/>
      <c r="P6" s="9"/>
      <c r="Q6" s="9"/>
      <c r="R6" s="9"/>
      <c r="S6" s="9"/>
      <c r="T6" s="9"/>
      <c r="U6" s="9"/>
      <c r="V6" s="9"/>
      <c r="W6" s="9"/>
      <c r="X6" s="9"/>
      <c r="Y6" s="9"/>
      <c r="Z6" s="9"/>
    </row>
    <row r="7" spans="1:31" ht="12.75" customHeight="1" x14ac:dyDescent="0.25">
      <c r="A7" s="810" t="s">
        <v>4</v>
      </c>
      <c r="B7" s="811"/>
      <c r="C7" s="197"/>
      <c r="D7" s="197"/>
      <c r="E7" s="798" t="s">
        <v>5</v>
      </c>
      <c r="F7" s="798"/>
      <c r="G7" s="804" t="s">
        <v>317</v>
      </c>
      <c r="H7" s="806" t="s">
        <v>307</v>
      </c>
      <c r="I7" s="806"/>
      <c r="J7" s="804" t="s">
        <v>311</v>
      </c>
      <c r="K7" s="804"/>
      <c r="L7" s="804" t="s">
        <v>312</v>
      </c>
      <c r="M7" s="804"/>
      <c r="N7" s="804" t="s">
        <v>313</v>
      </c>
      <c r="O7" s="804"/>
      <c r="P7" s="804" t="s">
        <v>314</v>
      </c>
      <c r="Q7" s="804"/>
      <c r="R7" s="198" t="s">
        <v>316</v>
      </c>
      <c r="S7" s="198" t="s">
        <v>315</v>
      </c>
      <c r="T7" s="812" t="s">
        <v>310</v>
      </c>
      <c r="U7" s="812"/>
      <c r="V7" s="803" t="s">
        <v>426</v>
      </c>
      <c r="W7" s="803" t="s">
        <v>435</v>
      </c>
      <c r="X7" s="803" t="s">
        <v>319</v>
      </c>
      <c r="Y7" s="803" t="s">
        <v>320</v>
      </c>
      <c r="Z7" s="803" t="s">
        <v>437</v>
      </c>
      <c r="AA7" s="803" t="s">
        <v>436</v>
      </c>
      <c r="AB7" s="792" t="s">
        <v>472</v>
      </c>
      <c r="AC7" s="792" t="s">
        <v>473</v>
      </c>
    </row>
    <row r="8" spans="1:31" ht="15" thickBot="1" x14ac:dyDescent="0.35">
      <c r="A8" s="199" t="s">
        <v>6</v>
      </c>
      <c r="B8" s="200" t="s">
        <v>7</v>
      </c>
      <c r="C8" s="201" t="s">
        <v>8</v>
      </c>
      <c r="D8" s="201" t="s">
        <v>3</v>
      </c>
      <c r="E8" s="202" t="s">
        <v>9</v>
      </c>
      <c r="F8" s="203" t="s">
        <v>10</v>
      </c>
      <c r="G8" s="805"/>
      <c r="H8" s="204" t="s">
        <v>308</v>
      </c>
      <c r="I8" s="204" t="s">
        <v>309</v>
      </c>
      <c r="J8" s="205" t="s">
        <v>308</v>
      </c>
      <c r="K8" s="205" t="s">
        <v>309</v>
      </c>
      <c r="L8" s="205" t="s">
        <v>308</v>
      </c>
      <c r="M8" s="205" t="s">
        <v>309</v>
      </c>
      <c r="N8" s="205" t="s">
        <v>308</v>
      </c>
      <c r="O8" s="205" t="s">
        <v>309</v>
      </c>
      <c r="P8" s="205" t="s">
        <v>308</v>
      </c>
      <c r="Q8" s="205" t="s">
        <v>309</v>
      </c>
      <c r="R8" s="205" t="s">
        <v>309</v>
      </c>
      <c r="S8" s="205" t="s">
        <v>308</v>
      </c>
      <c r="T8" s="205" t="s">
        <v>308</v>
      </c>
      <c r="U8" s="205" t="s">
        <v>309</v>
      </c>
      <c r="V8" s="793"/>
      <c r="W8" s="793"/>
      <c r="X8" s="793"/>
      <c r="Y8" s="793"/>
      <c r="Z8" s="793"/>
      <c r="AA8" s="793"/>
      <c r="AB8" s="793" t="s">
        <v>471</v>
      </c>
      <c r="AC8" s="793" t="s">
        <v>471</v>
      </c>
    </row>
    <row r="9" spans="1:31" ht="12" x14ac:dyDescent="0.25">
      <c r="A9" s="57"/>
      <c r="B9" s="57"/>
      <c r="C9" s="50"/>
      <c r="D9" s="1"/>
      <c r="E9" s="51"/>
      <c r="H9" s="37"/>
      <c r="I9" s="37"/>
      <c r="L9" s="52"/>
      <c r="M9" s="52"/>
      <c r="P9" s="52"/>
      <c r="Q9" s="52"/>
      <c r="S9" s="52"/>
      <c r="T9" s="42"/>
      <c r="U9" s="42"/>
      <c r="V9" s="44"/>
      <c r="W9" s="41"/>
      <c r="X9" s="41"/>
      <c r="Y9" s="41"/>
      <c r="Z9" s="41"/>
      <c r="AA9" s="9"/>
    </row>
    <row r="10" spans="1:31" s="32" customFormat="1" ht="13.2" x14ac:dyDescent="0.25">
      <c r="A10" s="58">
        <v>0</v>
      </c>
      <c r="B10" s="59" t="s">
        <v>12</v>
      </c>
      <c r="C10" s="60">
        <f>'PPTO AL 31 DE OCTUBRE 2024'!C13</f>
        <v>3213603653</v>
      </c>
      <c r="D10" s="60">
        <f>'PPTO AL 31 DE OCTUBRE 2024'!D13</f>
        <v>0</v>
      </c>
      <c r="E10" s="60">
        <f>'PPTO AL 31 DE OCTUBRE 2024'!E13</f>
        <v>0</v>
      </c>
      <c r="F10" s="60">
        <f>'PPTO AL 31 DE OCTUBRE 2024'!H13</f>
        <v>0</v>
      </c>
      <c r="G10" s="60">
        <f>'PPTO AL 31 DE OCTUBRE 2024'!I13</f>
        <v>3213603653</v>
      </c>
      <c r="H10" s="60">
        <f>'PPTO AL 31 DE OCTUBRE 2024'!J13</f>
        <v>2141000</v>
      </c>
      <c r="I10" s="60">
        <f>'PPTO AL 31 DE OCTUBRE 2024'!K13</f>
        <v>2141000</v>
      </c>
      <c r="J10" s="60">
        <f>'PPTO AL 31 DE OCTUBRE 2024'!L13</f>
        <v>3500000</v>
      </c>
      <c r="K10" s="60">
        <f>'PPTO AL 31 DE OCTUBRE 2024'!M13</f>
        <v>3500000</v>
      </c>
      <c r="L10" s="60">
        <f>'PPTO AL 31 DE OCTUBRE 2024'!N13</f>
        <v>116326968</v>
      </c>
      <c r="M10" s="60">
        <f>'PPTO AL 31 DE OCTUBRE 2024'!O13</f>
        <v>116326968</v>
      </c>
      <c r="N10" s="60">
        <f>'PPTO AL 31 DE OCTUBRE 2024'!P13</f>
        <v>0</v>
      </c>
      <c r="O10" s="60">
        <f>'PPTO AL 31 DE OCTUBRE 2024'!Q13</f>
        <v>109000000</v>
      </c>
      <c r="P10" s="60">
        <f>'PPTO AL 31 DE OCTUBRE 2024'!R13</f>
        <v>0</v>
      </c>
      <c r="Q10" s="60">
        <f>'PPTO AL 31 DE OCTUBRE 2024'!S13</f>
        <v>0</v>
      </c>
      <c r="R10" s="60">
        <f>'PPTO AL 31 DE OCTUBRE 2024'!V13</f>
        <v>0</v>
      </c>
      <c r="S10" s="60">
        <f>'PPTO AL 31 DE OCTUBRE 2024'!W13</f>
        <v>0</v>
      </c>
      <c r="T10" s="60">
        <f>'PPTO AL 31 DE OCTUBRE 2024'!AB13</f>
        <v>216967968</v>
      </c>
      <c r="U10" s="60">
        <f>'PPTO AL 31 DE OCTUBRE 2024'!AC13</f>
        <v>325967968</v>
      </c>
      <c r="V10" s="60">
        <f>'PPTO AL 31 DE OCTUBRE 2024'!AD13</f>
        <v>3104603653</v>
      </c>
      <c r="W10" s="60">
        <f>'PPTO AL 31 DE OCTUBRE 2024'!AE13</f>
        <v>1687347829.3400002</v>
      </c>
      <c r="X10" s="60">
        <f>'PPTO AL 31 DE OCTUBRE 2024'!AF13</f>
        <v>145188576.94</v>
      </c>
      <c r="Y10" s="60">
        <f>'PPTO AL 31 DE OCTUBRE 2024'!AI13</f>
        <v>1272067246.7199998</v>
      </c>
      <c r="Z10" s="498">
        <f>(V10-Y10)/V10</f>
        <v>0.59026420474291708</v>
      </c>
      <c r="AA10" s="499">
        <f>W10/V10</f>
        <v>0.54349862911148228</v>
      </c>
      <c r="AB10" s="212">
        <f t="shared" ref="AB10:AB16" si="0">Y10/$Y$19</f>
        <v>0.48934650548144498</v>
      </c>
      <c r="AC10" s="212">
        <f>Y10/$V$19</f>
        <v>0.14503879509752649</v>
      </c>
    </row>
    <row r="11" spans="1:31" s="31" customFormat="1" ht="13.2" x14ac:dyDescent="0.25">
      <c r="A11" s="58">
        <v>1</v>
      </c>
      <c r="B11" s="59" t="s">
        <v>46</v>
      </c>
      <c r="C11" s="60">
        <f>'PPTO AL 31 DE OCTUBRE 2024'!C47</f>
        <v>1277647914</v>
      </c>
      <c r="D11" s="60">
        <f>'PPTO AL 31 DE OCTUBRE 2024'!D47</f>
        <v>0</v>
      </c>
      <c r="E11" s="60">
        <f>'PPTO AL 31 DE OCTUBRE 2024'!E47</f>
        <v>0</v>
      </c>
      <c r="F11" s="60">
        <f>'PPTO AL 31 DE OCTUBRE 2024'!H47</f>
        <v>0</v>
      </c>
      <c r="G11" s="60">
        <f>'PPTO AL 31 DE OCTUBRE 2024'!I47</f>
        <v>1277647914</v>
      </c>
      <c r="H11" s="60">
        <f>'PPTO AL 31 DE OCTUBRE 2024'!J47</f>
        <v>0</v>
      </c>
      <c r="I11" s="60"/>
      <c r="J11" s="60">
        <f>'PPTO AL 31 DE OCTUBRE 2024'!L47</f>
        <v>28000000</v>
      </c>
      <c r="K11" s="60">
        <f>'PPTO AL 31 DE OCTUBRE 2024'!M47</f>
        <v>28000000</v>
      </c>
      <c r="L11" s="60">
        <f>'PPTO AL 31 DE OCTUBRE 2024'!N47</f>
        <v>25000000</v>
      </c>
      <c r="M11" s="60">
        <f>'PPTO AL 31 DE OCTUBRE 2024'!O47</f>
        <v>25000000</v>
      </c>
      <c r="N11" s="60">
        <f>'PPTO AL 31 DE OCTUBRE 2024'!P47</f>
        <v>30000000</v>
      </c>
      <c r="O11" s="60">
        <f>'PPTO AL 31 DE OCTUBRE 2024'!Q47</f>
        <v>0</v>
      </c>
      <c r="P11" s="60">
        <f>'PPTO AL 31 DE OCTUBRE 2024'!R47</f>
        <v>0</v>
      </c>
      <c r="Q11" s="60">
        <f>'PPTO AL 31 DE OCTUBRE 2024'!S47</f>
        <v>0</v>
      </c>
      <c r="R11" s="60">
        <f>'PPTO AL 31 DE OCTUBRE 2024'!V47</f>
        <v>0</v>
      </c>
      <c r="S11" s="60">
        <f>'PPTO AL 31 DE OCTUBRE 2024'!W47</f>
        <v>0</v>
      </c>
      <c r="T11" s="60">
        <f>'PPTO AL 31 DE OCTUBRE 2024'!AB47</f>
        <v>217511296</v>
      </c>
      <c r="U11" s="60">
        <f>'PPTO AL 31 DE OCTUBRE 2024'!AC47</f>
        <v>187511296</v>
      </c>
      <c r="V11" s="60">
        <f>'PPTO AL 31 DE OCTUBRE 2024'!AD47</f>
        <v>1307647914</v>
      </c>
      <c r="W11" s="60">
        <f>'PPTO AL 31 DE OCTUBRE 2024'!AE47</f>
        <v>634075565.00999999</v>
      </c>
      <c r="X11" s="60">
        <f>'PPTO AL 31 DE OCTUBRE 2024'!AF47</f>
        <v>327228013.52000004</v>
      </c>
      <c r="Y11" s="60">
        <f>'PPTO AL 31 DE OCTUBRE 2024'!AI47</f>
        <v>346344335.47000003</v>
      </c>
      <c r="Z11" s="498">
        <f t="shared" ref="Z11:Z16" si="1">(V11-Y11)/V11</f>
        <v>0.73513945782962486</v>
      </c>
      <c r="AA11" s="499">
        <f t="shared" ref="AA11:AA16" si="2">W11/V11</f>
        <v>0.48489777578615095</v>
      </c>
      <c r="AB11" s="212">
        <f t="shared" si="0"/>
        <v>0.13323382918044999</v>
      </c>
      <c r="AC11" s="212">
        <f t="shared" ref="AC11:AC16" si="3">Y11/$V$19</f>
        <v>3.9489551542929865E-2</v>
      </c>
    </row>
    <row r="12" spans="1:31" s="47" customFormat="1" ht="13.2" x14ac:dyDescent="0.25">
      <c r="A12" s="58">
        <v>2</v>
      </c>
      <c r="B12" s="61" t="s">
        <v>109</v>
      </c>
      <c r="C12" s="60">
        <f>'PPTO AL 31 DE OCTUBRE 2024'!C111</f>
        <v>161034146</v>
      </c>
      <c r="D12" s="60">
        <f>'PPTO AL 31 DE OCTUBRE 2024'!D111</f>
        <v>0</v>
      </c>
      <c r="E12" s="60">
        <v>0</v>
      </c>
      <c r="F12" s="60">
        <f>'PPTO AL 31 DE OCTUBRE 2024'!H111</f>
        <v>0</v>
      </c>
      <c r="G12" s="60">
        <f>'PPTO AL 31 DE OCTUBRE 2024'!I111</f>
        <v>161034146</v>
      </c>
      <c r="H12" s="60">
        <f>'PPTO AL 31 DE OCTUBRE 2024'!J111</f>
        <v>0</v>
      </c>
      <c r="I12" s="60">
        <f>'PPTO AL 31 DE OCTUBRE 2024'!K111</f>
        <v>0</v>
      </c>
      <c r="J12" s="60">
        <f>'PPTO AL 31 DE OCTUBRE 2024'!L111</f>
        <v>900000</v>
      </c>
      <c r="K12" s="60">
        <f>'PPTO AL 31 DE OCTUBRE 2024'!M111</f>
        <v>900000</v>
      </c>
      <c r="L12" s="60">
        <f>'PPTO AL 31 DE OCTUBRE 2024'!N111</f>
        <v>1180000</v>
      </c>
      <c r="M12" s="60">
        <f>'PPTO AL 31 DE OCTUBRE 2024'!O111</f>
        <v>1180000</v>
      </c>
      <c r="N12" s="60">
        <f>'PPTO AL 31 DE OCTUBRE 2024'!P111</f>
        <v>0</v>
      </c>
      <c r="O12" s="60">
        <f>'PPTO AL 31 DE OCTUBRE 2024'!Q111</f>
        <v>0</v>
      </c>
      <c r="P12" s="60">
        <f>'PPTO AL 31 DE OCTUBRE 2024'!R111</f>
        <v>0</v>
      </c>
      <c r="Q12" s="60">
        <f>'PPTO AL 31 DE OCTUBRE 2024'!S111</f>
        <v>0</v>
      </c>
      <c r="R12" s="60">
        <f>'PPTO AL 31 DE OCTUBRE 2024'!V111</f>
        <v>0</v>
      </c>
      <c r="S12" s="60">
        <f>'PPTO AL 31 DE OCTUBRE 2024'!W111</f>
        <v>0</v>
      </c>
      <c r="T12" s="60">
        <f>'PPTO AL 31 DE OCTUBRE 2024'!AB111</f>
        <v>2080000</v>
      </c>
      <c r="U12" s="60">
        <f>'PPTO AL 31 DE OCTUBRE 2024'!AC111</f>
        <v>2080000</v>
      </c>
      <c r="V12" s="60">
        <f>'PPTO AL 31 DE OCTUBRE 2024'!AD111</f>
        <v>161034146</v>
      </c>
      <c r="W12" s="60">
        <f>'PPTO AL 31 DE OCTUBRE 2024'!AE111</f>
        <v>7176950.6099999994</v>
      </c>
      <c r="X12" s="60">
        <f>'PPTO AL 31 DE OCTUBRE 2024'!AF111</f>
        <v>31574401.439999998</v>
      </c>
      <c r="Y12" s="60">
        <f>'PPTO AL 31 DE OCTUBRE 2024'!AI111</f>
        <v>122282793.95</v>
      </c>
      <c r="Z12" s="498">
        <f t="shared" si="1"/>
        <v>0.24064059090921</v>
      </c>
      <c r="AA12" s="499">
        <f t="shared" si="2"/>
        <v>4.4567880715186949E-2</v>
      </c>
      <c r="AB12" s="212">
        <f t="shared" si="0"/>
        <v>4.7040483161745479E-2</v>
      </c>
      <c r="AC12" s="212">
        <f t="shared" si="3"/>
        <v>1.394246187958882E-2</v>
      </c>
      <c r="AE12" s="31"/>
    </row>
    <row r="13" spans="1:31" s="30" customFormat="1" ht="13.2" hidden="1" x14ac:dyDescent="0.25">
      <c r="A13" s="58">
        <v>3</v>
      </c>
      <c r="B13" s="59" t="s">
        <v>145</v>
      </c>
      <c r="C13" s="60">
        <f>'PPTO AL 31 DE OCTUBRE 2024'!C148</f>
        <v>0</v>
      </c>
      <c r="D13" s="60">
        <f>'PPTO AL 31 DE OCTUBRE 2024'!D148</f>
        <v>0</v>
      </c>
      <c r="E13" s="60">
        <v>0</v>
      </c>
      <c r="F13" s="60">
        <f>'PPTO AL 31 DE OCTUBRE 2024'!H148</f>
        <v>0</v>
      </c>
      <c r="G13" s="60">
        <f>'PPTO AL 31 DE OCTUBRE 2024'!I148</f>
        <v>0</v>
      </c>
      <c r="H13" s="60">
        <f>'PPTO AL 31 DE OCTUBRE 2024'!J148</f>
        <v>0</v>
      </c>
      <c r="I13" s="60">
        <f>'PPTO AL 31 DE OCTUBRE 2024'!K148</f>
        <v>0</v>
      </c>
      <c r="J13" s="60">
        <f>'PPTO AL 31 DE OCTUBRE 2024'!L148</f>
        <v>0</v>
      </c>
      <c r="K13" s="60">
        <f>'PPTO AL 31 DE OCTUBRE 2024'!M148</f>
        <v>0</v>
      </c>
      <c r="L13" s="60">
        <f>'PPTO AL 31 DE OCTUBRE 2024'!N148</f>
        <v>0</v>
      </c>
      <c r="M13" s="60">
        <f>'PPTO AL 31 DE OCTUBRE 2024'!O148</f>
        <v>0</v>
      </c>
      <c r="N13" s="60">
        <f>'PPTO AL 31 DE OCTUBRE 2024'!P148</f>
        <v>0</v>
      </c>
      <c r="O13" s="60">
        <f>'PPTO AL 31 DE OCTUBRE 2024'!Q148</f>
        <v>0</v>
      </c>
      <c r="P13" s="60">
        <f>'PPTO AL 31 DE OCTUBRE 2024'!R148</f>
        <v>0</v>
      </c>
      <c r="Q13" s="60">
        <f>'PPTO AL 31 DE OCTUBRE 2024'!S148</f>
        <v>0</v>
      </c>
      <c r="R13" s="60">
        <f>'PPTO AL 31 DE OCTUBRE 2024'!V148</f>
        <v>0</v>
      </c>
      <c r="S13" s="60">
        <f>'PPTO AL 31 DE OCTUBRE 2024'!W148</f>
        <v>0</v>
      </c>
      <c r="T13" s="60">
        <f>'PPTO AL 31 DE OCTUBRE 2024'!AB148</f>
        <v>0</v>
      </c>
      <c r="U13" s="60">
        <f>'PPTO AL 31 DE OCTUBRE 2024'!AC148</f>
        <v>0</v>
      </c>
      <c r="V13" s="60">
        <f>'PPTO AL 31 DE OCTUBRE 2024'!AD148</f>
        <v>0</v>
      </c>
      <c r="W13" s="60">
        <f>'PPTO AL 31 DE OCTUBRE 2024'!AE148</f>
        <v>0</v>
      </c>
      <c r="X13" s="60">
        <f>'PPTO AL 31 DE OCTUBRE 2024'!AF148</f>
        <v>0</v>
      </c>
      <c r="Y13" s="60">
        <f>'PPTO AL 31 DE OCTUBRE 2024'!AI148</f>
        <v>0</v>
      </c>
      <c r="Z13" s="498" t="e">
        <f t="shared" si="1"/>
        <v>#DIV/0!</v>
      </c>
      <c r="AA13" s="499" t="e">
        <f t="shared" si="2"/>
        <v>#DIV/0!</v>
      </c>
      <c r="AB13" s="212">
        <f t="shared" si="0"/>
        <v>0</v>
      </c>
      <c r="AC13" s="212">
        <f t="shared" si="3"/>
        <v>0</v>
      </c>
      <c r="AE13" s="31"/>
    </row>
    <row r="14" spans="1:31" ht="15.75" hidden="1" customHeight="1" x14ac:dyDescent="0.25">
      <c r="A14" s="58">
        <v>4</v>
      </c>
      <c r="B14" s="59" t="s">
        <v>169</v>
      </c>
      <c r="C14" s="60">
        <f>'PPTO AL 31 DE OCTUBRE 2024'!C172</f>
        <v>0</v>
      </c>
      <c r="D14" s="60">
        <f>'PPTO AL 31 DE OCTUBRE 2024'!D172</f>
        <v>0</v>
      </c>
      <c r="E14" s="60">
        <f>'PPTO AL 31 DE OCTUBRE 2024'!E172</f>
        <v>0</v>
      </c>
      <c r="F14" s="60">
        <f>'PPTO AL 31 DE OCTUBRE 2024'!H172</f>
        <v>0</v>
      </c>
      <c r="G14" s="60">
        <f>'PPTO AL 31 DE OCTUBRE 2024'!I172</f>
        <v>0</v>
      </c>
      <c r="H14" s="60">
        <f>'PPTO AL 31 DE OCTUBRE 2024'!J172</f>
        <v>0</v>
      </c>
      <c r="I14" s="60">
        <f>'PPTO AL 31 DE OCTUBRE 2024'!K172</f>
        <v>0</v>
      </c>
      <c r="J14" s="60">
        <f>'PPTO AL 31 DE OCTUBRE 2024'!L172</f>
        <v>0</v>
      </c>
      <c r="K14" s="60">
        <f>'PPTO AL 31 DE OCTUBRE 2024'!M172</f>
        <v>0</v>
      </c>
      <c r="L14" s="60">
        <f>'PPTO AL 31 DE OCTUBRE 2024'!N172</f>
        <v>0</v>
      </c>
      <c r="M14" s="60">
        <f>'PPTO AL 31 DE OCTUBRE 2024'!O172</f>
        <v>0</v>
      </c>
      <c r="N14" s="60">
        <f>'PPTO AL 31 DE OCTUBRE 2024'!P172</f>
        <v>0</v>
      </c>
      <c r="O14" s="60">
        <f>'PPTO AL 31 DE OCTUBRE 2024'!Q172</f>
        <v>0</v>
      </c>
      <c r="P14" s="60">
        <f>'PPTO AL 31 DE OCTUBRE 2024'!R172</f>
        <v>0</v>
      </c>
      <c r="Q14" s="60">
        <f>'PPTO AL 31 DE OCTUBRE 2024'!S172</f>
        <v>0</v>
      </c>
      <c r="R14" s="60">
        <f>'PPTO AL 31 DE OCTUBRE 2024'!V172</f>
        <v>0</v>
      </c>
      <c r="S14" s="60">
        <f>'PPTO AL 31 DE OCTUBRE 2024'!W172</f>
        <v>0</v>
      </c>
      <c r="T14" s="60">
        <f>'PPTO AL 31 DE OCTUBRE 2024'!AB172</f>
        <v>0</v>
      </c>
      <c r="U14" s="60">
        <f>'PPTO AL 31 DE OCTUBRE 2024'!AC172</f>
        <v>0</v>
      </c>
      <c r="V14" s="60">
        <f>'PPTO AL 31 DE OCTUBRE 2024'!AD172</f>
        <v>0</v>
      </c>
      <c r="W14" s="60">
        <f>'PPTO AL 31 DE OCTUBRE 2024'!AE172</f>
        <v>0</v>
      </c>
      <c r="X14" s="60">
        <f>'PPTO AL 31 DE OCTUBRE 2024'!AF172</f>
        <v>0</v>
      </c>
      <c r="Y14" s="60">
        <f>'PPTO AL 31 DE OCTUBRE 2024'!AI172</f>
        <v>0</v>
      </c>
      <c r="Z14" s="498" t="e">
        <f t="shared" si="1"/>
        <v>#DIV/0!</v>
      </c>
      <c r="AA14" s="499" t="e">
        <f t="shared" si="2"/>
        <v>#DIV/0!</v>
      </c>
      <c r="AB14" s="212">
        <f t="shared" si="0"/>
        <v>0</v>
      </c>
      <c r="AC14" s="212">
        <f t="shared" si="3"/>
        <v>0</v>
      </c>
      <c r="AE14" s="31"/>
    </row>
    <row r="15" spans="1:31" s="31" customFormat="1" ht="13.2" x14ac:dyDescent="0.25">
      <c r="A15" s="58">
        <v>5</v>
      </c>
      <c r="B15" s="59" t="s">
        <v>191</v>
      </c>
      <c r="C15" s="60">
        <f>'PPTO AL 31 DE OCTUBRE 2024'!C194</f>
        <v>2186666222</v>
      </c>
      <c r="D15" s="60">
        <f>'PPTO AL 31 DE OCTUBRE 2024'!D194</f>
        <v>0</v>
      </c>
      <c r="E15" s="60">
        <f>'PPTO AL 31 DE OCTUBRE 2024'!E194</f>
        <v>0</v>
      </c>
      <c r="F15" s="60">
        <f>'PPTO AL 31 DE OCTUBRE 2024'!H194</f>
        <v>0</v>
      </c>
      <c r="G15" s="60">
        <f>'PPTO AL 31 DE OCTUBRE 2024'!I194</f>
        <v>2186666222</v>
      </c>
      <c r="H15" s="60">
        <f>'PPTO AL 31 DE OCTUBRE 2024'!J194</f>
        <v>0</v>
      </c>
      <c r="I15" s="60">
        <f>'PPTO AL 31 DE OCTUBRE 2024'!K194</f>
        <v>0</v>
      </c>
      <c r="J15" s="60">
        <f>'PPTO AL 31 DE OCTUBRE 2024'!L194</f>
        <v>40170000</v>
      </c>
      <c r="K15" s="60">
        <f>'PPTO AL 31 DE OCTUBRE 2024'!M194</f>
        <v>40170000</v>
      </c>
      <c r="L15" s="60">
        <f>'PPTO AL 31 DE OCTUBRE 2024'!N194</f>
        <v>0</v>
      </c>
      <c r="M15" s="60">
        <f>'PPTO AL 31 DE OCTUBRE 2024'!O194</f>
        <v>0</v>
      </c>
      <c r="N15" s="60">
        <f>'PPTO AL 31 DE OCTUBRE 2024'!P194</f>
        <v>0</v>
      </c>
      <c r="O15" s="60">
        <f>'PPTO AL 31 DE OCTUBRE 2024'!Q194</f>
        <v>423300000</v>
      </c>
      <c r="P15" s="60">
        <f>'PPTO AL 31 DE OCTUBRE 2024'!R194</f>
        <v>0</v>
      </c>
      <c r="Q15" s="60">
        <f>'PPTO AL 31 DE OCTUBRE 2024'!S194</f>
        <v>0</v>
      </c>
      <c r="R15" s="60">
        <f>'PPTO AL 31 DE OCTUBRE 2024'!V194</f>
        <v>0</v>
      </c>
      <c r="S15" s="60">
        <f>'PPTO AL 31 DE OCTUBRE 2024'!W194</f>
        <v>0</v>
      </c>
      <c r="T15" s="60">
        <f>'PPTO AL 31 DE OCTUBRE 2024'!AB194</f>
        <v>40170000</v>
      </c>
      <c r="U15" s="60">
        <f>'PPTO AL 31 DE OCTUBRE 2024'!AC194</f>
        <v>463470000</v>
      </c>
      <c r="V15" s="60">
        <f>'PPTO AL 31 DE OCTUBRE 2024'!AD194</f>
        <v>1763366222</v>
      </c>
      <c r="W15" s="60">
        <f>'PPTO AL 31 DE OCTUBRE 2024'!AE194</f>
        <v>494509665.35000002</v>
      </c>
      <c r="X15" s="60">
        <f>'PPTO AL 31 DE OCTUBRE 2024'!AF194</f>
        <v>688672854.16999996</v>
      </c>
      <c r="Y15" s="60">
        <f>'PPTO AL 31 DE OCTUBRE 2024'!AI194</f>
        <v>580183702.48000002</v>
      </c>
      <c r="Z15" s="498">
        <f t="shared" si="1"/>
        <v>0.67097946232521177</v>
      </c>
      <c r="AA15" s="499">
        <f t="shared" si="2"/>
        <v>0.28043503339262671</v>
      </c>
      <c r="AB15" s="212">
        <f t="shared" si="0"/>
        <v>0.22318856811849602</v>
      </c>
      <c r="AC15" s="212">
        <f t="shared" si="3"/>
        <v>6.6151491094435383E-2</v>
      </c>
    </row>
    <row r="16" spans="1:31" s="30" customFormat="1" ht="13.2" x14ac:dyDescent="0.25">
      <c r="A16" s="58">
        <v>6</v>
      </c>
      <c r="B16" s="59" t="s">
        <v>219</v>
      </c>
      <c r="C16" s="60">
        <f>'PPTO AL 31 DE OCTUBRE 2024'!C223</f>
        <v>1950579052</v>
      </c>
      <c r="D16" s="60">
        <f>'PPTO AL 31 DE OCTUBRE 2024'!D223</f>
        <v>0</v>
      </c>
      <c r="E16" s="60">
        <f>'PPTO AL 31 DE OCTUBRE 2024'!E223</f>
        <v>0</v>
      </c>
      <c r="F16" s="60">
        <f>'PPTO AL 31 DE OCTUBRE 2024'!H223</f>
        <v>0</v>
      </c>
      <c r="G16" s="60">
        <f>'PPTO AL 31 DE OCTUBRE 2024'!I223</f>
        <v>1950579052</v>
      </c>
      <c r="H16" s="60">
        <f>'PPTO AL 31 DE OCTUBRE 2024'!J223</f>
        <v>0</v>
      </c>
      <c r="I16" s="60">
        <f>'PPTO AL 31 DE OCTUBRE 2024'!K223</f>
        <v>0</v>
      </c>
      <c r="J16" s="60">
        <f>'PPTO AL 31 DE OCTUBRE 2024'!L223</f>
        <v>0</v>
      </c>
      <c r="K16" s="60">
        <f>'PPTO AL 31 DE OCTUBRE 2024'!M223</f>
        <v>0</v>
      </c>
      <c r="L16" s="60">
        <f>'PPTO AL 31 DE OCTUBRE 2024'!N223</f>
        <v>143428590</v>
      </c>
      <c r="M16" s="60">
        <f>'PPTO AL 31 DE OCTUBRE 2024'!O223</f>
        <v>143428590</v>
      </c>
      <c r="N16" s="60">
        <f>'PPTO AL 31 DE OCTUBRE 2024'!P223</f>
        <v>920000000</v>
      </c>
      <c r="O16" s="60">
        <f>'PPTO AL 31 DE OCTUBRE 2024'!Q223</f>
        <v>0</v>
      </c>
      <c r="P16" s="60">
        <f>'PPTO AL 31 DE OCTUBRE 2024'!R223</f>
        <v>0</v>
      </c>
      <c r="Q16" s="60">
        <f>'PPTO AL 31 DE OCTUBRE 2024'!S223</f>
        <v>0</v>
      </c>
      <c r="R16" s="60">
        <f>'PPTO AL 31 DE OCTUBRE 2024'!V223</f>
        <v>0</v>
      </c>
      <c r="S16" s="60">
        <f>'PPTO AL 31 DE OCTUBRE 2024'!W223</f>
        <v>0</v>
      </c>
      <c r="T16" s="60">
        <f>'PPTO AL 31 DE OCTUBRE 2024'!AB223</f>
        <v>626728590</v>
      </c>
      <c r="U16" s="60">
        <f>'PPTO AL 31 DE OCTUBRE 2024'!AC223</f>
        <v>143428590</v>
      </c>
      <c r="V16" s="60">
        <f>'PPTO AL 31 DE OCTUBRE 2024'!AD223</f>
        <v>2433879052</v>
      </c>
      <c r="W16" s="60">
        <f>'PPTO AL 31 DE OCTUBRE 2024'!AE223</f>
        <v>1587830821.8799999</v>
      </c>
      <c r="X16" s="60">
        <f>'PPTO AL 31 DE OCTUBRE 2024'!AF223</f>
        <v>567403818.09000003</v>
      </c>
      <c r="Y16" s="60">
        <f>'PPTO AL 31 DE OCTUBRE 2024'!AI223</f>
        <v>278644412.03000009</v>
      </c>
      <c r="Z16" s="498">
        <f t="shared" si="1"/>
        <v>0.88551427327457843</v>
      </c>
      <c r="AA16" s="499">
        <f t="shared" si="2"/>
        <v>0.65238690500056939</v>
      </c>
      <c r="AB16" s="212">
        <f t="shared" si="0"/>
        <v>0.10719061405786344</v>
      </c>
      <c r="AC16" s="212">
        <f t="shared" si="3"/>
        <v>3.1770529337735304E-2</v>
      </c>
    </row>
    <row r="17" spans="1:31" s="30" customFormat="1" ht="13.2" x14ac:dyDescent="0.25">
      <c r="A17" s="58">
        <v>9</v>
      </c>
      <c r="B17" s="59" t="s">
        <v>289</v>
      </c>
      <c r="C17" s="60">
        <f>'PPTO AL 31 DE OCTUBRE 2024'!C224</f>
        <v>1806403604</v>
      </c>
      <c r="D17" s="60">
        <f>'PPTO AL 31 DE OCTUBRE 2024'!D224</f>
        <v>0</v>
      </c>
      <c r="E17" s="60">
        <f>'PPTO AL 31 DE OCTUBRE 2024'!E224</f>
        <v>0</v>
      </c>
      <c r="F17" s="60">
        <f>'PPTO AL 31 DE OCTUBRE 2024'!H224</f>
        <v>0</v>
      </c>
      <c r="G17" s="60">
        <f>'PPTO AL 31 DE OCTUBRE 2024'!I224</f>
        <v>1806403604</v>
      </c>
      <c r="H17" s="60">
        <f>'PPTO AL 31 DE OCTUBRE 2024'!J224</f>
        <v>0</v>
      </c>
      <c r="I17" s="60">
        <f>'PPTO AL 31 DE OCTUBRE 2024'!K224</f>
        <v>0</v>
      </c>
      <c r="J17" s="60">
        <f>'PPTO AL 31 DE OCTUBRE 2024'!L224</f>
        <v>0</v>
      </c>
      <c r="K17" s="60">
        <f>'PPTO AL 31 DE OCTUBRE 2024'!M224</f>
        <v>0</v>
      </c>
      <c r="L17" s="60">
        <f>'PPTO AL 31 DE OCTUBRE 2024'!N224</f>
        <v>143428590</v>
      </c>
      <c r="M17" s="60">
        <f>'PPTO AL 31 DE OCTUBRE 2024'!O224</f>
        <v>128678590</v>
      </c>
      <c r="N17" s="60">
        <f>'PPTO AL 31 DE OCTUBRE 2024'!P224</f>
        <v>0</v>
      </c>
      <c r="O17" s="60">
        <f>'PPTO AL 31 DE OCTUBRE 2024'!Q224</f>
        <v>0</v>
      </c>
      <c r="P17" s="60">
        <f>'PPTO AL 31 DE OCTUBRE 2024'!R224</f>
        <v>0</v>
      </c>
      <c r="Q17" s="60">
        <f>'PPTO AL 31 DE OCTUBRE 2024'!S224</f>
        <v>0</v>
      </c>
      <c r="R17" s="60">
        <f>'PPTO AL 31 DE OCTUBRE 2024'!V224</f>
        <v>0</v>
      </c>
      <c r="S17" s="60">
        <f>'PPTO AL 31 DE OCTUBRE 2024'!W224</f>
        <v>0</v>
      </c>
      <c r="T17" s="60">
        <f>'PPTO AL 31 DE OCTUBRE 2024'!AB224</f>
        <v>143428590</v>
      </c>
      <c r="U17" s="60">
        <f>'PPTO AL 31 DE OCTUBRE 2024'!AC224</f>
        <v>128678590</v>
      </c>
      <c r="V17" s="60">
        <f>+'PPTO AL 31 DE OCTUBRE 2024'!AD295</f>
        <v>0</v>
      </c>
      <c r="W17" s="60">
        <f>+'PPTO AL 31 DE OCTUBRE 2024'!AE295</f>
        <v>0</v>
      </c>
      <c r="X17" s="60">
        <f>+'PPTO AL 31 DE OCTUBRE 2024'!AF295</f>
        <v>0</v>
      </c>
      <c r="Y17" s="60">
        <f>+'PPTO AL 31 DE OCTUBRE 2024'!AI295</f>
        <v>0</v>
      </c>
      <c r="Z17" s="498"/>
      <c r="AA17" s="499"/>
      <c r="AB17" s="212"/>
      <c r="AC17" s="212"/>
    </row>
    <row r="18" spans="1:31" s="30" customFormat="1" ht="10.5" customHeight="1" x14ac:dyDescent="0.55000000000000004">
      <c r="A18" s="55"/>
      <c r="B18" s="56"/>
      <c r="C18" s="53"/>
      <c r="D18" s="53"/>
      <c r="E18" s="53"/>
      <c r="F18" s="53"/>
      <c r="G18" s="53"/>
      <c r="H18" s="53"/>
      <c r="I18" s="53"/>
      <c r="J18" s="53"/>
      <c r="K18" s="53"/>
      <c r="L18" s="53"/>
      <c r="M18" s="53"/>
      <c r="N18" s="53"/>
      <c r="O18" s="53"/>
      <c r="P18" s="53"/>
      <c r="Q18" s="53"/>
      <c r="R18" s="53"/>
      <c r="S18" s="53"/>
      <c r="T18" s="53"/>
      <c r="U18" s="53"/>
      <c r="V18" s="53"/>
      <c r="W18" s="53"/>
      <c r="X18" s="53"/>
      <c r="Y18" s="53"/>
      <c r="Z18" s="54"/>
      <c r="AA18" s="54"/>
      <c r="AC18" s="211" t="s">
        <v>0</v>
      </c>
    </row>
    <row r="19" spans="1:31" ht="13.8" thickBot="1" x14ac:dyDescent="0.3">
      <c r="A19" s="196"/>
      <c r="B19" s="339" t="s">
        <v>11</v>
      </c>
      <c r="C19" s="340"/>
      <c r="D19" s="340"/>
      <c r="E19" s="341"/>
      <c r="F19" s="341"/>
      <c r="G19" s="342"/>
      <c r="H19" s="341"/>
      <c r="I19" s="341"/>
      <c r="J19" s="341"/>
      <c r="K19" s="341"/>
      <c r="L19" s="341"/>
      <c r="M19" s="341"/>
      <c r="N19" s="341"/>
      <c r="O19" s="341"/>
      <c r="P19" s="341"/>
      <c r="Q19" s="341"/>
      <c r="R19" s="341"/>
      <c r="S19" s="341"/>
      <c r="T19" s="341"/>
      <c r="U19" s="341"/>
      <c r="V19" s="340">
        <f>'PPTO AL 31 DE OCTUBRE 2024'!AD11</f>
        <v>8770530987</v>
      </c>
      <c r="W19" s="340">
        <f>'PPTO AL 31 DE OCTUBRE 2024'!AE11</f>
        <v>4410940832.1900005</v>
      </c>
      <c r="X19" s="340">
        <f>'PPTO AL 31 DE OCTUBRE 2024'!AF11</f>
        <v>1760067664.1599998</v>
      </c>
      <c r="Y19" s="340">
        <f>'PPTO AL 31 DE OCTUBRE 2024'!AI11</f>
        <v>2599522490.6500001</v>
      </c>
      <c r="Z19" s="370">
        <f>(V19-Y19)/V19</f>
        <v>0.70360717104778414</v>
      </c>
      <c r="AA19" s="371">
        <f>W19/V19</f>
        <v>0.50292745544460848</v>
      </c>
      <c r="AD19" s="10"/>
      <c r="AE19" s="63"/>
    </row>
    <row r="20" spans="1:31" ht="12" thickTop="1" x14ac:dyDescent="0.2">
      <c r="A20" s="9"/>
      <c r="B20" s="9"/>
      <c r="C20" s="9"/>
      <c r="D20" s="9"/>
      <c r="E20" s="9"/>
      <c r="F20" s="9"/>
      <c r="G20" s="9"/>
      <c r="H20" s="41"/>
      <c r="I20" s="41"/>
      <c r="J20" s="9"/>
      <c r="K20" s="9"/>
      <c r="L20" s="9"/>
      <c r="M20" s="9"/>
      <c r="N20" s="9"/>
      <c r="O20" s="9"/>
      <c r="P20" s="9"/>
      <c r="Q20" s="9"/>
      <c r="R20" s="9"/>
      <c r="S20" s="9"/>
      <c r="T20" s="9"/>
      <c r="U20" s="9"/>
      <c r="V20" s="9"/>
      <c r="W20" s="9"/>
      <c r="X20" s="9"/>
      <c r="Y20" s="9"/>
      <c r="Z20" s="9"/>
    </row>
    <row r="21" spans="1:31" x14ac:dyDescent="0.2">
      <c r="A21" s="9"/>
      <c r="B21" s="9"/>
      <c r="C21" s="7"/>
      <c r="D21" s="7"/>
      <c r="E21" s="9"/>
      <c r="F21" s="9"/>
      <c r="G21" s="44"/>
      <c r="H21" s="41"/>
      <c r="I21" s="41"/>
      <c r="J21" s="9"/>
      <c r="K21" s="9"/>
      <c r="L21" s="9"/>
      <c r="M21" s="9"/>
      <c r="N21" s="9"/>
      <c r="O21" s="9"/>
      <c r="P21" s="9"/>
      <c r="Q21" s="9"/>
      <c r="R21" s="9"/>
      <c r="S21" s="9"/>
      <c r="T21" s="9"/>
      <c r="U21" s="9"/>
      <c r="V21" s="9"/>
      <c r="W21" s="9"/>
      <c r="X21" s="9"/>
      <c r="Y21" s="9"/>
      <c r="Z21" s="9"/>
    </row>
    <row r="25" spans="1:31" x14ac:dyDescent="0.2">
      <c r="V25" s="2"/>
      <c r="W25" s="2"/>
      <c r="X25" s="2"/>
      <c r="Y25" s="2"/>
      <c r="Z25" s="78"/>
    </row>
    <row r="26" spans="1:31" x14ac:dyDescent="0.2">
      <c r="X26" s="2"/>
      <c r="Z26" s="78"/>
    </row>
    <row r="43" spans="1:2" ht="14.4" x14ac:dyDescent="0.3">
      <c r="A43"/>
      <c r="B43"/>
    </row>
  </sheetData>
  <mergeCells count="22">
    <mergeCell ref="A7:B7"/>
    <mergeCell ref="J7:K7"/>
    <mergeCell ref="L7:M7"/>
    <mergeCell ref="P7:Q7"/>
    <mergeCell ref="T7:U7"/>
    <mergeCell ref="E7:F7"/>
    <mergeCell ref="AC7:AC8"/>
    <mergeCell ref="A1:AA1"/>
    <mergeCell ref="A2:AA2"/>
    <mergeCell ref="A3:AA3"/>
    <mergeCell ref="A4:AA4"/>
    <mergeCell ref="AA7:AA8"/>
    <mergeCell ref="N7:O7"/>
    <mergeCell ref="G7:G8"/>
    <mergeCell ref="H7:I7"/>
    <mergeCell ref="Y7:Y8"/>
    <mergeCell ref="Z7:Z8"/>
    <mergeCell ref="A5:AA5"/>
    <mergeCell ref="V7:V8"/>
    <mergeCell ref="W7:W8"/>
    <mergeCell ref="X7:X8"/>
    <mergeCell ref="AB7:AB8"/>
  </mergeCells>
  <phoneticPr fontId="66" type="noConversion"/>
  <conditionalFormatting sqref="F6 C9">
    <cfRule type="cellIs" dxfId="7" priority="1" stopIfTrue="1" operator="lessThan">
      <formula>0</formula>
    </cfRule>
    <cfRule type="cellIs" dxfId="6" priority="2" stopIfTrue="1" operator="greaterThan">
      <formula>0</formula>
    </cfRule>
  </conditionalFormatting>
  <printOptions horizontalCentered="1" verticalCentered="1"/>
  <pageMargins left="0.70866141732283472" right="0.70866141732283472" top="0.74803149606299213" bottom="0.74803149606299213" header="0.31496062992125984" footer="0.31496062992125984"/>
  <pageSetup paperSize="9" scale="88"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59"/>
  <sheetViews>
    <sheetView showGridLines="0" zoomScale="90" zoomScaleNormal="90" workbookViewId="0">
      <selection activeCell="A6" sqref="A6"/>
    </sheetView>
  </sheetViews>
  <sheetFormatPr baseColWidth="10" defaultRowHeight="14.4" x14ac:dyDescent="0.3"/>
  <cols>
    <col min="2" max="2" width="39.44140625" customWidth="1"/>
    <col min="3" max="3" width="19.109375" customWidth="1"/>
    <col min="4" max="4" width="14.44140625" bestFit="1" customWidth="1"/>
    <col min="5" max="5" width="16.33203125" bestFit="1" customWidth="1"/>
    <col min="6" max="6" width="14.88671875" bestFit="1" customWidth="1"/>
    <col min="7" max="7" width="11.44140625" style="350" customWidth="1"/>
    <col min="8" max="8" width="9.5546875" style="380" customWidth="1"/>
    <col min="9" max="9" width="3.33203125" customWidth="1"/>
    <col min="10" max="10" width="14.109375" bestFit="1" customWidth="1"/>
  </cols>
  <sheetData>
    <row r="1" spans="1:10" x14ac:dyDescent="0.3">
      <c r="A1" s="813" t="str">
        <f>+RESUMENxPartida!$A$1</f>
        <v>MINISTERIO DE CIENCIA, INNOVACIÓN, TECNOLOGÍA  Y TELECOMUNICACIONES</v>
      </c>
      <c r="B1" s="814"/>
      <c r="C1" s="814"/>
      <c r="D1" s="814"/>
      <c r="E1" s="814"/>
      <c r="F1" s="814"/>
      <c r="G1" s="814"/>
      <c r="H1" s="815"/>
    </row>
    <row r="2" spans="1:10" ht="14.25" customHeight="1" x14ac:dyDescent="0.3">
      <c r="A2" s="816" t="s">
        <v>723</v>
      </c>
      <c r="B2" s="817"/>
      <c r="C2" s="817"/>
      <c r="D2" s="817"/>
      <c r="E2" s="817"/>
      <c r="F2" s="817"/>
      <c r="G2" s="817"/>
      <c r="H2" s="818"/>
    </row>
    <row r="3" spans="1:10" x14ac:dyDescent="0.3">
      <c r="A3" s="816" t="s">
        <v>455</v>
      </c>
      <c r="B3" s="817"/>
      <c r="C3" s="817"/>
      <c r="D3" s="817"/>
      <c r="E3" s="817"/>
      <c r="F3" s="817"/>
      <c r="G3" s="817"/>
      <c r="H3" s="818"/>
    </row>
    <row r="4" spans="1:10" ht="18" hidden="1" customHeight="1" x14ac:dyDescent="0.3">
      <c r="A4" s="823"/>
      <c r="B4" s="824"/>
      <c r="C4" s="824"/>
      <c r="D4" s="824"/>
      <c r="E4" s="824"/>
      <c r="F4" s="824"/>
      <c r="G4" s="824"/>
      <c r="H4" s="825"/>
    </row>
    <row r="5" spans="1:10" ht="15" thickBot="1" x14ac:dyDescent="0.35">
      <c r="A5" s="826" t="s">
        <v>747</v>
      </c>
      <c r="B5" s="827"/>
      <c r="C5" s="827"/>
      <c r="D5" s="827"/>
      <c r="E5" s="827"/>
      <c r="F5" s="827"/>
      <c r="G5" s="827"/>
      <c r="H5" s="828"/>
    </row>
    <row r="6" spans="1:10" ht="15" thickBot="1" x14ac:dyDescent="0.35">
      <c r="A6" s="9" t="s">
        <v>739</v>
      </c>
      <c r="B6" s="9"/>
      <c r="C6" s="9"/>
      <c r="D6" s="9"/>
      <c r="E6" s="9"/>
      <c r="F6" s="9"/>
      <c r="G6" s="361"/>
    </row>
    <row r="7" spans="1:10" x14ac:dyDescent="0.3">
      <c r="A7" s="821" t="s">
        <v>4</v>
      </c>
      <c r="B7" s="822"/>
      <c r="C7" s="819" t="s">
        <v>318</v>
      </c>
      <c r="D7" s="819" t="s">
        <v>323</v>
      </c>
      <c r="E7" s="819" t="s">
        <v>319</v>
      </c>
      <c r="F7" s="819" t="s">
        <v>320</v>
      </c>
      <c r="G7" s="819" t="s">
        <v>437</v>
      </c>
      <c r="H7" s="829" t="s">
        <v>438</v>
      </c>
    </row>
    <row r="8" spans="1:10" ht="21" customHeight="1" thickBot="1" x14ac:dyDescent="0.35">
      <c r="A8" s="281" t="s">
        <v>6</v>
      </c>
      <c r="B8" s="282" t="s">
        <v>7</v>
      </c>
      <c r="C8" s="820"/>
      <c r="D8" s="820"/>
      <c r="E8" s="820"/>
      <c r="F8" s="820"/>
      <c r="G8" s="820"/>
      <c r="H8" s="830"/>
    </row>
    <row r="9" spans="1:10" ht="21.75" customHeight="1" x14ac:dyDescent="0.3">
      <c r="A9" s="57"/>
      <c r="B9" s="57"/>
      <c r="C9" s="44"/>
      <c r="D9" s="41"/>
      <c r="E9" s="41"/>
      <c r="F9" s="41"/>
      <c r="G9" s="362"/>
    </row>
    <row r="10" spans="1:10" x14ac:dyDescent="0.3">
      <c r="A10" s="272">
        <v>0</v>
      </c>
      <c r="B10" s="273" t="s">
        <v>12</v>
      </c>
      <c r="C10" s="274">
        <f>'PPTO AL 31 DE OCTUBRE 2024'!AD13</f>
        <v>3104603653</v>
      </c>
      <c r="D10" s="274">
        <f>'PPTO AL 31 DE OCTUBRE 2024'!AE13</f>
        <v>1687347829.3400002</v>
      </c>
      <c r="E10" s="274">
        <f>'PPTO AL 31 DE OCTUBRE 2024'!AF13</f>
        <v>145188576.94</v>
      </c>
      <c r="F10" s="274">
        <f>'PPTO AL 31 DE OCTUBRE 2024'!AI13</f>
        <v>1272067246.7199998</v>
      </c>
      <c r="G10" s="275">
        <f>(C10-F10)/C10</f>
        <v>0.59026420474291708</v>
      </c>
      <c r="H10" s="381">
        <f>D10/C10</f>
        <v>0.54349862911148228</v>
      </c>
    </row>
    <row r="11" spans="1:10" x14ac:dyDescent="0.3">
      <c r="A11" s="155">
        <f>'PPTO AL 31 DE OCTUBRE 2024'!A14</f>
        <v>1</v>
      </c>
      <c r="B11" s="156" t="str">
        <f>'PPTO AL 31 DE OCTUBRE 2024'!B14</f>
        <v>REMUNERACIONES BÁSICAS</v>
      </c>
      <c r="C11" s="79">
        <f>'PPTO AL 31 DE OCTUBRE 2024'!AD14</f>
        <v>1404701160</v>
      </c>
      <c r="D11" s="79">
        <f>'PPTO AL 31 DE OCTUBRE 2024'!AE14</f>
        <v>811185365.08000004</v>
      </c>
      <c r="E11" s="79">
        <f>'PPTO AL 31 DE OCTUBRE 2024'!AF14</f>
        <v>0</v>
      </c>
      <c r="F11" s="79">
        <f>'PPTO AL 31 DE OCTUBRE 2024'!AI14</f>
        <v>593515794.91999996</v>
      </c>
      <c r="G11" s="368">
        <f>IFERROR(((C11-F11)/C11),0)</f>
        <v>0.5774789600657837</v>
      </c>
      <c r="H11" s="379">
        <f>IFERROR((D11/C11),0)</f>
        <v>0.5774789600657837</v>
      </c>
      <c r="J11" s="163"/>
    </row>
    <row r="12" spans="1:10" x14ac:dyDescent="0.3">
      <c r="A12" s="155">
        <f>'PPTO AL 31 DE OCTUBRE 2024'!A20</f>
        <v>2</v>
      </c>
      <c r="B12" s="156" t="str">
        <f>'PPTO AL 31 DE OCTUBRE 2024'!B20</f>
        <v>REMUNERACIONES EVENTUALES</v>
      </c>
      <c r="C12" s="79">
        <f>'PPTO AL 31 DE OCTUBRE 2024'!AD20</f>
        <v>5000000</v>
      </c>
      <c r="D12" s="79">
        <f>'PPTO AL 31 DE OCTUBRE 2024'!AE20</f>
        <v>3999269.88</v>
      </c>
      <c r="E12" s="79">
        <v>0</v>
      </c>
      <c r="F12" s="79">
        <f>'PPTO AL 31 DE OCTUBRE 2024'!AI20</f>
        <v>1000730.1200000001</v>
      </c>
      <c r="G12" s="368">
        <f t="shared" ref="G12:G15" si="0">IFERROR(((C12-F12)/C12),0)</f>
        <v>0.79985397599999997</v>
      </c>
      <c r="H12" s="379">
        <f t="shared" ref="H12:H15" si="1">IFERROR((D12/C12),0)</f>
        <v>0.79985397599999997</v>
      </c>
      <c r="J12" s="163"/>
    </row>
    <row r="13" spans="1:10" x14ac:dyDescent="0.3">
      <c r="A13" s="155">
        <f>'PPTO AL 31 DE OCTUBRE 2024'!A26</f>
        <v>3</v>
      </c>
      <c r="B13" s="156" t="str">
        <f>'PPTO AL 31 DE OCTUBRE 2024'!B26</f>
        <v>INCENTIVOS SALARIALES</v>
      </c>
      <c r="C13" s="79">
        <f>'PPTO AL 31 DE OCTUBRE 2024'!AD26</f>
        <v>1122182516</v>
      </c>
      <c r="D13" s="79">
        <f>'PPTO AL 31 DE OCTUBRE 2024'!AE26</f>
        <v>544018424.32000005</v>
      </c>
      <c r="E13" s="79">
        <v>0</v>
      </c>
      <c r="F13" s="79">
        <f>'PPTO AL 31 DE OCTUBRE 2024'!AI26</f>
        <v>578164091.67999995</v>
      </c>
      <c r="G13" s="368">
        <f t="shared" si="0"/>
        <v>0.48478604555268268</v>
      </c>
      <c r="H13" s="379">
        <f t="shared" si="1"/>
        <v>0.48478604555268268</v>
      </c>
      <c r="J13" s="163"/>
    </row>
    <row r="14" spans="1:10" x14ac:dyDescent="0.3">
      <c r="A14" s="155">
        <f>'PPTO AL 31 DE OCTUBRE 2024'!A32</f>
        <v>4</v>
      </c>
      <c r="B14" s="156" t="str">
        <f>'PPTO AL 31 DE OCTUBRE 2024'!B32</f>
        <v>CONTRIB. PATR. AL DESARROLLO Y LA SEG. SOCIAL</v>
      </c>
      <c r="C14" s="79">
        <f>'PPTO AL 31 DE OCTUBRE 2024'!AD32</f>
        <v>229190409</v>
      </c>
      <c r="D14" s="79">
        <f>'PPTO AL 31 DE OCTUBRE 2024'!AE32</f>
        <v>128350791</v>
      </c>
      <c r="E14" s="79">
        <f>'PPTO AL 31 DE OCTUBRE 2024'!AF32</f>
        <v>56532570</v>
      </c>
      <c r="F14" s="79">
        <f>'PPTO AL 31 DE OCTUBRE 2024'!AI32</f>
        <v>44307048</v>
      </c>
      <c r="G14" s="368">
        <f t="shared" si="0"/>
        <v>0.8066801826772777</v>
      </c>
      <c r="H14" s="379">
        <f t="shared" si="1"/>
        <v>0.56001815939863342</v>
      </c>
      <c r="J14" s="163"/>
    </row>
    <row r="15" spans="1:10" x14ac:dyDescent="0.3">
      <c r="A15" s="155">
        <f>'PPTO AL 31 DE OCTUBRE 2024'!A38</f>
        <v>5</v>
      </c>
      <c r="B15" s="156" t="str">
        <f>'PPTO AL 31 DE OCTUBRE 2024'!B38</f>
        <v xml:space="preserve">CONTRIB. PATR. FDOS  PENS. Y OTROS FDOS DE CAPITALIZ. </v>
      </c>
      <c r="C15" s="79">
        <f>'PPTO AL 31 DE OCTUBRE 2024'!AD38</f>
        <v>343529568</v>
      </c>
      <c r="D15" s="79">
        <f>'PPTO AL 31 DE OCTUBRE 2024'!AE38</f>
        <v>199793979.06</v>
      </c>
      <c r="E15" s="79">
        <f>'PPTO AL 31 DE OCTUBRE 2024'!AF38</f>
        <v>88656006.939999998</v>
      </c>
      <c r="F15" s="79">
        <f>'PPTO AL 31 DE OCTUBRE 2024'!AI38</f>
        <v>55079582</v>
      </c>
      <c r="G15" s="368">
        <f t="shared" si="0"/>
        <v>0.83966567326163899</v>
      </c>
      <c r="H15" s="379">
        <f t="shared" si="1"/>
        <v>0.58159179782742898</v>
      </c>
      <c r="J15" s="163"/>
    </row>
    <row r="16" spans="1:10" hidden="1" x14ac:dyDescent="0.3">
      <c r="A16" s="155">
        <f>'PPTO AL 31 DE OCTUBRE 2024'!A44</f>
        <v>99</v>
      </c>
      <c r="B16" s="156" t="str">
        <f>'PPTO AL 31 DE OCTUBRE 2024'!B44</f>
        <v>REMUNERACIONES DIVERSAS</v>
      </c>
      <c r="C16" s="79">
        <f>'PPTO AL 31 DE OCTUBRE 2024'!AD44</f>
        <v>0</v>
      </c>
      <c r="D16" s="79">
        <f>'PPTO AL 31 DE OCTUBRE 2024'!AE44</f>
        <v>0</v>
      </c>
      <c r="E16" s="79">
        <f>'PPTO AL 31 DE OCTUBRE 2024'!AF44</f>
        <v>0</v>
      </c>
      <c r="F16" s="79">
        <f>'PPTO AL 31 DE OCTUBRE 2024'!AI44</f>
        <v>0</v>
      </c>
      <c r="G16" s="363"/>
      <c r="H16" s="382"/>
      <c r="J16" s="163"/>
    </row>
    <row r="17" spans="1:9" x14ac:dyDescent="0.3">
      <c r="A17" s="272">
        <v>1</v>
      </c>
      <c r="B17" s="273" t="s">
        <v>46</v>
      </c>
      <c r="C17" s="274">
        <f>'PPTO AL 31 DE OCTUBRE 2024'!AD47</f>
        <v>1307647914</v>
      </c>
      <c r="D17" s="274">
        <f>'PPTO AL 31 DE OCTUBRE 2024'!AE47</f>
        <v>634075565.00999999</v>
      </c>
      <c r="E17" s="274">
        <f>'PPTO AL 31 DE OCTUBRE 2024'!AF47</f>
        <v>327228013.52000004</v>
      </c>
      <c r="F17" s="274">
        <f>'PPTO AL 31 DE OCTUBRE 2024'!AI47</f>
        <v>346344335.47000003</v>
      </c>
      <c r="G17" s="275">
        <f>(C17-F17)/C17</f>
        <v>0.73513945782962486</v>
      </c>
      <c r="H17" s="381">
        <f>D17/C17</f>
        <v>0.48489777578615095</v>
      </c>
    </row>
    <row r="18" spans="1:9" x14ac:dyDescent="0.3">
      <c r="A18" s="155">
        <f>'PPTO AL 31 DE OCTUBRE 2024'!A48</f>
        <v>101</v>
      </c>
      <c r="B18" s="156" t="str">
        <f>'PPTO AL 31 DE OCTUBRE 2024'!B48</f>
        <v xml:space="preserve">ALQUILERES </v>
      </c>
      <c r="C18" s="79">
        <f>'PPTO AL 31 DE OCTUBRE 2024'!AD48</f>
        <v>550318453</v>
      </c>
      <c r="D18" s="79">
        <f>'PPTO AL 31 DE OCTUBRE 2024'!AE48</f>
        <v>412799782.03999996</v>
      </c>
      <c r="E18" s="79">
        <f>'PPTO AL 31 DE OCTUBRE 2024'!AF48</f>
        <v>91538333.820000008</v>
      </c>
      <c r="F18" s="79">
        <f>'PPTO AL 31 DE OCTUBRE 2024'!AI48</f>
        <v>45980337.140000023</v>
      </c>
      <c r="G18" s="368">
        <f t="shared" ref="G18:G27" si="2">IFERROR(((C18-F18)/C18),0)</f>
        <v>0.91644776421843877</v>
      </c>
      <c r="H18" s="379">
        <f t="shared" ref="H18:H27" si="3">IFERROR((D18/C18),0)</f>
        <v>0.75011074004454648</v>
      </c>
    </row>
    <row r="19" spans="1:9" x14ac:dyDescent="0.3">
      <c r="A19" s="155">
        <f>'PPTO AL 31 DE OCTUBRE 2024'!A54</f>
        <v>102</v>
      </c>
      <c r="B19" s="156" t="str">
        <f>'PPTO AL 31 DE OCTUBRE 2024'!B54</f>
        <v>SERVICIOS BÁSICOS</v>
      </c>
      <c r="C19" s="79">
        <f>'PPTO AL 31 DE OCTUBRE 2024'!AD54</f>
        <v>120235451</v>
      </c>
      <c r="D19" s="79">
        <f>'PPTO AL 31 DE OCTUBRE 2024'!AE54</f>
        <v>76970192.469999999</v>
      </c>
      <c r="E19" s="79">
        <f>'PPTO AL 31 DE OCTUBRE 2024'!AF54</f>
        <v>27417086.560000002</v>
      </c>
      <c r="F19" s="79">
        <f>'PPTO AL 31 DE OCTUBRE 2024'!AI54</f>
        <v>15848171.969999995</v>
      </c>
      <c r="G19" s="368">
        <f t="shared" si="2"/>
        <v>0.86819052252733686</v>
      </c>
      <c r="H19" s="379">
        <f t="shared" si="3"/>
        <v>0.64016221363863801</v>
      </c>
    </row>
    <row r="20" spans="1:9" x14ac:dyDescent="0.3">
      <c r="A20" s="155">
        <f>'PPTO AL 31 DE OCTUBRE 2024'!A60</f>
        <v>103</v>
      </c>
      <c r="B20" s="156" t="str">
        <f>'PPTO AL 31 DE OCTUBRE 2024'!B60</f>
        <v>SERVICIOS COMERCIALES Y FINANCIEROS</v>
      </c>
      <c r="C20" s="79">
        <f>'PPTO AL 31 DE OCTUBRE 2024'!AD60</f>
        <v>253744769</v>
      </c>
      <c r="D20" s="79">
        <f>'PPTO AL 31 DE OCTUBRE 2024'!AE60</f>
        <v>35553086.780000001</v>
      </c>
      <c r="E20" s="79">
        <f>'PPTO AL 31 DE OCTUBRE 2024'!AF60</f>
        <v>26197546.140000001</v>
      </c>
      <c r="F20" s="79">
        <f>'PPTO AL 31 DE OCTUBRE 2024'!AI60</f>
        <v>191994136.08000001</v>
      </c>
      <c r="G20" s="368">
        <f t="shared" si="2"/>
        <v>0.24335726471665703</v>
      </c>
      <c r="H20" s="379">
        <f t="shared" si="3"/>
        <v>0.14011357522802767</v>
      </c>
    </row>
    <row r="21" spans="1:9" x14ac:dyDescent="0.3">
      <c r="A21" s="155">
        <f>'PPTO AL 31 DE OCTUBRE 2024'!A68</f>
        <v>104</v>
      </c>
      <c r="B21" s="156" t="str">
        <f>'PPTO AL 31 DE OCTUBRE 2024'!B68</f>
        <v>SERVICIOS DE GESTIÓN Y APOYO</v>
      </c>
      <c r="C21" s="79">
        <f>'PPTO AL 31 DE OCTUBRE 2024'!AD68</f>
        <v>136997805</v>
      </c>
      <c r="D21" s="79">
        <f>'PPTO AL 31 DE OCTUBRE 2024'!AE68</f>
        <v>20460574.390000001</v>
      </c>
      <c r="E21" s="79">
        <f>'PPTO AL 31 DE OCTUBRE 2024'!AF68</f>
        <v>97728765.570000008</v>
      </c>
      <c r="F21" s="79">
        <f>'PPTO AL 31 DE OCTUBRE 2024'!AI68</f>
        <v>18808465.039999999</v>
      </c>
      <c r="G21" s="368">
        <f t="shared" si="2"/>
        <v>0.86270973436399223</v>
      </c>
      <c r="H21" s="379">
        <f t="shared" si="3"/>
        <v>0.14934965118601717</v>
      </c>
    </row>
    <row r="22" spans="1:9" x14ac:dyDescent="0.3">
      <c r="A22" s="155">
        <f>'PPTO AL 31 DE OCTUBRE 2024'!A76</f>
        <v>105</v>
      </c>
      <c r="B22" s="156" t="str">
        <f>'PPTO AL 31 DE OCTUBRE 2024'!B76</f>
        <v>GASTOS DE VIAJE Y TRANSPORTE</v>
      </c>
      <c r="C22" s="79">
        <f>'PPTO AL 31 DE OCTUBRE 2024'!AD76</f>
        <v>58302609</v>
      </c>
      <c r="D22" s="79">
        <f>'PPTO AL 31 DE OCTUBRE 2024'!AE76</f>
        <v>31442729.210000001</v>
      </c>
      <c r="E22" s="79">
        <f>'PPTO AL 31 DE OCTUBRE 2024'!AF76</f>
        <v>13648553.92</v>
      </c>
      <c r="F22" s="79">
        <f>'PPTO AL 31 DE OCTUBRE 2024'!AI76</f>
        <v>13211325.870000001</v>
      </c>
      <c r="G22" s="368">
        <f t="shared" si="2"/>
        <v>0.77340077748493208</v>
      </c>
      <c r="H22" s="379">
        <f t="shared" si="3"/>
        <v>0.53930226707350271</v>
      </c>
    </row>
    <row r="23" spans="1:9" x14ac:dyDescent="0.3">
      <c r="A23" s="155">
        <f>'PPTO AL 31 DE OCTUBRE 2024'!A81</f>
        <v>106</v>
      </c>
      <c r="B23" s="156" t="str">
        <f>'PPTO AL 31 DE OCTUBRE 2024'!B81</f>
        <v>SEGUROS, REASEGUROS Y OTRAS OBLIGACIONES</v>
      </c>
      <c r="C23" s="79">
        <f>'PPTO AL 31 DE OCTUBRE 2024'!AD81</f>
        <v>22326021</v>
      </c>
      <c r="D23" s="79">
        <f>'PPTO AL 31 DE OCTUBRE 2024'!AE81</f>
        <v>15615436.4</v>
      </c>
      <c r="E23" s="79">
        <f>'PPTO AL 31 DE OCTUBRE 2024'!AF81</f>
        <v>1312620</v>
      </c>
      <c r="F23" s="79">
        <f>'PPTO AL 31 DE OCTUBRE 2024'!AI81</f>
        <v>5397964.5999999996</v>
      </c>
      <c r="G23" s="368">
        <f t="shared" si="2"/>
        <v>0.75822092973933863</v>
      </c>
      <c r="H23" s="379">
        <f t="shared" si="3"/>
        <v>0.69942764991576423</v>
      </c>
    </row>
    <row r="24" spans="1:9" x14ac:dyDescent="0.3">
      <c r="A24" s="155">
        <f>'PPTO AL 31 DE OCTUBRE 2024'!A85</f>
        <v>107</v>
      </c>
      <c r="B24" s="156" t="str">
        <f>'PPTO AL 31 DE OCTUBRE 2024'!B85</f>
        <v>CAPACITACIÓN Y PROTOCOLO</v>
      </c>
      <c r="C24" s="79">
        <f>'PPTO AL 31 DE OCTUBRE 2024'!AD85</f>
        <v>92500000</v>
      </c>
      <c r="D24" s="79">
        <f>'PPTO AL 31 DE OCTUBRE 2024'!AE85</f>
        <v>10725078.689999999</v>
      </c>
      <c r="E24" s="79">
        <f>'PPTO AL 31 DE OCTUBRE 2024'!AF85</f>
        <v>36307769.409999996</v>
      </c>
      <c r="F24" s="79">
        <f>'PPTO AL 31 DE OCTUBRE 2024'!AI85</f>
        <v>45467151.899999999</v>
      </c>
      <c r="G24" s="368">
        <f t="shared" si="2"/>
        <v>0.50846322270270272</v>
      </c>
      <c r="H24" s="379">
        <f t="shared" si="3"/>
        <v>0.11594679664864864</v>
      </c>
    </row>
    <row r="25" spans="1:9" x14ac:dyDescent="0.3">
      <c r="A25" s="155">
        <f>'PPTO AL 31 DE OCTUBRE 2024'!A89</f>
        <v>108</v>
      </c>
      <c r="B25" s="156" t="str">
        <f>'PPTO AL 31 DE OCTUBRE 2024'!B89</f>
        <v>MANT. Y REP.</v>
      </c>
      <c r="C25" s="79">
        <f>'PPTO AL 31 DE OCTUBRE 2024'!AD89</f>
        <v>72622806</v>
      </c>
      <c r="D25" s="79">
        <f>'PPTO AL 31 DE OCTUBRE 2024'!AE89</f>
        <v>30498100.030000001</v>
      </c>
      <c r="E25" s="79">
        <f>'PPTO AL 31 DE OCTUBRE 2024'!AF89</f>
        <v>32677338.100000001</v>
      </c>
      <c r="F25" s="79">
        <f>'PPTO AL 31 DE OCTUBRE 2024'!AI89</f>
        <v>9447367.8699999973</v>
      </c>
      <c r="G25" s="368">
        <f t="shared" si="2"/>
        <v>0.86991183086481128</v>
      </c>
      <c r="H25" s="379">
        <f t="shared" si="3"/>
        <v>0.41995210196091848</v>
      </c>
    </row>
    <row r="26" spans="1:9" hidden="1" x14ac:dyDescent="0.3">
      <c r="A26" s="155">
        <f>'PPTO AL 31 DE OCTUBRE 2024'!A99</f>
        <v>109</v>
      </c>
      <c r="B26" s="156" t="str">
        <f>'PPTO AL 31 DE OCTUBRE 2024'!B99</f>
        <v>IMPUESTOS</v>
      </c>
      <c r="C26" s="79">
        <f>'PPTO AL 31 DE OCTUBRE 2024'!AD99</f>
        <v>0</v>
      </c>
      <c r="D26" s="79">
        <f>'PPTO AL 31 DE OCTUBRE 2024'!AE99</f>
        <v>0</v>
      </c>
      <c r="E26" s="79">
        <f>'PPTO AL 31 DE OCTUBRE 2024'!AF99</f>
        <v>0</v>
      </c>
      <c r="F26" s="79">
        <f>'PPTO AL 31 DE OCTUBRE 2024'!AI99</f>
        <v>0</v>
      </c>
      <c r="G26" s="368">
        <f t="shared" si="2"/>
        <v>0</v>
      </c>
      <c r="H26" s="379">
        <f t="shared" si="3"/>
        <v>0</v>
      </c>
    </row>
    <row r="27" spans="1:9" x14ac:dyDescent="0.3">
      <c r="A27" s="155">
        <f>'PPTO AL 31 DE OCTUBRE 2024'!A104</f>
        <v>199</v>
      </c>
      <c r="B27" s="156" t="str">
        <f>'PPTO AL 31 DE OCTUBRE 2024'!B104</f>
        <v>SERVICIOS DIVERSOS</v>
      </c>
      <c r="C27" s="79">
        <f>'PPTO AL 31 DE OCTUBRE 2024'!AD104</f>
        <v>600000</v>
      </c>
      <c r="D27" s="79">
        <f>'PPTO AL 31 DE OCTUBRE 2024'!AE104</f>
        <v>10585</v>
      </c>
      <c r="E27" s="79">
        <f>'PPTO AL 31 DE OCTUBRE 2024'!AF104</f>
        <v>400000</v>
      </c>
      <c r="F27" s="79">
        <f>'PPTO AL 31 DE OCTUBRE 2024'!AI104</f>
        <v>189415</v>
      </c>
      <c r="G27" s="368">
        <f t="shared" si="2"/>
        <v>0.6843083333333333</v>
      </c>
      <c r="H27" s="379">
        <f t="shared" si="3"/>
        <v>1.7641666666666667E-2</v>
      </c>
    </row>
    <row r="28" spans="1:9" x14ac:dyDescent="0.3">
      <c r="A28" s="272">
        <v>2</v>
      </c>
      <c r="B28" s="273" t="s">
        <v>109</v>
      </c>
      <c r="C28" s="274">
        <f>'PPTO AL 31 DE OCTUBRE 2024'!AD111</f>
        <v>161034146</v>
      </c>
      <c r="D28" s="274">
        <f>'PPTO AL 31 DE OCTUBRE 2024'!AE111</f>
        <v>7176950.6099999994</v>
      </c>
      <c r="E28" s="274">
        <f>'PPTO AL 31 DE OCTUBRE 2024'!AF111</f>
        <v>31574401.439999998</v>
      </c>
      <c r="F28" s="274">
        <f>'PPTO AL 31 DE OCTUBRE 2024'!AI111</f>
        <v>122282793.95</v>
      </c>
      <c r="G28" s="275">
        <f>(C28-F28)/C28</f>
        <v>0.24064059090921</v>
      </c>
      <c r="H28" s="381">
        <f>D28/C28</f>
        <v>4.4567880715186949E-2</v>
      </c>
    </row>
    <row r="29" spans="1:9" x14ac:dyDescent="0.3">
      <c r="A29" s="155">
        <f>'PPTO AL 31 DE OCTUBRE 2024'!A112</f>
        <v>201</v>
      </c>
      <c r="B29" s="156" t="str">
        <f>'PPTO AL 31 DE OCTUBRE 2024'!B112</f>
        <v>PRODUCTOS QUÍMICOS Y CONEXOS</v>
      </c>
      <c r="C29" s="79">
        <f>'PPTO AL 31 DE OCTUBRE 2024'!AD112</f>
        <v>8543736</v>
      </c>
      <c r="D29" s="79">
        <f>'PPTO AL 31 DE OCTUBRE 2024'!AE112</f>
        <v>3392395</v>
      </c>
      <c r="E29" s="79">
        <f>'PPTO AL 31 DE OCTUBRE 2024'!AF112</f>
        <v>3015407</v>
      </c>
      <c r="F29" s="79">
        <f>'PPTO AL 31 DE OCTUBRE 2024'!AI112</f>
        <v>2135934</v>
      </c>
      <c r="G29" s="368">
        <f t="shared" ref="G29:G34" si="4">IFERROR(((C29-F29)/C29),0)</f>
        <v>0.75</v>
      </c>
      <c r="H29" s="379">
        <f t="shared" ref="H29:H34" si="5">IFERROR((D29/C29),0)</f>
        <v>0.39706224536900486</v>
      </c>
      <c r="I29" t="s">
        <v>0</v>
      </c>
    </row>
    <row r="30" spans="1:9" hidden="1" x14ac:dyDescent="0.3">
      <c r="A30" s="155">
        <f>'PPTO AL 31 DE OCTUBRE 2024'!A118</f>
        <v>202</v>
      </c>
      <c r="B30" s="156" t="str">
        <f>'PPTO AL 31 DE OCTUBRE 2024'!B118</f>
        <v xml:space="preserve">ALIMENTOS Y PRODUCTOS AGROPECUARIOS </v>
      </c>
      <c r="C30" s="79">
        <f>'PPTO AL 31 DE OCTUBRE 2024'!AD118</f>
        <v>0</v>
      </c>
      <c r="D30" s="79">
        <f>'PPTO AL 31 DE OCTUBRE 2024'!AE118</f>
        <v>0</v>
      </c>
      <c r="E30" s="79">
        <f>'PPTO AL 31 DE OCTUBRE 2024'!AF118</f>
        <v>0</v>
      </c>
      <c r="F30" s="79">
        <f>'PPTO AL 31 DE OCTUBRE 2024'!AI118</f>
        <v>0</v>
      </c>
      <c r="G30" s="368">
        <f t="shared" si="4"/>
        <v>0</v>
      </c>
      <c r="H30" s="379">
        <f t="shared" si="5"/>
        <v>0</v>
      </c>
      <c r="I30" t="s">
        <v>0</v>
      </c>
    </row>
    <row r="31" spans="1:9" x14ac:dyDescent="0.3">
      <c r="A31" s="155">
        <f>'PPTO AL 31 DE OCTUBRE 2024'!A123</f>
        <v>203</v>
      </c>
      <c r="B31" s="156" t="str">
        <f>'PPTO AL 31 DE OCTUBRE 2024'!B123</f>
        <v>MATERIALES Y PROD. DE USO EN LA CONSTR. Y MANT.</v>
      </c>
      <c r="C31" s="79">
        <f>'PPTO AL 31 DE OCTUBRE 2024'!AD123</f>
        <v>76950000</v>
      </c>
      <c r="D31" s="79">
        <f>'PPTO AL 31 DE OCTUBRE 2024'!AE123</f>
        <v>0</v>
      </c>
      <c r="E31" s="79">
        <f>'PPTO AL 31 DE OCTUBRE 2024'!AF123</f>
        <v>567298.16</v>
      </c>
      <c r="F31" s="79">
        <f>'PPTO AL 31 DE OCTUBRE 2024'!AI123</f>
        <v>76382701.840000004</v>
      </c>
      <c r="G31" s="368">
        <f t="shared" si="4"/>
        <v>7.3722957764781865E-3</v>
      </c>
      <c r="H31" s="379">
        <f t="shared" si="5"/>
        <v>0</v>
      </c>
    </row>
    <row r="32" spans="1:9" x14ac:dyDescent="0.3">
      <c r="A32" s="155">
        <f>'PPTO AL 31 DE OCTUBRE 2024'!A131</f>
        <v>204</v>
      </c>
      <c r="B32" s="156" t="str">
        <f>'PPTO AL 31 DE OCTUBRE 2024'!B131</f>
        <v>HERRAMIENTAS, REPUESTOS Y ACCESORIOS</v>
      </c>
      <c r="C32" s="79">
        <f>'PPTO AL 31 DE OCTUBRE 2024'!AD131</f>
        <v>38025000</v>
      </c>
      <c r="D32" s="79">
        <f>'PPTO AL 31 DE OCTUBRE 2024'!AE131</f>
        <v>0</v>
      </c>
      <c r="E32" s="79">
        <f>'PPTO AL 31 DE OCTUBRE 2024'!AF131</f>
        <v>23544314.799999997</v>
      </c>
      <c r="F32" s="79">
        <f>'PPTO AL 31 DE OCTUBRE 2024'!AI131</f>
        <v>14480685.200000003</v>
      </c>
      <c r="G32" s="368">
        <f t="shared" si="4"/>
        <v>0.61917987639710714</v>
      </c>
      <c r="H32" s="379">
        <f t="shared" si="5"/>
        <v>0</v>
      </c>
    </row>
    <row r="33" spans="1:8" hidden="1" x14ac:dyDescent="0.3">
      <c r="A33" s="155">
        <f>'PPTO AL 31 DE OCTUBRE 2024'!A134</f>
        <v>205</v>
      </c>
      <c r="B33" s="156" t="str">
        <f>'PPTO AL 31 DE OCTUBRE 2024'!B134</f>
        <v>BIENES PARA LA PRODUCCIÓN Y COMERCIALIZACIÓN</v>
      </c>
      <c r="C33" s="79">
        <f>'PPTO AL 31 DE OCTUBRE 2024'!AD134</f>
        <v>0</v>
      </c>
      <c r="D33" s="79">
        <f>'PPTO AL 31 DE OCTUBRE 2024'!AE134</f>
        <v>0</v>
      </c>
      <c r="E33" s="79">
        <f>'PPTO AL 31 DE OCTUBRE 2024'!AF134</f>
        <v>0</v>
      </c>
      <c r="F33" s="79">
        <f>'PPTO AL 31 DE OCTUBRE 2024'!AI134</f>
        <v>0</v>
      </c>
      <c r="G33" s="368">
        <f t="shared" si="4"/>
        <v>0</v>
      </c>
      <c r="H33" s="379">
        <f t="shared" si="5"/>
        <v>0</v>
      </c>
    </row>
    <row r="34" spans="1:8" x14ac:dyDescent="0.3">
      <c r="A34" s="155">
        <f>'PPTO AL 31 DE OCTUBRE 2024'!A139</f>
        <v>299</v>
      </c>
      <c r="B34" s="156" t="str">
        <f>'PPTO AL 31 DE OCTUBRE 2024'!B139</f>
        <v>ÚTILES, MATERIALES Y SUMINISTROS DIVERSOS</v>
      </c>
      <c r="C34" s="79">
        <f>'PPTO AL 31 DE OCTUBRE 2024'!AD139</f>
        <v>37515410</v>
      </c>
      <c r="D34" s="79">
        <f>'PPTO AL 31 DE OCTUBRE 2024'!AE139</f>
        <v>3784555.61</v>
      </c>
      <c r="E34" s="79">
        <f>'PPTO AL 31 DE OCTUBRE 2024'!AF139</f>
        <v>4447381.4800000004</v>
      </c>
      <c r="F34" s="79">
        <f>'PPTO AL 31 DE OCTUBRE 2024'!AI139</f>
        <v>29283472.909999996</v>
      </c>
      <c r="G34" s="368">
        <f t="shared" si="4"/>
        <v>0.21942815205804772</v>
      </c>
      <c r="H34" s="379">
        <f t="shared" si="5"/>
        <v>0.10088002796717402</v>
      </c>
    </row>
    <row r="35" spans="1:8" hidden="1" x14ac:dyDescent="0.3">
      <c r="A35" s="276">
        <v>3</v>
      </c>
      <c r="B35" s="277" t="s">
        <v>145</v>
      </c>
      <c r="C35" s="278">
        <f>'PPTO AL 31 DE OCTUBRE 2024'!AD148</f>
        <v>0</v>
      </c>
      <c r="D35" s="278">
        <f>'PPTO AL 31 DE OCTUBRE 2024'!AE148</f>
        <v>0</v>
      </c>
      <c r="E35" s="278">
        <f>'PPTO AL 31 DE OCTUBRE 2024'!AF148</f>
        <v>0</v>
      </c>
      <c r="F35" s="278">
        <f>'PPTO AL 31 DE OCTUBRE 2024'!AI148</f>
        <v>0</v>
      </c>
      <c r="G35" s="298">
        <v>0</v>
      </c>
      <c r="H35" s="383">
        <v>0</v>
      </c>
    </row>
    <row r="36" spans="1:8" hidden="1" x14ac:dyDescent="0.3">
      <c r="A36" s="276">
        <v>4</v>
      </c>
      <c r="B36" s="277" t="s">
        <v>169</v>
      </c>
      <c r="C36" s="278">
        <f>'PPTO AL 31 DE OCTUBRE 2024'!AD172</f>
        <v>0</v>
      </c>
      <c r="D36" s="278">
        <f>'PPTO AL 31 DE OCTUBRE 2024'!AE172</f>
        <v>0</v>
      </c>
      <c r="E36" s="278">
        <f>'PPTO AL 31 DE OCTUBRE 2024'!AF172</f>
        <v>0</v>
      </c>
      <c r="F36" s="278">
        <f>'PPTO AL 31 DE OCTUBRE 2024'!AI172</f>
        <v>0</v>
      </c>
      <c r="G36" s="298">
        <v>0</v>
      </c>
      <c r="H36" s="383">
        <v>0</v>
      </c>
    </row>
    <row r="37" spans="1:8" x14ac:dyDescent="0.3">
      <c r="A37" s="272">
        <v>5</v>
      </c>
      <c r="B37" s="272" t="s">
        <v>191</v>
      </c>
      <c r="C37" s="279">
        <f>'PPTO AL 31 DE OCTUBRE 2024'!AD194</f>
        <v>1763366222</v>
      </c>
      <c r="D37" s="279">
        <f>'PPTO AL 31 DE OCTUBRE 2024'!AE194</f>
        <v>494509665.35000002</v>
      </c>
      <c r="E37" s="279">
        <f>'PPTO AL 31 DE OCTUBRE 2024'!AF194</f>
        <v>688672854.16999996</v>
      </c>
      <c r="F37" s="279">
        <f>'PPTO AL 31 DE OCTUBRE 2024'!AI194</f>
        <v>580183702.48000002</v>
      </c>
      <c r="G37" s="275">
        <f>(C37-F37)/C37</f>
        <v>0.67097946232521177</v>
      </c>
      <c r="H37" s="381">
        <f>D37/C37</f>
        <v>0.28043503339262671</v>
      </c>
    </row>
    <row r="38" spans="1:8" hidden="1" x14ac:dyDescent="0.3">
      <c r="A38" s="157" t="str">
        <f>'PPTO AL 31 DE OCTUBRE 2024'!A196</f>
        <v>E-50101</v>
      </c>
      <c r="B38" s="156" t="str">
        <f>'PPTO AL 31 DE OCTUBRE 2024'!B196</f>
        <v>Maquinaria y equipo para la producción</v>
      </c>
      <c r="C38" s="79">
        <f>'PPTO AL 31 DE OCTUBRE 2024'!AD196</f>
        <v>269850000</v>
      </c>
      <c r="D38" s="79">
        <f>'PPTO AL 31 DE OCTUBRE 2024'!AE196</f>
        <v>72639564</v>
      </c>
      <c r="E38" s="79">
        <f>'PPTO AL 31 DE OCTUBRE 2024'!AF196</f>
        <v>149883987.12</v>
      </c>
      <c r="F38" s="79">
        <f>'PPTO AL 31 DE OCTUBRE 2024'!AI196</f>
        <v>47326448.879999995</v>
      </c>
      <c r="G38" s="363">
        <f>'PPTO AL 31 DE OCTUBRE 2024'!AJ196</f>
        <v>0</v>
      </c>
      <c r="H38" s="382">
        <f>'PPTO AL 31 DE OCTUBRE 2024'!AL196</f>
        <v>0</v>
      </c>
    </row>
    <row r="39" spans="1:8" hidden="1" x14ac:dyDescent="0.3">
      <c r="A39" s="157" t="str">
        <f>'PPTO AL 31 DE OCTUBRE 2024'!A197</f>
        <v>E-50102</v>
      </c>
      <c r="B39" s="156" t="str">
        <f>'PPTO AL 31 DE OCTUBRE 2024'!B197</f>
        <v>Equipo de transporte</v>
      </c>
      <c r="C39" s="79">
        <f>'PPTO AL 31 DE OCTUBRE 2024'!AD197</f>
        <v>0</v>
      </c>
      <c r="D39" s="79">
        <f>'PPTO AL 31 DE OCTUBRE 2024'!AE197</f>
        <v>0</v>
      </c>
      <c r="E39" s="79">
        <f>'PPTO AL 31 DE OCTUBRE 2024'!AF197</f>
        <v>0</v>
      </c>
      <c r="F39" s="79">
        <f>'PPTO AL 31 DE OCTUBRE 2024'!AI197</f>
        <v>0</v>
      </c>
      <c r="G39" s="363">
        <f>'PPTO AL 31 DE OCTUBRE 2024'!AJ197</f>
        <v>0</v>
      </c>
      <c r="H39" s="382">
        <f>'PPTO AL 31 DE OCTUBRE 2024'!AL197</f>
        <v>0</v>
      </c>
    </row>
    <row r="40" spans="1:8" x14ac:dyDescent="0.3">
      <c r="A40" s="157" t="str">
        <f>'PPTO AL 31 DE OCTUBRE 2024'!A198</f>
        <v>E-50103</v>
      </c>
      <c r="B40" s="156" t="str">
        <f>'PPTO AL 31 DE OCTUBRE 2024'!B198</f>
        <v>Equipo de comunicación</v>
      </c>
      <c r="C40" s="79">
        <f>'PPTO AL 31 DE OCTUBRE 2024'!AD198</f>
        <v>124393348</v>
      </c>
      <c r="D40" s="79">
        <f>'PPTO AL 31 DE OCTUBRE 2024'!AE198</f>
        <v>113060022.69</v>
      </c>
      <c r="E40" s="79">
        <f>'PPTO AL 31 DE OCTUBRE 2024'!AF198</f>
        <v>6645078</v>
      </c>
      <c r="F40" s="79">
        <f>'PPTO AL 31 DE OCTUBRE 2024'!AI198</f>
        <v>4688247.3100000024</v>
      </c>
      <c r="G40" s="368">
        <f t="shared" ref="G40:G46" si="6">IFERROR(((C40-F40)/C40),0)</f>
        <v>0.96231110919210883</v>
      </c>
      <c r="H40" s="379">
        <f t="shared" ref="H40:H46" si="7">IFERROR((D40/C40),0)</f>
        <v>0.90889122696496594</v>
      </c>
    </row>
    <row r="41" spans="1:8" x14ac:dyDescent="0.3">
      <c r="A41" s="157" t="str">
        <f>'PPTO AL 31 DE OCTUBRE 2024'!A199</f>
        <v>E-50104</v>
      </c>
      <c r="B41" s="156" t="str">
        <f>'PPTO AL 31 DE OCTUBRE 2024'!B199</f>
        <v>Equipo y mobiliario de oficina</v>
      </c>
      <c r="C41" s="79">
        <f>'PPTO AL 31 DE OCTUBRE 2024'!AD199</f>
        <v>45000000</v>
      </c>
      <c r="D41" s="79">
        <f>'PPTO AL 31 DE OCTUBRE 2024'!AE199</f>
        <v>0</v>
      </c>
      <c r="E41" s="79">
        <f>'PPTO AL 31 DE OCTUBRE 2024'!AF199</f>
        <v>31054115.23</v>
      </c>
      <c r="F41" s="79">
        <f>'PPTO AL 31 DE OCTUBRE 2024'!AI199</f>
        <v>13945884.77</v>
      </c>
      <c r="G41" s="368">
        <f t="shared" si="6"/>
        <v>0.69009144955555557</v>
      </c>
      <c r="H41" s="379">
        <f t="shared" si="7"/>
        <v>0</v>
      </c>
    </row>
    <row r="42" spans="1:8" x14ac:dyDescent="0.3">
      <c r="A42" s="157" t="str">
        <f>'PPTO AL 31 DE OCTUBRE 2024'!A200</f>
        <v>E-50105</v>
      </c>
      <c r="B42" s="156" t="str">
        <f>'PPTO AL 31 DE OCTUBRE 2024'!B200</f>
        <v>Equipo y programas de  cómputo</v>
      </c>
      <c r="C42" s="79">
        <f>'PPTO AL 31 DE OCTUBRE 2024'!AD200</f>
        <v>450790394</v>
      </c>
      <c r="D42" s="79">
        <f>'PPTO AL 31 DE OCTUBRE 2024'!AE200</f>
        <v>224669925.25999999</v>
      </c>
      <c r="E42" s="79">
        <f>'PPTO AL 31 DE OCTUBRE 2024'!AF200</f>
        <v>187218893.53999999</v>
      </c>
      <c r="F42" s="79">
        <f>'PPTO AL 31 DE OCTUBRE 2024'!AI200</f>
        <v>38901575.200000018</v>
      </c>
      <c r="G42" s="368">
        <f t="shared" si="6"/>
        <v>0.91370362874236388</v>
      </c>
      <c r="H42" s="379">
        <f t="shared" si="7"/>
        <v>0.49839111092504779</v>
      </c>
    </row>
    <row r="43" spans="1:8" hidden="1" x14ac:dyDescent="0.3">
      <c r="A43" s="157" t="str">
        <f>'PPTO AL 31 DE OCTUBRE 2024'!A201</f>
        <v>E-50106</v>
      </c>
      <c r="B43" s="156" t="str">
        <f>'PPTO AL 31 DE OCTUBRE 2024'!B201</f>
        <v>Equipo sanitario, de laboratorio e investigación</v>
      </c>
      <c r="C43" s="79">
        <f>'PPTO AL 31 DE OCTUBRE 2024'!AD201</f>
        <v>0</v>
      </c>
      <c r="D43" s="79">
        <f>'PPTO AL 31 DE OCTUBRE 2024'!AE201</f>
        <v>0</v>
      </c>
      <c r="E43" s="79">
        <f>'PPTO AL 31 DE OCTUBRE 2024'!AF201</f>
        <v>0</v>
      </c>
      <c r="F43" s="79">
        <f>'PPTO AL 31 DE OCTUBRE 2024'!AI201</f>
        <v>0</v>
      </c>
      <c r="G43" s="368">
        <f t="shared" si="6"/>
        <v>0</v>
      </c>
      <c r="H43" s="379">
        <f t="shared" si="7"/>
        <v>0</v>
      </c>
    </row>
    <row r="44" spans="1:8" hidden="1" x14ac:dyDescent="0.3">
      <c r="A44" s="157" t="str">
        <f>'PPTO AL 31 DE OCTUBRE 2024'!A202</f>
        <v>E-50107</v>
      </c>
      <c r="B44" s="156" t="str">
        <f>'PPTO AL 31 DE OCTUBRE 2024'!B202</f>
        <v>Equipo y mobiliario educacional, deportivo y recreativo</v>
      </c>
      <c r="C44" s="79">
        <f>'PPTO AL 31 DE OCTUBRE 2024'!AD202</f>
        <v>0</v>
      </c>
      <c r="D44" s="79">
        <f>'PPTO AL 31 DE OCTUBRE 2024'!AE202</f>
        <v>0</v>
      </c>
      <c r="E44" s="79">
        <f>'PPTO AL 31 DE OCTUBRE 2024'!AF202</f>
        <v>0</v>
      </c>
      <c r="F44" s="79">
        <f>'PPTO AL 31 DE OCTUBRE 2024'!AI202</f>
        <v>0</v>
      </c>
      <c r="G44" s="368">
        <f t="shared" si="6"/>
        <v>0</v>
      </c>
      <c r="H44" s="379">
        <f t="shared" si="7"/>
        <v>0</v>
      </c>
    </row>
    <row r="45" spans="1:8" x14ac:dyDescent="0.3">
      <c r="A45" s="157" t="str">
        <f>'PPTO AL 31 DE OCTUBRE 2024'!A203</f>
        <v>E-50199</v>
      </c>
      <c r="B45" s="156" t="str">
        <f>'PPTO AL 31 DE OCTUBRE 2024'!B203</f>
        <v>Maquinaria, equipo y mobiliario diverso</v>
      </c>
      <c r="C45" s="79">
        <f>'PPTO AL 31 DE OCTUBRE 2024'!AD203</f>
        <v>133715000</v>
      </c>
      <c r="D45" s="79">
        <f>'PPTO AL 31 DE OCTUBRE 2024'!AE203</f>
        <v>0</v>
      </c>
      <c r="E45" s="79">
        <f>'PPTO AL 31 DE OCTUBRE 2024'!AF203</f>
        <v>130811633.38</v>
      </c>
      <c r="F45" s="79">
        <f>'PPTO AL 31 DE OCTUBRE 2024'!AI203</f>
        <v>2903366.6200000048</v>
      </c>
      <c r="G45" s="368">
        <f t="shared" si="6"/>
        <v>0.97828690408705077</v>
      </c>
      <c r="H45" s="379">
        <f t="shared" si="7"/>
        <v>0</v>
      </c>
    </row>
    <row r="46" spans="1:8" x14ac:dyDescent="0.3">
      <c r="A46" s="157" t="str">
        <f>'PPTO AL 31 DE OCTUBRE 2024'!A221</f>
        <v>E-59903</v>
      </c>
      <c r="B46" s="156" t="str">
        <f>'PPTO AL 31 DE OCTUBRE 2024'!B221</f>
        <v>Bienes intangibles</v>
      </c>
      <c r="C46" s="79">
        <f>+'PPTO AL 31 DE OCTUBRE 2024'!AD221</f>
        <v>739617480</v>
      </c>
      <c r="D46" s="79">
        <f>+'PPTO AL 31 DE OCTUBRE 2024'!AE221</f>
        <v>84140153.400000006</v>
      </c>
      <c r="E46" s="79">
        <f>'PPTO AL 31 DE OCTUBRE 2024'!AF221</f>
        <v>183059146.90000001</v>
      </c>
      <c r="F46" s="79">
        <f>'PPTO AL 31 DE OCTUBRE 2024'!AI221</f>
        <v>472418179.70000005</v>
      </c>
      <c r="G46" s="368">
        <f t="shared" si="6"/>
        <v>0.36126688122622513</v>
      </c>
      <c r="H46" s="379">
        <f t="shared" si="7"/>
        <v>0.11376171558303355</v>
      </c>
    </row>
    <row r="47" spans="1:8" x14ac:dyDescent="0.3">
      <c r="A47" s="272">
        <v>6</v>
      </c>
      <c r="B47" s="273" t="s">
        <v>219</v>
      </c>
      <c r="C47" s="274">
        <f>'PPTO AL 31 DE OCTUBRE 2024'!AD223</f>
        <v>2433879052</v>
      </c>
      <c r="D47" s="274">
        <f>'PPTO AL 31 DE OCTUBRE 2024'!AE223</f>
        <v>1587830821.8799999</v>
      </c>
      <c r="E47" s="274">
        <f>'PPTO AL 31 DE OCTUBRE 2024'!AF223</f>
        <v>567403818.09000003</v>
      </c>
      <c r="F47" s="274">
        <f>'PPTO AL 31 DE OCTUBRE 2024'!AI223</f>
        <v>278644412.03000009</v>
      </c>
      <c r="G47" s="275">
        <f>(C47-F47)/C47</f>
        <v>0.88551427327457843</v>
      </c>
      <c r="H47" s="381">
        <f>D47/C47</f>
        <v>0.65238690500056939</v>
      </c>
    </row>
    <row r="48" spans="1:8" ht="16.95" customHeight="1" x14ac:dyDescent="0.3">
      <c r="A48" s="337">
        <f>'PPTO AL 31 DE OCTUBRE 2024'!A224</f>
        <v>601</v>
      </c>
      <c r="B48" s="280" t="str">
        <f>'PPTO AL 31 DE OCTUBRE 2024'!B224</f>
        <v>TRANSF. CORRIENTES AL SECTOR PÚBLICO</v>
      </c>
      <c r="C48" s="79">
        <f>'PPTO AL 31 DE OCTUBRE 2024'!AD224</f>
        <v>1821153604</v>
      </c>
      <c r="D48" s="79">
        <f>'PPTO AL 31 DE OCTUBRE 2024'!AE224</f>
        <v>1245479136.9099998</v>
      </c>
      <c r="E48" s="79">
        <f>'PPTO AL 31 DE OCTUBRE 2024'!AF224</f>
        <v>567403818.09000003</v>
      </c>
      <c r="F48" s="79">
        <f>'PPTO AL 31 DE OCTUBRE 2024'!AI224</f>
        <v>8270649.0000001192</v>
      </c>
      <c r="G48" s="368">
        <f t="shared" ref="G48:G54" si="8">IFERROR(((C48-F48)/C48),0)</f>
        <v>0.99545856594312843</v>
      </c>
      <c r="H48" s="379">
        <f t="shared" ref="H48:H54" si="9">IFERROR((D48/C48),0)</f>
        <v>0.68389570993595328</v>
      </c>
    </row>
    <row r="49" spans="1:10" hidden="1" x14ac:dyDescent="0.3">
      <c r="A49" s="337">
        <f>'PPTO AL 31 DE OCTUBRE 2024'!A234</f>
        <v>602</v>
      </c>
      <c r="B49" s="280" t="str">
        <f>'PPTO AL 31 DE OCTUBRE 2024'!B234</f>
        <v>TRANSF. CORRIENTES A PERSONAS</v>
      </c>
      <c r="C49" s="79">
        <f>'PPTO AL 31 DE OCTUBRE 2024'!AD234</f>
        <v>0</v>
      </c>
      <c r="D49" s="79">
        <f>'PPTO AL 31 DE OCTUBRE 2024'!AE234</f>
        <v>0</v>
      </c>
      <c r="E49" s="79">
        <f>'PPTO AL 31 DE OCTUBRE 2024'!AF234</f>
        <v>0</v>
      </c>
      <c r="F49" s="79">
        <f>'PPTO AL 31 DE OCTUBRE 2024'!AI234</f>
        <v>0</v>
      </c>
      <c r="G49" s="368">
        <f t="shared" si="8"/>
        <v>0</v>
      </c>
      <c r="H49" s="379">
        <f t="shared" si="9"/>
        <v>0</v>
      </c>
    </row>
    <row r="50" spans="1:10" x14ac:dyDescent="0.3">
      <c r="A50" s="337">
        <f>'PPTO AL 31 DE OCTUBRE 2024'!A239</f>
        <v>603</v>
      </c>
      <c r="B50" s="280" t="str">
        <f>'PPTO AL 31 DE OCTUBRE 2024'!B239</f>
        <v xml:space="preserve">PRESTACIONES </v>
      </c>
      <c r="C50" s="79">
        <f>'PPTO AL 31 DE OCTUBRE 2024'!AD239</f>
        <v>41325448</v>
      </c>
      <c r="D50" s="79">
        <f>'PPTO AL 31 DE OCTUBRE 2024'!AE239</f>
        <v>12351684.969999999</v>
      </c>
      <c r="E50" s="79">
        <f>'PPTO AL 31 DE OCTUBRE 2024'!AF239</f>
        <v>0</v>
      </c>
      <c r="F50" s="79">
        <f>'PPTO AL 31 DE OCTUBRE 2024'!AI239</f>
        <v>28973763.030000001</v>
      </c>
      <c r="G50" s="368">
        <f t="shared" si="8"/>
        <v>0.29888810812165906</v>
      </c>
      <c r="H50" s="379">
        <f t="shared" si="9"/>
        <v>0.29888810812165906</v>
      </c>
    </row>
    <row r="51" spans="1:10" ht="21.6" hidden="1" x14ac:dyDescent="0.3">
      <c r="A51" s="337">
        <f>'PPTO AL 31 DE OCTUBRE 2024'!A246</f>
        <v>604</v>
      </c>
      <c r="B51" s="280" t="str">
        <f>'PPTO AL 31 DE OCTUBRE 2024'!B246</f>
        <v>TRANSFERENCIAS CORRIENTES A ENTIDADES PRIVADAS SIN FINES DE LUCRO</v>
      </c>
      <c r="C51" s="79">
        <f>'PPTO AL 31 DE OCTUBRE 2024'!C246</f>
        <v>0</v>
      </c>
      <c r="D51" s="79">
        <f>'PPTO AL 31 DE OCTUBRE 2024'!D246</f>
        <v>0</v>
      </c>
      <c r="E51" s="79">
        <f>'PPTO AL 31 DE OCTUBRE 2024'!E246</f>
        <v>0</v>
      </c>
      <c r="F51" s="79">
        <f>'PPTO AL 31 DE OCTUBRE 2024'!F246</f>
        <v>0</v>
      </c>
      <c r="G51" s="368">
        <f t="shared" si="8"/>
        <v>0</v>
      </c>
      <c r="H51" s="379">
        <f t="shared" si="9"/>
        <v>0</v>
      </c>
    </row>
    <row r="52" spans="1:10" ht="21.6" hidden="1" x14ac:dyDescent="0.3">
      <c r="A52" s="337">
        <f>'PPTO AL 31 DE OCTUBRE 2024'!A251</f>
        <v>605</v>
      </c>
      <c r="B52" s="280" t="str">
        <f>'PPTO AL 31 DE OCTUBRE 2024'!B251</f>
        <v>TRANSFERENCIAS CORRIENTES A EMPRESAS PRIVADAS</v>
      </c>
      <c r="C52" s="79">
        <f>'PPTO AL 31 DE OCTUBRE 2024'!AD251</f>
        <v>0</v>
      </c>
      <c r="D52" s="79">
        <f>'PPTO AL 31 DE OCTUBRE 2024'!AE251</f>
        <v>0</v>
      </c>
      <c r="E52" s="79">
        <f>'PPTO AL 31 DE OCTUBRE 2024'!AF251</f>
        <v>0</v>
      </c>
      <c r="F52" s="79">
        <f>'PPTO AL 31 DE OCTUBRE 2024'!AI251</f>
        <v>0</v>
      </c>
      <c r="G52" s="368">
        <f t="shared" si="8"/>
        <v>0</v>
      </c>
      <c r="H52" s="379">
        <f t="shared" si="9"/>
        <v>0</v>
      </c>
    </row>
    <row r="53" spans="1:10" ht="26.25" hidden="1" customHeight="1" x14ac:dyDescent="0.3">
      <c r="A53" s="337">
        <f>'PPTO AL 31 DE OCTUBRE 2024'!A253</f>
        <v>606</v>
      </c>
      <c r="B53" s="280" t="str">
        <f>'PPTO AL 31 DE OCTUBRE 2024'!B253</f>
        <v>OTRAS TRANSF. CORRIENTES AL SECTOR PRIVADO</v>
      </c>
      <c r="C53" s="79">
        <f>'PPTO AL 31 DE OCTUBRE 2024'!AD253</f>
        <v>162400000</v>
      </c>
      <c r="D53" s="79">
        <f>'PPTO AL 31 DE OCTUBRE 2024'!AE253</f>
        <v>0</v>
      </c>
      <c r="E53" s="79">
        <f>'PPTO AL 31 DE OCTUBRE 2024'!AF253</f>
        <v>0</v>
      </c>
      <c r="F53" s="79">
        <f>'PPTO AL 31 DE OCTUBRE 2024'!AI253</f>
        <v>162400000</v>
      </c>
      <c r="G53" s="368">
        <f t="shared" si="8"/>
        <v>0</v>
      </c>
      <c r="H53" s="379">
        <f t="shared" si="9"/>
        <v>0</v>
      </c>
    </row>
    <row r="54" spans="1:10" ht="25.2" customHeight="1" x14ac:dyDescent="0.3">
      <c r="A54" s="337">
        <f>'PPTO AL 31 DE OCTUBRE 2024'!A256</f>
        <v>607</v>
      </c>
      <c r="B54" s="280" t="str">
        <f>'PPTO AL 31 DE OCTUBRE 2024'!B256</f>
        <v>TRANSFERENCIAS CORRIENTES AL SECTOR EXTERNO</v>
      </c>
      <c r="C54" s="79">
        <f>'PPTO AL 31 DE OCTUBRE 2024'!AD256</f>
        <v>330000000</v>
      </c>
      <c r="D54" s="79">
        <f>'PPTO AL 31 DE OCTUBRE 2024'!AE256</f>
        <v>330000000</v>
      </c>
      <c r="E54" s="79">
        <f>'PPTO AL 31 DE OCTUBRE 2024'!AF256</f>
        <v>0</v>
      </c>
      <c r="F54" s="79">
        <f>'PPTO AL 31 DE OCTUBRE 2024'!AI256</f>
        <v>0</v>
      </c>
      <c r="G54" s="368">
        <f t="shared" si="8"/>
        <v>1</v>
      </c>
      <c r="H54" s="379">
        <f t="shared" si="9"/>
        <v>1</v>
      </c>
    </row>
    <row r="55" spans="1:10" ht="17.25" hidden="1" customHeight="1" x14ac:dyDescent="0.3">
      <c r="A55" s="272">
        <v>9</v>
      </c>
      <c r="B55" s="273" t="s">
        <v>289</v>
      </c>
      <c r="C55" s="274">
        <f>+'PPTO AL 31 DE OCTUBRE 2024'!AD295</f>
        <v>0</v>
      </c>
      <c r="D55" s="274">
        <f>+'PPTO AL 31 DE OCTUBRE 2024'!AE295</f>
        <v>0</v>
      </c>
      <c r="E55" s="274">
        <f>+'PPTO AL 31 DE OCTUBRE 2024'!AF295</f>
        <v>0</v>
      </c>
      <c r="F55" s="274">
        <f>+'PPTO AL 31 DE OCTUBRE 2024'!AI295</f>
        <v>0</v>
      </c>
      <c r="G55" s="275">
        <f>IFERROR(((C55-F55)/C55),0)</f>
        <v>0</v>
      </c>
      <c r="H55" s="381">
        <f>IFERROR((D55/C55),0)</f>
        <v>0</v>
      </c>
    </row>
    <row r="56" spans="1:10" ht="18.600000000000001" hidden="1" customHeight="1" x14ac:dyDescent="0.3">
      <c r="A56" s="337" t="s">
        <v>681</v>
      </c>
      <c r="B56" s="280" t="s">
        <v>293</v>
      </c>
      <c r="C56" s="79">
        <f>+'PPTO AL 31 DE OCTUBRE 2024'!AD299</f>
        <v>0</v>
      </c>
      <c r="D56" s="79">
        <f>+'PPTO AL 31 DE OCTUBRE 2024'!AE299</f>
        <v>0</v>
      </c>
      <c r="E56" s="79">
        <f>+'PPTO AL 31 DE OCTUBRE 2024'!AF299</f>
        <v>0</v>
      </c>
      <c r="F56" s="79">
        <f>+'PPTO AL 31 DE OCTUBRE 2024'!AI299</f>
        <v>0</v>
      </c>
      <c r="G56" s="368">
        <f>IFERROR(((C56-F56)/C56),0)</f>
        <v>0</v>
      </c>
      <c r="H56" s="379">
        <f>IFERROR((D56/C56),0)</f>
        <v>0</v>
      </c>
    </row>
    <row r="57" spans="1:10" ht="10.95" customHeight="1" x14ac:dyDescent="0.3">
      <c r="A57" s="364"/>
      <c r="B57" s="365"/>
      <c r="C57" s="306"/>
      <c r="D57" s="306"/>
      <c r="E57" s="306"/>
      <c r="F57" s="306"/>
      <c r="G57" s="366"/>
      <c r="H57" s="384"/>
    </row>
    <row r="58" spans="1:10" ht="15" thickBot="1" x14ac:dyDescent="0.35">
      <c r="A58" s="206"/>
      <c r="B58" s="207" t="s">
        <v>11</v>
      </c>
      <c r="C58" s="208">
        <f>'PPTO AL 31 DE OCTUBRE 2024'!AD11</f>
        <v>8770530987</v>
      </c>
      <c r="D58" s="208">
        <f>'PPTO AL 31 DE OCTUBRE 2024'!AE11</f>
        <v>4410940832.1900005</v>
      </c>
      <c r="E58" s="208">
        <f>'PPTO AL 31 DE OCTUBRE 2024'!AF11</f>
        <v>1760067664.1599998</v>
      </c>
      <c r="F58" s="208">
        <f>'PPTO AL 31 DE OCTUBRE 2024'!AI11</f>
        <v>2599522490.6500001</v>
      </c>
      <c r="G58" s="372">
        <f>(C58-F58)/C58</f>
        <v>0.70360717104778414</v>
      </c>
      <c r="H58" s="372">
        <f>D58/C58</f>
        <v>0.50292745544460848</v>
      </c>
      <c r="J58" s="10"/>
    </row>
    <row r="59" spans="1:10" ht="15" thickTop="1" x14ac:dyDescent="0.3"/>
  </sheetData>
  <mergeCells count="12">
    <mergeCell ref="A1:H1"/>
    <mergeCell ref="A2:H2"/>
    <mergeCell ref="D7:D8"/>
    <mergeCell ref="A7:B7"/>
    <mergeCell ref="E7:E8"/>
    <mergeCell ref="F7:F8"/>
    <mergeCell ref="G7:G8"/>
    <mergeCell ref="C7:C8"/>
    <mergeCell ref="A3:H3"/>
    <mergeCell ref="A4:H4"/>
    <mergeCell ref="A5:H5"/>
    <mergeCell ref="H7:H8"/>
  </mergeCells>
  <phoneticPr fontId="66" type="noConversion"/>
  <printOptions horizontalCentered="1" verticalCentered="1"/>
  <pageMargins left="0.70866141732283472" right="0.70866141732283472" top="0.74803149606299213" bottom="0.74803149606299213" header="0.31496062992125984" footer="0.31496062992125984"/>
  <pageSetup paperSize="9" scale="63"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D25"/>
  <sheetViews>
    <sheetView workbookViewId="0">
      <selection activeCell="A26" sqref="A26"/>
    </sheetView>
  </sheetViews>
  <sheetFormatPr baseColWidth="10" defaultRowHeight="14.4" x14ac:dyDescent="0.3"/>
  <cols>
    <col min="1" max="1" width="31.109375" customWidth="1"/>
    <col min="2" max="2" width="18.88671875" customWidth="1"/>
    <col min="3" max="3" width="22.109375" customWidth="1"/>
    <col min="4" max="4" width="15.109375" customWidth="1"/>
    <col min="5" max="5" width="23.6640625" customWidth="1"/>
  </cols>
  <sheetData>
    <row r="3" spans="1:4" x14ac:dyDescent="0.3">
      <c r="A3" s="833" t="s">
        <v>1</v>
      </c>
      <c r="B3" s="833"/>
      <c r="C3" s="833"/>
      <c r="D3" s="833"/>
    </row>
    <row r="4" spans="1:4" x14ac:dyDescent="0.3">
      <c r="A4" t="s">
        <v>383</v>
      </c>
    </row>
    <row r="5" spans="1:4" x14ac:dyDescent="0.3">
      <c r="A5" s="833" t="s">
        <v>431</v>
      </c>
      <c r="B5" s="833"/>
      <c r="C5" s="833"/>
      <c r="D5" s="833"/>
    </row>
    <row r="8" spans="1:4" ht="18.600000000000001" thickBot="1" x14ac:dyDescent="0.4">
      <c r="A8" s="84"/>
      <c r="B8" s="831">
        <v>2012</v>
      </c>
      <c r="C8" s="831"/>
      <c r="D8" s="831"/>
    </row>
    <row r="9" spans="1:4" x14ac:dyDescent="0.3">
      <c r="A9" s="83" t="s">
        <v>334</v>
      </c>
      <c r="B9" s="86" t="s">
        <v>332</v>
      </c>
      <c r="C9" s="86" t="s">
        <v>333</v>
      </c>
      <c r="D9" s="84" t="s">
        <v>336</v>
      </c>
    </row>
    <row r="10" spans="1:4" x14ac:dyDescent="0.3">
      <c r="A10" s="84"/>
      <c r="B10" s="84"/>
      <c r="C10" s="84"/>
      <c r="D10" s="84"/>
    </row>
    <row r="11" spans="1:4" x14ac:dyDescent="0.3">
      <c r="A11" t="s">
        <v>324</v>
      </c>
      <c r="B11" s="85">
        <f>RESUMENxPartida!V10</f>
        <v>3104603653</v>
      </c>
      <c r="C11" s="85">
        <f>RESUMENxPartida!W10</f>
        <v>1687347829.3400002</v>
      </c>
      <c r="D11" s="87">
        <f>C11/B11</f>
        <v>0.54349862911148228</v>
      </c>
    </row>
    <row r="12" spans="1:4" x14ac:dyDescent="0.3">
      <c r="A12" t="s">
        <v>325</v>
      </c>
      <c r="B12" s="85">
        <f>RESUMENxPartida!V11</f>
        <v>1307647914</v>
      </c>
      <c r="C12" s="85">
        <f>RESUMENxPartida!W11</f>
        <v>634075565.00999999</v>
      </c>
      <c r="D12" s="87">
        <f>C12/B12</f>
        <v>0.48489777578615095</v>
      </c>
    </row>
    <row r="13" spans="1:4" x14ac:dyDescent="0.3">
      <c r="A13" t="s">
        <v>327</v>
      </c>
      <c r="B13" s="85">
        <f>RESUMENxPartida!V12</f>
        <v>161034146</v>
      </c>
      <c r="C13" s="85">
        <f>RESUMENxPartida!W12</f>
        <v>7176950.6099999994</v>
      </c>
      <c r="D13" s="87">
        <f>C13/B13</f>
        <v>4.4567880715186949E-2</v>
      </c>
    </row>
    <row r="14" spans="1:4" x14ac:dyDescent="0.3">
      <c r="A14" t="s">
        <v>328</v>
      </c>
      <c r="B14" s="85">
        <f>RESUMENxPartida!V15</f>
        <v>1763366222</v>
      </c>
      <c r="C14" s="85">
        <f>RESUMENxPartida!W15</f>
        <v>494509665.35000002</v>
      </c>
      <c r="D14" s="87">
        <f>C14/B14</f>
        <v>0.28043503339262671</v>
      </c>
    </row>
    <row r="15" spans="1:4" x14ac:dyDescent="0.3">
      <c r="A15" t="s">
        <v>329</v>
      </c>
      <c r="B15" s="85">
        <f>RESUMENxPartida!V16-'PPTO AL 31 DE OCTUBRE 2024'!AD227</f>
        <v>612725448</v>
      </c>
      <c r="C15" s="85">
        <f>RESUMENxPartida!W16-'PPTO AL 31 DE OCTUBRE 2024'!AE227</f>
        <v>342351684.97000003</v>
      </c>
      <c r="D15" s="87">
        <f>C15/B15</f>
        <v>0.55873586789559948</v>
      </c>
    </row>
    <row r="16" spans="1:4" x14ac:dyDescent="0.3">
      <c r="B16" s="85"/>
      <c r="C16" s="85"/>
      <c r="D16" s="87"/>
    </row>
    <row r="17" spans="1:4" x14ac:dyDescent="0.3">
      <c r="A17" t="s">
        <v>330</v>
      </c>
      <c r="B17" s="85"/>
      <c r="C17" s="85"/>
      <c r="D17" s="87"/>
    </row>
    <row r="18" spans="1:4" x14ac:dyDescent="0.3">
      <c r="B18" s="85"/>
      <c r="C18" s="85"/>
      <c r="D18" s="87"/>
    </row>
    <row r="19" spans="1:4" x14ac:dyDescent="0.3">
      <c r="A19" t="s">
        <v>331</v>
      </c>
      <c r="B19" s="85">
        <f>'PPTO AL 31 DE OCTUBRE 2024'!AD227</f>
        <v>1821153604</v>
      </c>
      <c r="C19" s="85">
        <f>'PPTO AL 31 DE OCTUBRE 2024'!AE227</f>
        <v>1245479136.9099998</v>
      </c>
      <c r="D19" s="87">
        <f>C19/B19</f>
        <v>0.68389570993595328</v>
      </c>
    </row>
    <row r="20" spans="1:4" x14ac:dyDescent="0.3">
      <c r="B20" s="85"/>
      <c r="C20" s="85"/>
      <c r="D20" s="87"/>
    </row>
    <row r="21" spans="1:4" ht="15" thickBot="1" x14ac:dyDescent="0.35">
      <c r="A21" s="104" t="s">
        <v>424</v>
      </c>
      <c r="B21" s="105">
        <f>SUM(B11:B20)</f>
        <v>8770530987</v>
      </c>
      <c r="C21" s="105">
        <f>SUM(C11:C20)</f>
        <v>4410940832.1900005</v>
      </c>
      <c r="D21" s="106">
        <f>C21/B21</f>
        <v>0.50292745544460848</v>
      </c>
    </row>
    <row r="23" spans="1:4" x14ac:dyDescent="0.3">
      <c r="A23" t="s">
        <v>335</v>
      </c>
    </row>
    <row r="25" spans="1:4" ht="28.5" customHeight="1" x14ac:dyDescent="0.3">
      <c r="A25" s="832" t="s">
        <v>432</v>
      </c>
      <c r="B25" s="832"/>
      <c r="C25" s="832"/>
      <c r="D25" s="832"/>
    </row>
  </sheetData>
  <mergeCells count="4">
    <mergeCell ref="B8:D8"/>
    <mergeCell ref="A25:D25"/>
    <mergeCell ref="A3:D3"/>
    <mergeCell ref="A5:D5"/>
  </mergeCells>
  <phoneticPr fontId="66"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32"/>
  <sheetViews>
    <sheetView topLeftCell="A5" workbookViewId="0">
      <selection activeCell="I30" sqref="I30"/>
    </sheetView>
  </sheetViews>
  <sheetFormatPr baseColWidth="10" defaultRowHeight="14.4" x14ac:dyDescent="0.3"/>
  <cols>
    <col min="1" max="1" width="20.6640625" bestFit="1" customWidth="1"/>
    <col min="2" max="2" width="15.44140625" customWidth="1"/>
    <col min="11" max="11" width="4" bestFit="1" customWidth="1"/>
  </cols>
  <sheetData>
    <row r="2" spans="1:13" x14ac:dyDescent="0.3">
      <c r="A2" s="837" t="s">
        <v>414</v>
      </c>
      <c r="B2" s="837"/>
      <c r="C2" s="837"/>
      <c r="D2" s="837"/>
      <c r="E2" s="837"/>
      <c r="F2" s="837"/>
      <c r="G2" s="837"/>
      <c r="H2" s="107"/>
    </row>
    <row r="3" spans="1:13" x14ac:dyDescent="0.3">
      <c r="A3" s="837" t="s">
        <v>385</v>
      </c>
      <c r="B3" s="837"/>
      <c r="C3" s="837"/>
      <c r="D3" s="837"/>
      <c r="E3" s="837"/>
      <c r="F3" s="837"/>
      <c r="G3" s="837"/>
      <c r="H3" s="107"/>
    </row>
    <row r="4" spans="1:13" x14ac:dyDescent="0.3">
      <c r="A4" s="837" t="s">
        <v>386</v>
      </c>
      <c r="B4" s="837"/>
      <c r="C4" s="837"/>
      <c r="D4" s="837"/>
      <c r="E4" s="837"/>
      <c r="F4" s="837"/>
      <c r="G4" s="837"/>
      <c r="H4" s="107"/>
    </row>
    <row r="5" spans="1:13" x14ac:dyDescent="0.3">
      <c r="A5" s="837" t="s">
        <v>423</v>
      </c>
      <c r="B5" s="837"/>
      <c r="C5" s="837"/>
      <c r="D5" s="837"/>
      <c r="E5" s="837"/>
      <c r="F5" s="837"/>
      <c r="G5" s="837"/>
      <c r="H5" s="107"/>
    </row>
    <row r="6" spans="1:13" x14ac:dyDescent="0.3">
      <c r="A6" s="838" t="s">
        <v>388</v>
      </c>
      <c r="B6" s="838"/>
      <c r="C6" s="838"/>
      <c r="D6" s="838"/>
      <c r="E6" s="108"/>
      <c r="F6" s="108"/>
      <c r="G6" s="108"/>
      <c r="H6" s="108"/>
    </row>
    <row r="7" spans="1:13" ht="15" thickBot="1" x14ac:dyDescent="0.35">
      <c r="A7" s="109"/>
      <c r="B7" s="839">
        <v>2007</v>
      </c>
      <c r="C7" s="839"/>
      <c r="D7" s="839"/>
      <c r="E7" s="840">
        <v>2008</v>
      </c>
      <c r="F7" s="840"/>
      <c r="G7" s="840"/>
      <c r="H7" s="110"/>
    </row>
    <row r="8" spans="1:13" x14ac:dyDescent="0.3">
      <c r="A8" s="109"/>
      <c r="B8" s="110"/>
      <c r="C8" s="110"/>
      <c r="D8" s="110"/>
      <c r="E8" s="110"/>
      <c r="F8" s="110"/>
      <c r="G8" s="110"/>
      <c r="H8" s="110"/>
    </row>
    <row r="9" spans="1:13" x14ac:dyDescent="0.3">
      <c r="A9" s="109" t="s">
        <v>359</v>
      </c>
      <c r="B9" s="109" t="s">
        <v>389</v>
      </c>
      <c r="C9" s="109" t="s">
        <v>390</v>
      </c>
      <c r="D9" s="109" t="s">
        <v>336</v>
      </c>
      <c r="E9" s="109" t="s">
        <v>389</v>
      </c>
      <c r="F9" s="109" t="s">
        <v>390</v>
      </c>
      <c r="G9" s="109" t="s">
        <v>336</v>
      </c>
      <c r="H9" s="109" t="s">
        <v>391</v>
      </c>
      <c r="K9" s="132"/>
      <c r="L9" s="109" t="s">
        <v>336</v>
      </c>
      <c r="M9" s="109" t="s">
        <v>336</v>
      </c>
    </row>
    <row r="10" spans="1:13" ht="20.399999999999999" x14ac:dyDescent="0.3">
      <c r="A10" s="111"/>
      <c r="B10" s="112" t="s">
        <v>422</v>
      </c>
      <c r="C10" s="112"/>
      <c r="D10" s="112">
        <v>2007</v>
      </c>
      <c r="E10" s="112" t="s">
        <v>416</v>
      </c>
      <c r="F10" s="112"/>
      <c r="G10" s="112">
        <v>2008</v>
      </c>
      <c r="H10" s="112" t="s">
        <v>394</v>
      </c>
      <c r="K10" s="132"/>
      <c r="L10" s="109"/>
      <c r="M10" s="109"/>
    </row>
    <row r="11" spans="1:13" x14ac:dyDescent="0.3">
      <c r="A11" s="109"/>
      <c r="B11" s="109"/>
      <c r="C11" s="109"/>
      <c r="D11" s="109"/>
      <c r="E11" s="109"/>
      <c r="F11" s="109"/>
      <c r="G11" s="109"/>
      <c r="H11" s="109"/>
      <c r="K11" s="132"/>
      <c r="L11" s="109">
        <v>2007</v>
      </c>
      <c r="M11" s="109">
        <v>2008</v>
      </c>
    </row>
    <row r="12" spans="1:13" x14ac:dyDescent="0.3">
      <c r="A12" s="113"/>
      <c r="B12" s="113"/>
      <c r="C12" s="113"/>
      <c r="D12" s="113"/>
      <c r="E12" s="113"/>
      <c r="F12" s="113"/>
      <c r="G12" s="113"/>
      <c r="H12" s="113"/>
      <c r="K12" s="132"/>
      <c r="L12" s="113"/>
      <c r="M12" s="113"/>
    </row>
    <row r="13" spans="1:13" x14ac:dyDescent="0.3">
      <c r="A13" s="114" t="s">
        <v>395</v>
      </c>
      <c r="B13" s="115">
        <v>639844239</v>
      </c>
      <c r="C13" s="115">
        <v>414974206</v>
      </c>
      <c r="D13" s="118">
        <f>(C13/B13)*100</f>
        <v>64.855503997122028</v>
      </c>
      <c r="E13" s="117">
        <v>653683641</v>
      </c>
      <c r="F13" s="115">
        <v>552471576</v>
      </c>
      <c r="G13" s="118">
        <f>(F13/E13)*100</f>
        <v>84.516659336132903</v>
      </c>
      <c r="H13" s="118">
        <f t="shared" ref="H13:H24" si="0">G13-D13</f>
        <v>19.661155339010875</v>
      </c>
      <c r="K13" s="114">
        <v>0</v>
      </c>
      <c r="L13" s="116">
        <f t="shared" ref="L13:L22" si="1">D13</f>
        <v>64.855503997122028</v>
      </c>
      <c r="M13" s="116">
        <f>G13</f>
        <v>84.516659336132903</v>
      </c>
    </row>
    <row r="14" spans="1:13" x14ac:dyDescent="0.3">
      <c r="A14" s="114" t="s">
        <v>396</v>
      </c>
      <c r="B14" s="115">
        <v>508760000</v>
      </c>
      <c r="C14" s="115">
        <v>159984198</v>
      </c>
      <c r="D14" s="118">
        <f>(C14/B14)*100</f>
        <v>31.445907304033337</v>
      </c>
      <c r="E14" s="117">
        <v>716658472</v>
      </c>
      <c r="F14" s="115">
        <v>565075857</v>
      </c>
      <c r="G14" s="118">
        <f>(F14/E14)*100</f>
        <v>78.848695588991788</v>
      </c>
      <c r="H14" s="118">
        <f t="shared" si="0"/>
        <v>47.402788284958447</v>
      </c>
      <c r="K14" s="114">
        <v>1</v>
      </c>
      <c r="L14" s="116">
        <f t="shared" si="1"/>
        <v>31.445907304033337</v>
      </c>
      <c r="M14" s="116">
        <f t="shared" ref="M14:M22" si="2">G14</f>
        <v>78.848695588991788</v>
      </c>
    </row>
    <row r="15" spans="1:13" x14ac:dyDescent="0.3">
      <c r="A15" s="114" t="s">
        <v>397</v>
      </c>
      <c r="B15" s="115">
        <v>49560000</v>
      </c>
      <c r="C15" s="115">
        <v>36077139</v>
      </c>
      <c r="D15" s="118">
        <f>(C15/B15)*100</f>
        <v>72.794872881355928</v>
      </c>
      <c r="E15" s="117">
        <v>75028973</v>
      </c>
      <c r="F15" s="115">
        <v>48052572</v>
      </c>
      <c r="G15" s="118">
        <f>(F15/E15)*100</f>
        <v>64.045354852451467</v>
      </c>
      <c r="H15" s="118">
        <f t="shared" si="0"/>
        <v>-8.7495180289044612</v>
      </c>
      <c r="K15" s="114">
        <v>2</v>
      </c>
      <c r="L15" s="116">
        <f t="shared" si="1"/>
        <v>72.794872881355928</v>
      </c>
      <c r="M15" s="116">
        <f t="shared" si="2"/>
        <v>64.045354852451467</v>
      </c>
    </row>
    <row r="16" spans="1:13" x14ac:dyDescent="0.3">
      <c r="A16" s="114" t="s">
        <v>398</v>
      </c>
      <c r="B16" s="119">
        <v>0</v>
      </c>
      <c r="C16" s="119" t="s">
        <v>0</v>
      </c>
      <c r="D16" s="131" t="s">
        <v>0</v>
      </c>
      <c r="E16" s="119"/>
      <c r="F16" s="119">
        <v>0</v>
      </c>
      <c r="G16" s="131" t="s">
        <v>0</v>
      </c>
      <c r="H16" s="118" t="s">
        <v>0</v>
      </c>
      <c r="K16" s="114">
        <v>3</v>
      </c>
      <c r="L16" s="116" t="str">
        <f t="shared" si="1"/>
        <v xml:space="preserve"> </v>
      </c>
      <c r="M16" s="116" t="str">
        <f t="shared" si="2"/>
        <v xml:space="preserve"> </v>
      </c>
    </row>
    <row r="17" spans="1:13" x14ac:dyDescent="0.3">
      <c r="A17" s="114" t="s">
        <v>399</v>
      </c>
      <c r="B17" s="119">
        <v>0</v>
      </c>
      <c r="C17" s="119">
        <v>0</v>
      </c>
      <c r="D17" s="118" t="s">
        <v>0</v>
      </c>
      <c r="E17" s="119">
        <v>0</v>
      </c>
      <c r="F17" s="119">
        <v>0</v>
      </c>
      <c r="G17" s="131" t="s">
        <v>0</v>
      </c>
      <c r="H17" s="118" t="s">
        <v>0</v>
      </c>
      <c r="K17" s="114">
        <v>4</v>
      </c>
      <c r="L17" s="116" t="str">
        <f t="shared" si="1"/>
        <v xml:space="preserve"> </v>
      </c>
      <c r="M17" s="116" t="str">
        <f t="shared" si="2"/>
        <v xml:space="preserve"> </v>
      </c>
    </row>
    <row r="18" spans="1:13" x14ac:dyDescent="0.3">
      <c r="A18" s="113" t="s">
        <v>400</v>
      </c>
      <c r="B18" s="115">
        <v>139000000</v>
      </c>
      <c r="C18" s="119">
        <v>68393639</v>
      </c>
      <c r="D18" s="118">
        <f t="shared" ref="D18:D25" si="3">(C18/B18)*100</f>
        <v>49.204056834532373</v>
      </c>
      <c r="E18" s="117">
        <v>314310799</v>
      </c>
      <c r="F18" s="115">
        <v>290090575</v>
      </c>
      <c r="G18" s="118">
        <f>(F18/E18)*100</f>
        <v>92.294180130921944</v>
      </c>
      <c r="H18" s="118">
        <f t="shared" si="0"/>
        <v>43.090123296389571</v>
      </c>
      <c r="K18" s="114">
        <v>5</v>
      </c>
      <c r="L18" s="116">
        <f t="shared" si="1"/>
        <v>49.204056834532373</v>
      </c>
      <c r="M18" s="116">
        <f>G18</f>
        <v>92.294180130921944</v>
      </c>
    </row>
    <row r="19" spans="1:13" x14ac:dyDescent="0.3">
      <c r="A19" s="113" t="s">
        <v>401</v>
      </c>
      <c r="B19" s="115">
        <v>600500000</v>
      </c>
      <c r="C19" s="115">
        <v>598091472</v>
      </c>
      <c r="D19" s="118">
        <f t="shared" si="3"/>
        <v>99.598912905911746</v>
      </c>
      <c r="E19" s="117">
        <v>901255487</v>
      </c>
      <c r="F19" s="115">
        <v>887231079</v>
      </c>
      <c r="G19" s="118">
        <f>(F19/E19)*100</f>
        <v>98.443903177035537</v>
      </c>
      <c r="H19" s="118">
        <f t="shared" si="0"/>
        <v>-1.1550097288762089</v>
      </c>
      <c r="K19" s="114">
        <v>6</v>
      </c>
      <c r="L19" s="116">
        <f t="shared" si="1"/>
        <v>99.598912905911746</v>
      </c>
      <c r="M19" s="116">
        <f>G19</f>
        <v>98.443903177035537</v>
      </c>
    </row>
    <row r="20" spans="1:13" x14ac:dyDescent="0.3">
      <c r="A20" s="113" t="s">
        <v>402</v>
      </c>
      <c r="B20" s="119">
        <v>1003645000</v>
      </c>
      <c r="C20" s="119">
        <v>916895353</v>
      </c>
      <c r="D20" s="118">
        <f t="shared" si="3"/>
        <v>91.356540709115279</v>
      </c>
      <c r="E20" s="119">
        <v>861812782</v>
      </c>
      <c r="F20" s="119">
        <v>860853126</v>
      </c>
      <c r="G20" s="118">
        <f>(F20/E20)*100</f>
        <v>99.88864681285267</v>
      </c>
      <c r="H20" s="118">
        <f t="shared" si="0"/>
        <v>8.5321061037373909</v>
      </c>
      <c r="K20" s="114">
        <v>7</v>
      </c>
      <c r="L20" s="116">
        <f t="shared" si="1"/>
        <v>91.356540709115279</v>
      </c>
      <c r="M20" s="116">
        <f t="shared" si="2"/>
        <v>99.88864681285267</v>
      </c>
    </row>
    <row r="21" spans="1:13" x14ac:dyDescent="0.3">
      <c r="A21" s="113" t="s">
        <v>403</v>
      </c>
      <c r="B21" s="119">
        <v>0</v>
      </c>
      <c r="C21" s="119">
        <v>0</v>
      </c>
      <c r="D21" s="118" t="s">
        <v>0</v>
      </c>
      <c r="E21" s="119">
        <v>0</v>
      </c>
      <c r="F21" s="119">
        <v>0</v>
      </c>
      <c r="G21" s="131" t="s">
        <v>0</v>
      </c>
      <c r="H21" s="118" t="s">
        <v>0</v>
      </c>
      <c r="K21" s="114">
        <v>8</v>
      </c>
      <c r="L21" s="116" t="str">
        <f t="shared" si="1"/>
        <v xml:space="preserve"> </v>
      </c>
      <c r="M21" s="116" t="str">
        <f t="shared" si="2"/>
        <v xml:space="preserve"> </v>
      </c>
    </row>
    <row r="22" spans="1:13" x14ac:dyDescent="0.3">
      <c r="A22" s="113" t="s">
        <v>404</v>
      </c>
      <c r="B22" s="119">
        <v>0</v>
      </c>
      <c r="C22" s="119">
        <v>0</v>
      </c>
      <c r="D22" s="118" t="s">
        <v>0</v>
      </c>
      <c r="E22" s="119">
        <v>0</v>
      </c>
      <c r="F22" s="119">
        <v>0</v>
      </c>
      <c r="G22" s="131" t="s">
        <v>0</v>
      </c>
      <c r="H22" s="118" t="s">
        <v>0</v>
      </c>
      <c r="K22" s="114">
        <v>9</v>
      </c>
      <c r="L22" s="116" t="str">
        <f t="shared" si="1"/>
        <v xml:space="preserve"> </v>
      </c>
      <c r="M22" s="116" t="str">
        <f t="shared" si="2"/>
        <v xml:space="preserve"> </v>
      </c>
    </row>
    <row r="23" spans="1:13" x14ac:dyDescent="0.3">
      <c r="A23" s="113" t="s">
        <v>405</v>
      </c>
      <c r="B23" s="119">
        <v>0</v>
      </c>
      <c r="C23" s="119">
        <v>0</v>
      </c>
      <c r="D23" s="118" t="s">
        <v>0</v>
      </c>
      <c r="E23" s="119">
        <v>0</v>
      </c>
      <c r="F23" s="119">
        <v>0</v>
      </c>
      <c r="G23" s="131" t="s">
        <v>420</v>
      </c>
      <c r="H23" s="118" t="s">
        <v>0</v>
      </c>
      <c r="K23" s="114" t="s">
        <v>421</v>
      </c>
      <c r="L23" s="116">
        <f>E21</f>
        <v>0</v>
      </c>
      <c r="M23" s="116" t="str">
        <f>H21</f>
        <v xml:space="preserve"> </v>
      </c>
    </row>
    <row r="24" spans="1:13" x14ac:dyDescent="0.3">
      <c r="A24" s="113"/>
      <c r="B24" s="120"/>
      <c r="C24" s="120"/>
      <c r="D24" s="118"/>
      <c r="E24" s="120"/>
      <c r="F24" s="120"/>
      <c r="G24" s="131"/>
      <c r="H24" s="118">
        <f t="shared" si="0"/>
        <v>0</v>
      </c>
      <c r="K24" s="132"/>
      <c r="L24" s="116"/>
      <c r="M24" s="132"/>
    </row>
    <row r="25" spans="1:13" x14ac:dyDescent="0.3">
      <c r="A25" s="121" t="s">
        <v>406</v>
      </c>
      <c r="B25" s="122">
        <f>SUM(B13:B23)</f>
        <v>2941309239</v>
      </c>
      <c r="C25" s="122">
        <f>SUM(C13:C23)</f>
        <v>2194416007</v>
      </c>
      <c r="D25" s="118">
        <f t="shared" si="3"/>
        <v>74.606776394109033</v>
      </c>
      <c r="E25" s="122">
        <f>SUM(E13:E23)</f>
        <v>3522750154</v>
      </c>
      <c r="F25" s="122">
        <f>SUM(F13:F23)</f>
        <v>3203774785</v>
      </c>
      <c r="G25" s="118">
        <f>(F25/E25)*100</f>
        <v>90.94527414503662</v>
      </c>
      <c r="H25" s="122">
        <f>SUM(H13:H23)</f>
        <v>108.78164526631561</v>
      </c>
    </row>
    <row r="26" spans="1:13" x14ac:dyDescent="0.3">
      <c r="A26" s="121"/>
      <c r="B26" s="124"/>
      <c r="C26" s="115"/>
      <c r="D26" s="132"/>
      <c r="E26" s="124"/>
      <c r="F26" s="115"/>
      <c r="G26" s="118"/>
      <c r="H26" s="118"/>
    </row>
    <row r="27" spans="1:13" x14ac:dyDescent="0.3">
      <c r="A27" s="113" t="s">
        <v>407</v>
      </c>
      <c r="B27" s="119">
        <v>0</v>
      </c>
      <c r="C27" s="119">
        <v>0</v>
      </c>
      <c r="D27" s="115">
        <v>0</v>
      </c>
      <c r="E27" s="119">
        <v>0</v>
      </c>
      <c r="F27" s="119">
        <v>0</v>
      </c>
      <c r="G27" s="118">
        <v>0</v>
      </c>
      <c r="H27" s="118">
        <v>0</v>
      </c>
    </row>
    <row r="28" spans="1:13" x14ac:dyDescent="0.3">
      <c r="A28" s="113"/>
      <c r="B28" s="126"/>
      <c r="C28" s="126"/>
      <c r="D28" s="133"/>
      <c r="E28" s="126"/>
      <c r="F28" s="126"/>
      <c r="G28" s="118"/>
      <c r="H28" s="118"/>
    </row>
    <row r="29" spans="1:13" ht="15" thickBot="1" x14ac:dyDescent="0.35">
      <c r="A29" s="127" t="s">
        <v>409</v>
      </c>
      <c r="B29" s="128">
        <f>B25+B27</f>
        <v>2941309239</v>
      </c>
      <c r="C29" s="128">
        <f>C25+C27</f>
        <v>2194416007</v>
      </c>
      <c r="D29" s="128">
        <f>D25+D27</f>
        <v>74.606776394109033</v>
      </c>
      <c r="E29" s="128">
        <f>E25+E27</f>
        <v>3522750154</v>
      </c>
      <c r="F29" s="128">
        <f>F25+F27</f>
        <v>3203774785</v>
      </c>
      <c r="G29" s="118">
        <f>(F29/E29)*100</f>
        <v>90.94527414503662</v>
      </c>
      <c r="H29" s="130">
        <f>G29-D29</f>
        <v>16.338497750927587</v>
      </c>
    </row>
    <row r="30" spans="1:13" x14ac:dyDescent="0.3">
      <c r="A30" s="834" t="s">
        <v>418</v>
      </c>
      <c r="B30" s="834"/>
      <c r="C30" s="834"/>
      <c r="D30" s="834"/>
      <c r="E30" s="834"/>
      <c r="F30" s="834"/>
      <c r="G30" s="834"/>
      <c r="H30" s="834"/>
    </row>
    <row r="31" spans="1:13" x14ac:dyDescent="0.3">
      <c r="A31" s="835"/>
      <c r="B31" s="835"/>
      <c r="C31" s="835"/>
      <c r="D31" s="835"/>
      <c r="E31" s="835"/>
      <c r="F31" s="835"/>
      <c r="G31" s="835"/>
      <c r="H31" s="835"/>
    </row>
    <row r="32" spans="1:13" x14ac:dyDescent="0.3">
      <c r="A32" s="836" t="s">
        <v>419</v>
      </c>
      <c r="B32" s="836"/>
      <c r="C32" s="836"/>
      <c r="D32" s="836"/>
      <c r="E32" s="836"/>
      <c r="F32" s="836"/>
      <c r="G32" s="836"/>
      <c r="H32" s="836"/>
    </row>
  </sheetData>
  <mergeCells count="9">
    <mergeCell ref="A30:H31"/>
    <mergeCell ref="A32:H32"/>
    <mergeCell ref="A2:G2"/>
    <mergeCell ref="A3:G3"/>
    <mergeCell ref="A4:G4"/>
    <mergeCell ref="A5:G5"/>
    <mergeCell ref="A6:D6"/>
    <mergeCell ref="B7:D7"/>
    <mergeCell ref="E7:G7"/>
  </mergeCells>
  <phoneticPr fontId="66"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6:M36"/>
  <sheetViews>
    <sheetView topLeftCell="A14" workbookViewId="0">
      <selection activeCell="M17" sqref="M17"/>
    </sheetView>
  </sheetViews>
  <sheetFormatPr baseColWidth="10" defaultRowHeight="14.4" x14ac:dyDescent="0.3"/>
  <cols>
    <col min="1" max="1" width="24.5546875" customWidth="1"/>
    <col min="7" max="7" width="12.109375" bestFit="1" customWidth="1"/>
  </cols>
  <sheetData>
    <row r="6" spans="1:13" x14ac:dyDescent="0.3">
      <c r="A6" s="837" t="s">
        <v>414</v>
      </c>
      <c r="B6" s="837"/>
      <c r="C6" s="837"/>
      <c r="D6" s="837"/>
      <c r="E6" s="837"/>
      <c r="F6" s="837"/>
      <c r="G6" s="837"/>
      <c r="H6" s="107"/>
    </row>
    <row r="7" spans="1:13" x14ac:dyDescent="0.3">
      <c r="A7" s="837" t="s">
        <v>385</v>
      </c>
      <c r="B7" s="837"/>
      <c r="C7" s="837"/>
      <c r="D7" s="837"/>
      <c r="E7" s="837"/>
      <c r="F7" s="837"/>
      <c r="G7" s="837"/>
      <c r="H7" s="107"/>
    </row>
    <row r="8" spans="1:13" x14ac:dyDescent="0.3">
      <c r="A8" s="837" t="s">
        <v>386</v>
      </c>
      <c r="B8" s="837"/>
      <c r="C8" s="837"/>
      <c r="D8" s="837"/>
      <c r="E8" s="837"/>
      <c r="F8" s="837"/>
      <c r="G8" s="837"/>
      <c r="H8" s="107"/>
    </row>
    <row r="9" spans="1:13" x14ac:dyDescent="0.3">
      <c r="A9" s="837" t="s">
        <v>415</v>
      </c>
      <c r="B9" s="837"/>
      <c r="C9" s="837"/>
      <c r="D9" s="837"/>
      <c r="E9" s="837"/>
      <c r="F9" s="837"/>
      <c r="G9" s="837"/>
      <c r="H9" s="107"/>
    </row>
    <row r="10" spans="1:13" x14ac:dyDescent="0.3">
      <c r="A10" s="838" t="s">
        <v>388</v>
      </c>
      <c r="B10" s="838"/>
      <c r="C10" s="838"/>
      <c r="D10" s="838"/>
      <c r="E10" s="108"/>
      <c r="F10" s="108"/>
      <c r="G10" s="108"/>
      <c r="H10" s="108"/>
    </row>
    <row r="11" spans="1:13" ht="15" thickBot="1" x14ac:dyDescent="0.35">
      <c r="A11" s="109"/>
      <c r="B11" s="839">
        <v>2008</v>
      </c>
      <c r="C11" s="839"/>
      <c r="D11" s="839"/>
      <c r="E11" s="840">
        <v>2009</v>
      </c>
      <c r="F11" s="840"/>
      <c r="G11" s="840"/>
      <c r="H11" s="110"/>
    </row>
    <row r="12" spans="1:13" x14ac:dyDescent="0.3">
      <c r="A12" s="109"/>
      <c r="B12" s="110"/>
      <c r="C12" s="110"/>
      <c r="D12" s="110"/>
      <c r="E12" s="110"/>
      <c r="F12" s="110"/>
      <c r="G12" s="110"/>
      <c r="H12" s="110"/>
    </row>
    <row r="13" spans="1:13" x14ac:dyDescent="0.3">
      <c r="A13" s="109" t="s">
        <v>359</v>
      </c>
      <c r="B13" s="109" t="s">
        <v>389</v>
      </c>
      <c r="C13" s="109" t="s">
        <v>390</v>
      </c>
      <c r="D13" s="109" t="s">
        <v>336</v>
      </c>
      <c r="E13" s="109" t="s">
        <v>389</v>
      </c>
      <c r="F13" s="109" t="s">
        <v>390</v>
      </c>
      <c r="G13" s="109" t="s">
        <v>336</v>
      </c>
      <c r="H13" s="109" t="s">
        <v>391</v>
      </c>
      <c r="K13" s="132"/>
      <c r="L13" s="109" t="s">
        <v>336</v>
      </c>
      <c r="M13" s="109" t="s">
        <v>336</v>
      </c>
    </row>
    <row r="14" spans="1:13" ht="20.399999999999999" x14ac:dyDescent="0.3">
      <c r="A14" s="111"/>
      <c r="B14" s="112" t="s">
        <v>416</v>
      </c>
      <c r="C14" s="112"/>
      <c r="D14" s="112">
        <v>2008</v>
      </c>
      <c r="E14" s="112" t="s">
        <v>417</v>
      </c>
      <c r="F14" s="112"/>
      <c r="G14" s="112">
        <v>2009</v>
      </c>
      <c r="H14" s="112" t="s">
        <v>394</v>
      </c>
      <c r="K14" s="132"/>
      <c r="L14" s="109"/>
      <c r="M14" s="109"/>
    </row>
    <row r="15" spans="1:13" x14ac:dyDescent="0.3">
      <c r="A15" s="109"/>
      <c r="B15" s="109"/>
      <c r="C15" s="109"/>
      <c r="D15" s="109"/>
      <c r="E15" s="109"/>
      <c r="F15" s="109"/>
      <c r="G15" s="109"/>
      <c r="H15" s="109"/>
      <c r="K15" s="132"/>
      <c r="L15" s="109">
        <v>2008</v>
      </c>
      <c r="M15" s="109">
        <v>2009</v>
      </c>
    </row>
    <row r="16" spans="1:13" x14ac:dyDescent="0.3">
      <c r="A16" s="113"/>
      <c r="B16" s="113"/>
      <c r="C16" s="113"/>
      <c r="D16" s="113"/>
      <c r="E16" s="113"/>
      <c r="F16" s="113"/>
      <c r="G16" s="113"/>
      <c r="H16" s="113"/>
      <c r="K16" s="132"/>
      <c r="L16" s="113"/>
      <c r="M16" s="113"/>
    </row>
    <row r="17" spans="1:13" x14ac:dyDescent="0.3">
      <c r="A17" s="114" t="s">
        <v>395</v>
      </c>
      <c r="B17" s="115">
        <v>750315667</v>
      </c>
      <c r="C17" s="115">
        <v>635469412</v>
      </c>
      <c r="D17" s="118">
        <f>(C17/B17)*100</f>
        <v>84.693608296999614</v>
      </c>
      <c r="E17" s="117">
        <v>1010181768</v>
      </c>
      <c r="F17" s="115">
        <v>855550273</v>
      </c>
      <c r="G17" s="118">
        <f>(F17/E17)*100</f>
        <v>84.692705818068177</v>
      </c>
      <c r="H17" s="131">
        <f>G17-D17</f>
        <v>-9.0247893143668989E-4</v>
      </c>
      <c r="K17" s="114">
        <v>0</v>
      </c>
      <c r="L17" s="116">
        <f>D17</f>
        <v>84.693608296999614</v>
      </c>
      <c r="M17" s="116">
        <f>G17</f>
        <v>84.692705818068177</v>
      </c>
    </row>
    <row r="18" spans="1:13" x14ac:dyDescent="0.3">
      <c r="A18" s="114" t="s">
        <v>396</v>
      </c>
      <c r="B18" s="115">
        <v>816274000</v>
      </c>
      <c r="C18" s="115">
        <v>643621401</v>
      </c>
      <c r="D18" s="118">
        <f>(C18/B18)*100</f>
        <v>78.848695536057747</v>
      </c>
      <c r="E18" s="117">
        <v>941980682</v>
      </c>
      <c r="F18" s="115">
        <v>702739166</v>
      </c>
      <c r="G18" s="118">
        <f>(F18/E18)*100</f>
        <v>74.6022906231956</v>
      </c>
      <c r="H18" s="118">
        <f t="shared" ref="H18:H29" si="0">G18-D18</f>
        <v>-4.2464049128621468</v>
      </c>
      <c r="K18" s="114">
        <v>1</v>
      </c>
      <c r="L18" s="116">
        <f t="shared" ref="L18:L26" si="1">D18</f>
        <v>78.848695536057747</v>
      </c>
      <c r="M18" s="116">
        <f t="shared" ref="M18:M26" si="2">G18</f>
        <v>74.6022906231956</v>
      </c>
    </row>
    <row r="19" spans="1:13" x14ac:dyDescent="0.3">
      <c r="A19" s="114" t="s">
        <v>397</v>
      </c>
      <c r="B19" s="115">
        <v>85458000</v>
      </c>
      <c r="C19" s="115">
        <v>54731879</v>
      </c>
      <c r="D19" s="118">
        <f>(C19/B19)*100</f>
        <v>64.045354443118256</v>
      </c>
      <c r="E19" s="117">
        <v>84927099</v>
      </c>
      <c r="F19" s="115">
        <v>41046136</v>
      </c>
      <c r="G19" s="118">
        <f>(F19/E19)*100</f>
        <v>48.331023293283572</v>
      </c>
      <c r="H19" s="118">
        <f t="shared" si="0"/>
        <v>-15.714331149834685</v>
      </c>
      <c r="K19" s="114">
        <v>2</v>
      </c>
      <c r="L19" s="116">
        <f t="shared" si="1"/>
        <v>64.045354443118256</v>
      </c>
      <c r="M19" s="116">
        <f t="shared" si="2"/>
        <v>48.331023293283572</v>
      </c>
    </row>
    <row r="20" spans="1:13" x14ac:dyDescent="0.3">
      <c r="A20" s="114" t="s">
        <v>398</v>
      </c>
      <c r="B20" s="119">
        <v>0</v>
      </c>
      <c r="C20" s="119">
        <v>0</v>
      </c>
      <c r="D20" s="131" t="s">
        <v>0</v>
      </c>
      <c r="E20" s="119">
        <v>0</v>
      </c>
      <c r="F20" s="119">
        <v>0</v>
      </c>
      <c r="G20" s="131" t="s">
        <v>0</v>
      </c>
      <c r="H20" s="118" t="s">
        <v>0</v>
      </c>
      <c r="K20" s="114">
        <v>3</v>
      </c>
      <c r="L20" s="116" t="str">
        <f t="shared" si="1"/>
        <v xml:space="preserve"> </v>
      </c>
      <c r="M20" s="116" t="str">
        <f t="shared" si="2"/>
        <v xml:space="preserve"> </v>
      </c>
    </row>
    <row r="21" spans="1:13" x14ac:dyDescent="0.3">
      <c r="A21" s="114" t="s">
        <v>399</v>
      </c>
      <c r="B21" s="119">
        <v>0</v>
      </c>
      <c r="C21" s="119">
        <v>0</v>
      </c>
      <c r="D21" s="118" t="s">
        <v>0</v>
      </c>
      <c r="E21" s="119">
        <v>0</v>
      </c>
      <c r="F21" s="119">
        <v>0</v>
      </c>
      <c r="G21" s="131" t="s">
        <v>0</v>
      </c>
      <c r="H21" s="118" t="s">
        <v>0</v>
      </c>
      <c r="K21" s="114">
        <v>4</v>
      </c>
      <c r="L21" s="116" t="str">
        <f t="shared" si="1"/>
        <v xml:space="preserve"> </v>
      </c>
      <c r="M21" s="116" t="str">
        <f t="shared" si="2"/>
        <v xml:space="preserve"> </v>
      </c>
    </row>
    <row r="22" spans="1:13" x14ac:dyDescent="0.3">
      <c r="A22" s="113" t="s">
        <v>400</v>
      </c>
      <c r="B22" s="115">
        <v>378000000</v>
      </c>
      <c r="C22" s="115">
        <v>340381665</v>
      </c>
      <c r="D22" s="118">
        <f>(C22/B22)*100</f>
        <v>90.048059523809513</v>
      </c>
      <c r="E22" s="117">
        <v>420470927</v>
      </c>
      <c r="F22" s="115">
        <v>228069886</v>
      </c>
      <c r="G22" s="118">
        <f>(F22/E22)*100</f>
        <v>54.241535229854307</v>
      </c>
      <c r="H22" s="118">
        <f t="shared" si="0"/>
        <v>-35.806524293955206</v>
      </c>
      <c r="K22" s="114">
        <v>5</v>
      </c>
      <c r="L22" s="116">
        <f t="shared" si="1"/>
        <v>90.048059523809513</v>
      </c>
      <c r="M22" s="116">
        <f t="shared" si="2"/>
        <v>54.241535229854307</v>
      </c>
    </row>
    <row r="23" spans="1:13" x14ac:dyDescent="0.3">
      <c r="A23" s="113" t="s">
        <v>401</v>
      </c>
      <c r="B23" s="115">
        <v>1982364759</v>
      </c>
      <c r="C23" s="115">
        <v>1974833617</v>
      </c>
      <c r="D23" s="118">
        <f>(C23/B23)*100</f>
        <v>99.620093024464424</v>
      </c>
      <c r="E23" s="117">
        <v>2417619495</v>
      </c>
      <c r="F23" s="115">
        <v>2397733945</v>
      </c>
      <c r="G23" s="118">
        <f>(F23/E23)*100</f>
        <v>99.177473955635847</v>
      </c>
      <c r="H23" s="118">
        <f t="shared" si="0"/>
        <v>-0.44261906882857716</v>
      </c>
      <c r="K23" s="114">
        <v>6</v>
      </c>
      <c r="L23" s="116">
        <f t="shared" si="1"/>
        <v>99.620093024464424</v>
      </c>
      <c r="M23" s="116">
        <f t="shared" si="2"/>
        <v>99.177473955635847</v>
      </c>
    </row>
    <row r="24" spans="1:13" x14ac:dyDescent="0.3">
      <c r="A24" s="113" t="s">
        <v>402</v>
      </c>
      <c r="B24" s="119">
        <v>0</v>
      </c>
      <c r="C24" s="119">
        <v>0</v>
      </c>
      <c r="D24" s="118" t="s">
        <v>0</v>
      </c>
      <c r="E24" s="119">
        <v>0</v>
      </c>
      <c r="F24" s="119">
        <v>0</v>
      </c>
      <c r="G24" s="131" t="s">
        <v>0</v>
      </c>
      <c r="H24" s="118" t="s">
        <v>0</v>
      </c>
      <c r="K24" s="114">
        <v>7</v>
      </c>
      <c r="L24" s="116" t="str">
        <f t="shared" si="1"/>
        <v xml:space="preserve"> </v>
      </c>
      <c r="M24" s="116" t="str">
        <f t="shared" si="2"/>
        <v xml:space="preserve"> </v>
      </c>
    </row>
    <row r="25" spans="1:13" x14ac:dyDescent="0.3">
      <c r="A25" s="113" t="s">
        <v>403</v>
      </c>
      <c r="B25" s="119">
        <v>0</v>
      </c>
      <c r="C25" s="119">
        <v>0</v>
      </c>
      <c r="D25" s="118" t="s">
        <v>0</v>
      </c>
      <c r="E25" s="119">
        <v>0</v>
      </c>
      <c r="F25" s="119">
        <v>0</v>
      </c>
      <c r="G25" s="131" t="s">
        <v>0</v>
      </c>
      <c r="H25" s="118" t="s">
        <v>0</v>
      </c>
      <c r="K25" s="114">
        <v>8</v>
      </c>
      <c r="L25" s="116" t="str">
        <f t="shared" si="1"/>
        <v xml:space="preserve"> </v>
      </c>
      <c r="M25" s="116" t="str">
        <f t="shared" si="2"/>
        <v xml:space="preserve"> </v>
      </c>
    </row>
    <row r="26" spans="1:13" x14ac:dyDescent="0.3">
      <c r="A26" s="113" t="s">
        <v>404</v>
      </c>
      <c r="B26" s="119">
        <v>0</v>
      </c>
      <c r="C26" s="119">
        <v>0</v>
      </c>
      <c r="D26" s="118" t="s">
        <v>0</v>
      </c>
      <c r="E26" s="119">
        <v>0</v>
      </c>
      <c r="F26" s="119">
        <v>0</v>
      </c>
      <c r="G26" s="131" t="s">
        <v>0</v>
      </c>
      <c r="H26" s="118" t="s">
        <v>0</v>
      </c>
      <c r="K26" s="114">
        <v>9</v>
      </c>
      <c r="L26" s="116" t="str">
        <f t="shared" si="1"/>
        <v xml:space="preserve"> </v>
      </c>
      <c r="M26" s="116" t="str">
        <f t="shared" si="2"/>
        <v xml:space="preserve"> </v>
      </c>
    </row>
    <row r="27" spans="1:13" x14ac:dyDescent="0.3">
      <c r="A27" s="113" t="s">
        <v>405</v>
      </c>
      <c r="B27" s="119">
        <v>0</v>
      </c>
      <c r="C27" s="119">
        <v>0</v>
      </c>
      <c r="D27" s="118" t="s">
        <v>0</v>
      </c>
      <c r="E27" s="119">
        <v>0</v>
      </c>
      <c r="F27" s="119">
        <v>0</v>
      </c>
      <c r="G27" s="131" t="s">
        <v>420</v>
      </c>
      <c r="H27" s="118" t="s">
        <v>0</v>
      </c>
      <c r="K27" s="114" t="s">
        <v>421</v>
      </c>
      <c r="L27" s="116">
        <f>E25</f>
        <v>0</v>
      </c>
      <c r="M27" s="116" t="str">
        <f>H25</f>
        <v xml:space="preserve"> </v>
      </c>
    </row>
    <row r="28" spans="1:13" x14ac:dyDescent="0.3">
      <c r="A28" s="113"/>
      <c r="B28" s="120"/>
      <c r="C28" s="120"/>
      <c r="D28" s="118"/>
      <c r="E28" s="120"/>
      <c r="F28" s="120"/>
      <c r="G28" s="131"/>
      <c r="H28" s="134">
        <f t="shared" si="0"/>
        <v>0</v>
      </c>
      <c r="K28" s="132"/>
      <c r="L28" s="116"/>
      <c r="M28" s="132"/>
    </row>
    <row r="29" spans="1:13" x14ac:dyDescent="0.3">
      <c r="A29" s="121" t="s">
        <v>406</v>
      </c>
      <c r="B29" s="122">
        <f>SUM(B17:B27)</f>
        <v>4012412426</v>
      </c>
      <c r="C29" s="122">
        <f>SUM(C17:C27)</f>
        <v>3649037974</v>
      </c>
      <c r="D29" s="118">
        <f>(C29/B29)*100</f>
        <v>90.943741235437997</v>
      </c>
      <c r="E29" s="122">
        <f>SUM(E17:E27)</f>
        <v>4875179971</v>
      </c>
      <c r="F29" s="122">
        <f>SUM(F17:F27)</f>
        <v>4225139406</v>
      </c>
      <c r="G29" s="118">
        <f>(F29/E29)*100</f>
        <v>86.666326805025349</v>
      </c>
      <c r="H29" s="118">
        <f t="shared" si="0"/>
        <v>-4.277414430412648</v>
      </c>
    </row>
    <row r="30" spans="1:13" x14ac:dyDescent="0.3">
      <c r="A30" s="121"/>
      <c r="B30" s="124"/>
      <c r="C30" s="115"/>
      <c r="D30" s="132"/>
      <c r="E30" s="124"/>
      <c r="F30" s="115"/>
      <c r="G30" s="118"/>
      <c r="H30" s="118"/>
    </row>
    <row r="31" spans="1:13" x14ac:dyDescent="0.3">
      <c r="A31" s="113" t="s">
        <v>407</v>
      </c>
      <c r="B31" s="119">
        <v>0</v>
      </c>
      <c r="C31" s="119">
        <v>0</v>
      </c>
      <c r="D31" s="134">
        <v>0</v>
      </c>
      <c r="E31" s="119">
        <v>0</v>
      </c>
      <c r="F31" s="119">
        <v>0</v>
      </c>
      <c r="G31" s="134">
        <v>0</v>
      </c>
      <c r="H31" s="134">
        <v>0</v>
      </c>
    </row>
    <row r="32" spans="1:13" x14ac:dyDescent="0.3">
      <c r="A32" s="113"/>
      <c r="B32" s="126"/>
      <c r="C32" s="126"/>
      <c r="D32" s="133"/>
      <c r="E32" s="126"/>
      <c r="F32" s="126"/>
      <c r="G32" s="134"/>
      <c r="H32" s="118"/>
    </row>
    <row r="33" spans="1:8" ht="15" thickBot="1" x14ac:dyDescent="0.35">
      <c r="A33" s="127" t="s">
        <v>409</v>
      </c>
      <c r="B33" s="128">
        <f>B29+B31</f>
        <v>4012412426</v>
      </c>
      <c r="C33" s="128">
        <f>C29+C31</f>
        <v>3649037974</v>
      </c>
      <c r="D33" s="128">
        <f>D29+D31</f>
        <v>90.943741235437997</v>
      </c>
      <c r="E33" s="128">
        <f>E29+E31</f>
        <v>4875179971</v>
      </c>
      <c r="F33" s="128">
        <f>F29+F31</f>
        <v>4225139406</v>
      </c>
      <c r="G33" s="118">
        <f>(F33/E33)*100</f>
        <v>86.666326805025349</v>
      </c>
      <c r="H33" s="130">
        <f>G33-D33</f>
        <v>-4.277414430412648</v>
      </c>
    </row>
    <row r="34" spans="1:8" x14ac:dyDescent="0.3">
      <c r="A34" s="834" t="s">
        <v>418</v>
      </c>
      <c r="B34" s="834"/>
      <c r="C34" s="834"/>
      <c r="D34" s="834"/>
      <c r="E34" s="834"/>
      <c r="F34" s="834"/>
      <c r="G34" s="834"/>
      <c r="H34" s="834"/>
    </row>
    <row r="35" spans="1:8" x14ac:dyDescent="0.3">
      <c r="A35" s="835"/>
      <c r="B35" s="835"/>
      <c r="C35" s="835"/>
      <c r="D35" s="835"/>
      <c r="E35" s="835"/>
      <c r="F35" s="835"/>
      <c r="G35" s="835"/>
      <c r="H35" s="835"/>
    </row>
    <row r="36" spans="1:8" x14ac:dyDescent="0.3">
      <c r="A36" s="836" t="s">
        <v>419</v>
      </c>
      <c r="B36" s="836"/>
      <c r="C36" s="836"/>
      <c r="D36" s="836"/>
      <c r="E36" s="836"/>
      <c r="F36" s="836"/>
      <c r="G36" s="836"/>
      <c r="H36" s="836"/>
    </row>
  </sheetData>
  <mergeCells count="9">
    <mergeCell ref="A34:H35"/>
    <mergeCell ref="A36:H36"/>
    <mergeCell ref="A6:G6"/>
    <mergeCell ref="A7:G7"/>
    <mergeCell ref="A8:G8"/>
    <mergeCell ref="A9:G9"/>
    <mergeCell ref="A10:D10"/>
    <mergeCell ref="B11:D11"/>
    <mergeCell ref="E11:G11"/>
  </mergeCells>
  <phoneticPr fontId="66"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4"/>
  <sheetViews>
    <sheetView workbookViewId="0">
      <selection activeCell="J15" sqref="J15"/>
    </sheetView>
  </sheetViews>
  <sheetFormatPr baseColWidth="10" defaultRowHeight="14.4" x14ac:dyDescent="0.3"/>
  <cols>
    <col min="1" max="1" width="25.5546875" customWidth="1"/>
    <col min="4" max="4" width="0" hidden="1" customWidth="1"/>
    <col min="5" max="5" width="11.6640625" bestFit="1" customWidth="1"/>
    <col min="7" max="7" width="0" hidden="1" customWidth="1"/>
    <col min="11" max="11" width="4" bestFit="1" customWidth="1"/>
  </cols>
  <sheetData>
    <row r="1" spans="1:13" x14ac:dyDescent="0.3">
      <c r="A1" s="837" t="s">
        <v>384</v>
      </c>
      <c r="B1" s="837"/>
      <c r="C1" s="837"/>
      <c r="D1" s="837"/>
      <c r="E1" s="837"/>
      <c r="F1" s="837"/>
      <c r="G1" s="837"/>
    </row>
    <row r="2" spans="1:13" x14ac:dyDescent="0.3">
      <c r="A2" s="837" t="s">
        <v>385</v>
      </c>
      <c r="B2" s="837"/>
      <c r="C2" s="837"/>
      <c r="D2" s="837"/>
      <c r="E2" s="837"/>
      <c r="F2" s="837"/>
      <c r="G2" s="837"/>
    </row>
    <row r="3" spans="1:13" x14ac:dyDescent="0.3">
      <c r="A3" s="837" t="s">
        <v>386</v>
      </c>
      <c r="B3" s="837"/>
      <c r="C3" s="837"/>
      <c r="D3" s="837"/>
      <c r="E3" s="837"/>
      <c r="F3" s="837"/>
      <c r="G3" s="837"/>
    </row>
    <row r="4" spans="1:13" x14ac:dyDescent="0.3">
      <c r="A4" s="837" t="s">
        <v>387</v>
      </c>
      <c r="B4" s="837"/>
      <c r="C4" s="837"/>
      <c r="D4" s="837"/>
      <c r="E4" s="837"/>
      <c r="F4" s="837"/>
      <c r="G4" s="837"/>
    </row>
    <row r="5" spans="1:13" x14ac:dyDescent="0.3">
      <c r="A5" s="838" t="s">
        <v>388</v>
      </c>
      <c r="B5" s="838"/>
      <c r="C5" s="838"/>
      <c r="D5" s="838"/>
      <c r="E5" s="108"/>
      <c r="F5" s="108"/>
      <c r="G5" s="108"/>
    </row>
    <row r="6" spans="1:13" x14ac:dyDescent="0.3">
      <c r="A6" s="109"/>
      <c r="B6" s="840">
        <v>2009</v>
      </c>
      <c r="C6" s="840"/>
      <c r="D6" s="840"/>
      <c r="E6" s="840">
        <v>2010</v>
      </c>
      <c r="F6" s="840"/>
      <c r="G6" s="840"/>
    </row>
    <row r="7" spans="1:13" x14ac:dyDescent="0.3">
      <c r="A7" s="109"/>
      <c r="B7" s="110"/>
      <c r="C7" s="110"/>
      <c r="D7" s="110"/>
      <c r="E7" s="110"/>
      <c r="F7" s="110"/>
      <c r="G7" s="110"/>
    </row>
    <row r="8" spans="1:13" x14ac:dyDescent="0.3">
      <c r="A8" s="109" t="s">
        <v>359</v>
      </c>
      <c r="B8" s="109" t="s">
        <v>389</v>
      </c>
      <c r="C8" s="842" t="s">
        <v>390</v>
      </c>
      <c r="D8" s="842" t="s">
        <v>336</v>
      </c>
      <c r="E8" s="109" t="s">
        <v>389</v>
      </c>
      <c r="F8" s="842" t="s">
        <v>390</v>
      </c>
      <c r="G8" s="842" t="s">
        <v>336</v>
      </c>
      <c r="K8" s="132"/>
      <c r="L8" s="109" t="s">
        <v>336</v>
      </c>
      <c r="M8" s="109" t="s">
        <v>336</v>
      </c>
    </row>
    <row r="9" spans="1:13" ht="20.399999999999999" x14ac:dyDescent="0.3">
      <c r="A9" s="111"/>
      <c r="B9" s="112" t="s">
        <v>392</v>
      </c>
      <c r="C9" s="843"/>
      <c r="D9" s="843"/>
      <c r="E9" s="112" t="s">
        <v>393</v>
      </c>
      <c r="F9" s="843"/>
      <c r="G9" s="843"/>
      <c r="K9" s="132"/>
      <c r="L9" s="109"/>
      <c r="M9" s="109"/>
    </row>
    <row r="10" spans="1:13" x14ac:dyDescent="0.3">
      <c r="A10" s="109"/>
      <c r="B10" s="109"/>
      <c r="C10" s="109"/>
      <c r="D10" s="109"/>
      <c r="E10" s="109"/>
      <c r="F10" s="109"/>
      <c r="G10" s="109"/>
      <c r="K10" s="132"/>
      <c r="L10" s="109">
        <v>2009</v>
      </c>
      <c r="M10" s="109">
        <v>2010</v>
      </c>
    </row>
    <row r="11" spans="1:13" x14ac:dyDescent="0.3">
      <c r="A11" s="113"/>
      <c r="B11" s="113"/>
      <c r="C11" s="113"/>
      <c r="D11" s="113"/>
      <c r="E11" s="113"/>
      <c r="F11" s="113"/>
      <c r="G11" s="113"/>
      <c r="K11" s="132"/>
      <c r="L11" s="113"/>
      <c r="M11" s="113"/>
    </row>
    <row r="12" spans="1:13" x14ac:dyDescent="0.3">
      <c r="A12" s="114" t="s">
        <v>395</v>
      </c>
      <c r="B12" s="115">
        <v>1051094130</v>
      </c>
      <c r="C12" s="115">
        <v>890200059</v>
      </c>
      <c r="D12" s="116">
        <f>(C12/B12)*100</f>
        <v>84.69270578078482</v>
      </c>
      <c r="E12" s="117">
        <v>1198143000</v>
      </c>
      <c r="F12" s="115">
        <v>1063897676</v>
      </c>
      <c r="G12" s="116">
        <f>(F12/E12)*100</f>
        <v>88.795550781501049</v>
      </c>
      <c r="K12" s="114">
        <v>0</v>
      </c>
      <c r="L12" s="116">
        <f>D12</f>
        <v>84.69270578078482</v>
      </c>
      <c r="M12" s="116">
        <f>G12</f>
        <v>88.795550781501049</v>
      </c>
    </row>
    <row r="13" spans="1:13" x14ac:dyDescent="0.3">
      <c r="A13" s="114" t="s">
        <v>396</v>
      </c>
      <c r="B13" s="115">
        <v>980130900</v>
      </c>
      <c r="C13" s="115">
        <v>731200102</v>
      </c>
      <c r="D13" s="116">
        <f>(C13/B13)*100</f>
        <v>74.6022905715961</v>
      </c>
      <c r="E13" s="117">
        <v>812789818</v>
      </c>
      <c r="F13" s="115">
        <v>661711496</v>
      </c>
      <c r="G13" s="116">
        <f>(F13/E13)*100</f>
        <v>81.412375173233286</v>
      </c>
      <c r="K13" s="114">
        <v>1</v>
      </c>
      <c r="L13" s="116">
        <f t="shared" ref="L13:L21" si="0">D13</f>
        <v>74.6022905715961</v>
      </c>
      <c r="M13" s="116">
        <f t="shared" ref="M13:M21" si="1">G13</f>
        <v>81.412375173233286</v>
      </c>
    </row>
    <row r="14" spans="1:13" x14ac:dyDescent="0.3">
      <c r="A14" s="114" t="s">
        <v>397</v>
      </c>
      <c r="B14" s="115">
        <v>88366646</v>
      </c>
      <c r="C14" s="115">
        <v>42708506</v>
      </c>
      <c r="D14" s="116">
        <f>(C14/B14)*100</f>
        <v>48.331025260368037</v>
      </c>
      <c r="E14" s="117">
        <v>47844428</v>
      </c>
      <c r="F14" s="115">
        <v>33331030</v>
      </c>
      <c r="G14" s="116">
        <f>(F14/E14)*100</f>
        <v>69.665437321144282</v>
      </c>
      <c r="K14" s="114">
        <v>2</v>
      </c>
      <c r="L14" s="116">
        <f t="shared" si="0"/>
        <v>48.331025260368037</v>
      </c>
      <c r="M14" s="116">
        <f t="shared" si="1"/>
        <v>69.665437321144282</v>
      </c>
    </row>
    <row r="15" spans="1:13" x14ac:dyDescent="0.3">
      <c r="A15" s="114" t="s">
        <v>398</v>
      </c>
      <c r="B15" s="119">
        <v>0</v>
      </c>
      <c r="C15" s="119">
        <v>0</v>
      </c>
      <c r="D15" s="116">
        <v>0</v>
      </c>
      <c r="E15" s="119">
        <v>0</v>
      </c>
      <c r="F15" s="119">
        <v>0</v>
      </c>
      <c r="G15" s="116">
        <v>0</v>
      </c>
      <c r="K15" s="114">
        <v>3</v>
      </c>
      <c r="L15" s="116">
        <f t="shared" si="0"/>
        <v>0</v>
      </c>
      <c r="M15" s="116">
        <f t="shared" si="1"/>
        <v>0</v>
      </c>
    </row>
    <row r="16" spans="1:13" x14ac:dyDescent="0.3">
      <c r="A16" s="114" t="s">
        <v>399</v>
      </c>
      <c r="B16" s="119">
        <v>0</v>
      </c>
      <c r="C16" s="119">
        <v>0</v>
      </c>
      <c r="D16" s="116">
        <v>0</v>
      </c>
      <c r="E16" s="119">
        <v>0</v>
      </c>
      <c r="F16" s="119">
        <v>0</v>
      </c>
      <c r="G16" s="116">
        <v>0</v>
      </c>
      <c r="K16" s="114">
        <v>4</v>
      </c>
      <c r="L16" s="116">
        <f t="shared" si="0"/>
        <v>0</v>
      </c>
      <c r="M16" s="116">
        <f t="shared" si="1"/>
        <v>0</v>
      </c>
    </row>
    <row r="17" spans="1:13" x14ac:dyDescent="0.3">
      <c r="A17" s="113" t="s">
        <v>400</v>
      </c>
      <c r="B17" s="115">
        <v>437500000</v>
      </c>
      <c r="C17" s="115">
        <v>237306716.37</v>
      </c>
      <c r="D17" s="116">
        <f>(C17/B17)*100</f>
        <v>54.241535170285715</v>
      </c>
      <c r="E17" s="117">
        <v>372220754</v>
      </c>
      <c r="F17" s="115">
        <v>251135442</v>
      </c>
      <c r="G17" s="116">
        <f>(F17/E17)*100</f>
        <v>67.469489355770847</v>
      </c>
      <c r="K17" s="114">
        <v>5</v>
      </c>
      <c r="L17" s="116">
        <f t="shared" si="0"/>
        <v>54.241535170285715</v>
      </c>
      <c r="M17" s="116">
        <f t="shared" si="1"/>
        <v>67.469489355770847</v>
      </c>
    </row>
    <row r="18" spans="1:13" x14ac:dyDescent="0.3">
      <c r="A18" s="113" t="s">
        <v>401</v>
      </c>
      <c r="B18" s="115">
        <v>2505633885</v>
      </c>
      <c r="C18" s="115">
        <v>2493942969.8700004</v>
      </c>
      <c r="D18" s="116">
        <f>(C18/B18)*100</f>
        <v>99.533414869587006</v>
      </c>
      <c r="E18" s="117">
        <v>4874472758</v>
      </c>
      <c r="F18" s="115">
        <v>4857369285</v>
      </c>
      <c r="G18" s="116">
        <f>(F18/E18)*100</f>
        <v>99.649121579930267</v>
      </c>
      <c r="K18" s="114">
        <v>6</v>
      </c>
      <c r="L18" s="116">
        <f t="shared" si="0"/>
        <v>99.533414869587006</v>
      </c>
      <c r="M18" s="116">
        <f t="shared" si="1"/>
        <v>99.649121579930267</v>
      </c>
    </row>
    <row r="19" spans="1:13" x14ac:dyDescent="0.3">
      <c r="A19" s="113" t="s">
        <v>402</v>
      </c>
      <c r="B19" s="119">
        <v>0</v>
      </c>
      <c r="C19" s="119">
        <v>0</v>
      </c>
      <c r="D19" s="116">
        <v>0</v>
      </c>
      <c r="E19" s="119">
        <v>0</v>
      </c>
      <c r="F19" s="119">
        <v>0</v>
      </c>
      <c r="G19" s="116">
        <v>0</v>
      </c>
      <c r="K19" s="114">
        <v>7</v>
      </c>
      <c r="L19" s="116">
        <f t="shared" si="0"/>
        <v>0</v>
      </c>
      <c r="M19" s="116">
        <f t="shared" si="1"/>
        <v>0</v>
      </c>
    </row>
    <row r="20" spans="1:13" x14ac:dyDescent="0.3">
      <c r="A20" s="113" t="s">
        <v>403</v>
      </c>
      <c r="B20" s="119">
        <v>0</v>
      </c>
      <c r="C20" s="119">
        <v>0</v>
      </c>
      <c r="D20" s="116">
        <v>0</v>
      </c>
      <c r="E20" s="119">
        <v>0</v>
      </c>
      <c r="F20" s="119">
        <v>0</v>
      </c>
      <c r="G20" s="116">
        <v>0</v>
      </c>
      <c r="K20" s="114">
        <v>8</v>
      </c>
      <c r="L20" s="116">
        <f t="shared" si="0"/>
        <v>0</v>
      </c>
      <c r="M20" s="116">
        <f t="shared" si="1"/>
        <v>0</v>
      </c>
    </row>
    <row r="21" spans="1:13" x14ac:dyDescent="0.3">
      <c r="A21" s="113" t="s">
        <v>404</v>
      </c>
      <c r="B21" s="119">
        <v>0</v>
      </c>
      <c r="C21" s="119">
        <v>0</v>
      </c>
      <c r="D21" s="116">
        <v>0</v>
      </c>
      <c r="E21" s="119">
        <v>0</v>
      </c>
      <c r="F21" s="119">
        <v>0</v>
      </c>
      <c r="G21" s="116">
        <v>0</v>
      </c>
      <c r="K21" s="114">
        <v>9</v>
      </c>
      <c r="L21" s="116">
        <f t="shared" si="0"/>
        <v>0</v>
      </c>
      <c r="M21" s="116">
        <f t="shared" si="1"/>
        <v>0</v>
      </c>
    </row>
    <row r="22" spans="1:13" x14ac:dyDescent="0.3">
      <c r="A22" s="113" t="s">
        <v>405</v>
      </c>
      <c r="B22" s="119">
        <v>0</v>
      </c>
      <c r="C22" s="119">
        <v>0</v>
      </c>
      <c r="D22" s="116">
        <v>0</v>
      </c>
      <c r="E22" s="119">
        <v>0</v>
      </c>
      <c r="F22" s="119">
        <v>0</v>
      </c>
      <c r="G22" s="116">
        <v>0</v>
      </c>
      <c r="K22" s="114" t="s">
        <v>421</v>
      </c>
      <c r="L22" s="116">
        <f>E20</f>
        <v>0</v>
      </c>
      <c r="M22" s="116">
        <f>H20</f>
        <v>0</v>
      </c>
    </row>
    <row r="23" spans="1:13" x14ac:dyDescent="0.3">
      <c r="A23" s="113"/>
      <c r="B23" s="120"/>
      <c r="C23" s="120"/>
      <c r="D23" s="116"/>
      <c r="E23" s="120"/>
      <c r="F23" s="120"/>
      <c r="G23" s="116"/>
      <c r="K23" s="132"/>
      <c r="L23" s="116"/>
      <c r="M23" s="132"/>
    </row>
    <row r="24" spans="1:13" x14ac:dyDescent="0.3">
      <c r="A24" s="121" t="s">
        <v>406</v>
      </c>
      <c r="B24" s="122">
        <f>SUM(B12:B23)</f>
        <v>5062725561</v>
      </c>
      <c r="C24" s="122">
        <f>SUM(C12:C22)</f>
        <v>4395358353.2399998</v>
      </c>
      <c r="D24" s="123">
        <f>(C24/B24)*100</f>
        <v>86.818025197712274</v>
      </c>
      <c r="E24" s="122">
        <f>SUM(E12:E22)</f>
        <v>7305470758</v>
      </c>
      <c r="F24" s="122">
        <f>SUM(F12:F22)</f>
        <v>6867444929</v>
      </c>
      <c r="G24" s="123">
        <f>(F24/E24)*100</f>
        <v>94.004139589220443</v>
      </c>
    </row>
    <row r="25" spans="1:13" x14ac:dyDescent="0.3">
      <c r="A25" s="121"/>
      <c r="B25" s="124"/>
      <c r="C25" s="115"/>
      <c r="D25" s="125"/>
      <c r="E25" s="124"/>
      <c r="F25" s="115"/>
      <c r="G25" s="116"/>
    </row>
    <row r="26" spans="1:13" x14ac:dyDescent="0.3">
      <c r="A26" s="113" t="s">
        <v>407</v>
      </c>
      <c r="B26" s="119">
        <v>0</v>
      </c>
      <c r="C26" s="119">
        <v>0</v>
      </c>
      <c r="D26" s="116">
        <v>0</v>
      </c>
      <c r="E26" s="119">
        <v>0</v>
      </c>
      <c r="F26" s="119">
        <v>0</v>
      </c>
      <c r="G26" s="116">
        <v>0</v>
      </c>
    </row>
    <row r="27" spans="1:13" x14ac:dyDescent="0.3">
      <c r="A27" s="113" t="s">
        <v>408</v>
      </c>
      <c r="B27" s="115">
        <v>9899200</v>
      </c>
      <c r="C27" s="119">
        <v>899200</v>
      </c>
      <c r="D27" s="116">
        <f>(C27/B27)*100</f>
        <v>9.0835623080652983</v>
      </c>
      <c r="E27" s="115">
        <v>1200000</v>
      </c>
      <c r="F27" s="115">
        <v>1200000</v>
      </c>
      <c r="G27" s="116">
        <f>(F27/E27)*100</f>
        <v>100</v>
      </c>
    </row>
    <row r="28" spans="1:13" x14ac:dyDescent="0.3">
      <c r="A28" s="113"/>
      <c r="B28" s="126"/>
      <c r="C28" s="126"/>
      <c r="D28" s="123"/>
      <c r="E28" s="126"/>
      <c r="F28" s="126"/>
      <c r="G28" s="116"/>
    </row>
    <row r="29" spans="1:13" ht="15" thickBot="1" x14ac:dyDescent="0.35">
      <c r="A29" s="127" t="s">
        <v>409</v>
      </c>
      <c r="B29" s="128">
        <f>B24+B26+B27</f>
        <v>5072624761</v>
      </c>
      <c r="C29" s="128">
        <f>C24+C26+C27</f>
        <v>4396257553.2399998</v>
      </c>
      <c r="D29" s="129">
        <f>(C29/B29)*100</f>
        <v>86.666326810527508</v>
      </c>
      <c r="E29" s="128">
        <f>E24+E26+E27</f>
        <v>7306670758</v>
      </c>
      <c r="F29" s="128">
        <f>F24+F26+F27</f>
        <v>6868644929</v>
      </c>
      <c r="G29" s="129">
        <f>(F29/E29)*100</f>
        <v>94.005124310269352</v>
      </c>
    </row>
    <row r="30" spans="1:13" x14ac:dyDescent="0.3">
      <c r="A30" s="834" t="s">
        <v>410</v>
      </c>
      <c r="B30" s="834"/>
      <c r="C30" s="834"/>
      <c r="D30" s="834"/>
      <c r="E30" s="834"/>
      <c r="F30" s="834"/>
      <c r="G30" s="834"/>
    </row>
    <row r="31" spans="1:13" x14ac:dyDescent="0.3">
      <c r="A31" s="835"/>
      <c r="B31" s="835"/>
      <c r="C31" s="835"/>
      <c r="D31" s="835"/>
      <c r="E31" s="835"/>
      <c r="F31" s="835"/>
      <c r="G31" s="835"/>
    </row>
    <row r="32" spans="1:13" x14ac:dyDescent="0.3">
      <c r="A32" s="836" t="s">
        <v>411</v>
      </c>
      <c r="B32" s="836"/>
      <c r="C32" s="836"/>
      <c r="D32" s="836"/>
      <c r="E32" s="836"/>
      <c r="F32" s="836"/>
      <c r="G32" s="836"/>
    </row>
    <row r="33" spans="1:7" x14ac:dyDescent="0.3">
      <c r="A33" s="841" t="s">
        <v>412</v>
      </c>
      <c r="B33" s="841"/>
      <c r="C33" s="841"/>
      <c r="D33" s="841"/>
      <c r="E33" s="841"/>
      <c r="F33" s="841"/>
      <c r="G33" s="841"/>
    </row>
    <row r="34" spans="1:7" x14ac:dyDescent="0.3">
      <c r="A34" s="841" t="s">
        <v>413</v>
      </c>
      <c r="B34" s="841"/>
      <c r="C34" s="841"/>
      <c r="D34" s="841"/>
      <c r="E34" s="841"/>
      <c r="F34" s="841"/>
      <c r="G34" s="841"/>
    </row>
  </sheetData>
  <mergeCells count="15">
    <mergeCell ref="A33:G33"/>
    <mergeCell ref="A34:G34"/>
    <mergeCell ref="C8:C9"/>
    <mergeCell ref="D8:D9"/>
    <mergeCell ref="F8:F9"/>
    <mergeCell ref="G8:G9"/>
    <mergeCell ref="A30:G31"/>
    <mergeCell ref="A32:G32"/>
    <mergeCell ref="A5:D5"/>
    <mergeCell ref="B6:D6"/>
    <mergeCell ref="E6:G6"/>
    <mergeCell ref="A1:G1"/>
    <mergeCell ref="A2:G2"/>
    <mergeCell ref="A3:G3"/>
    <mergeCell ref="A4:G4"/>
  </mergeCells>
  <phoneticPr fontId="66" type="noConversion"/>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48"/>
  <sheetViews>
    <sheetView workbookViewId="0">
      <selection activeCell="F2" sqref="F2"/>
    </sheetView>
  </sheetViews>
  <sheetFormatPr baseColWidth="10" defaultRowHeight="14.4" x14ac:dyDescent="0.3"/>
  <cols>
    <col min="1" max="1" width="125.33203125" customWidth="1"/>
  </cols>
  <sheetData>
    <row r="1" spans="1:2" x14ac:dyDescent="0.3">
      <c r="A1" s="88"/>
    </row>
    <row r="2" spans="1:2" ht="16.8" x14ac:dyDescent="0.3">
      <c r="A2" s="89" t="s">
        <v>337</v>
      </c>
    </row>
    <row r="3" spans="1:2" ht="16.8" x14ac:dyDescent="0.3">
      <c r="A3" s="89" t="s">
        <v>338</v>
      </c>
    </row>
    <row r="4" spans="1:2" ht="16.8" x14ac:dyDescent="0.3">
      <c r="A4" s="89" t="s">
        <v>339</v>
      </c>
    </row>
    <row r="5" spans="1:2" x14ac:dyDescent="0.3">
      <c r="A5" s="88"/>
    </row>
    <row r="6" spans="1:2" x14ac:dyDescent="0.3">
      <c r="A6" s="88"/>
    </row>
    <row r="7" spans="1:2" x14ac:dyDescent="0.3">
      <c r="A7" s="88"/>
    </row>
    <row r="8" spans="1:2" x14ac:dyDescent="0.3">
      <c r="A8" s="88"/>
    </row>
    <row r="9" spans="1:2" x14ac:dyDescent="0.3">
      <c r="A9" s="90" t="s">
        <v>340</v>
      </c>
    </row>
    <row r="10" spans="1:2" ht="66.599999999999994" x14ac:dyDescent="0.3">
      <c r="A10" s="91" t="s">
        <v>341</v>
      </c>
    </row>
    <row r="11" spans="1:2" ht="27" x14ac:dyDescent="0.3">
      <c r="A11" s="91" t="s">
        <v>342</v>
      </c>
    </row>
    <row r="12" spans="1:2" ht="119.4" x14ac:dyDescent="0.3">
      <c r="A12" s="91" t="s">
        <v>343</v>
      </c>
    </row>
    <row r="13" spans="1:2" x14ac:dyDescent="0.3">
      <c r="A13" s="91"/>
    </row>
    <row r="14" spans="1:2" x14ac:dyDescent="0.3">
      <c r="A14" s="92" t="s">
        <v>344</v>
      </c>
      <c r="B14" s="92" t="s">
        <v>345</v>
      </c>
    </row>
    <row r="15" spans="1:2" ht="27" x14ac:dyDescent="0.3">
      <c r="A15" s="91" t="s">
        <v>346</v>
      </c>
    </row>
    <row r="16" spans="1:2" x14ac:dyDescent="0.3">
      <c r="A16" s="93" t="s">
        <v>0</v>
      </c>
    </row>
    <row r="18" spans="1:1" x14ac:dyDescent="0.3">
      <c r="A18" s="91"/>
    </row>
    <row r="19" spans="1:1" x14ac:dyDescent="0.3">
      <c r="A19" s="91"/>
    </row>
    <row r="20" spans="1:1" ht="79.8" x14ac:dyDescent="0.3">
      <c r="A20" s="91" t="s">
        <v>347</v>
      </c>
    </row>
    <row r="21" spans="1:1" ht="16.8" x14ac:dyDescent="0.3">
      <c r="A21" s="94"/>
    </row>
    <row r="22" spans="1:1" ht="16.8" x14ac:dyDescent="0.3">
      <c r="A22" s="94"/>
    </row>
    <row r="23" spans="1:1" ht="16.8" x14ac:dyDescent="0.3">
      <c r="A23" s="94"/>
    </row>
    <row r="24" spans="1:1" ht="16.8" x14ac:dyDescent="0.3">
      <c r="A24" s="94"/>
    </row>
    <row r="25" spans="1:1" ht="16.8" x14ac:dyDescent="0.3">
      <c r="A25" s="94"/>
    </row>
    <row r="26" spans="1:1" ht="16.8" x14ac:dyDescent="0.3">
      <c r="A26" s="94"/>
    </row>
    <row r="27" spans="1:1" ht="16.8" x14ac:dyDescent="0.3">
      <c r="A27" s="94"/>
    </row>
    <row r="28" spans="1:1" ht="16.8" x14ac:dyDescent="0.3">
      <c r="A28" s="94"/>
    </row>
    <row r="29" spans="1:1" ht="16.8" x14ac:dyDescent="0.3">
      <c r="A29" s="94"/>
    </row>
    <row r="30" spans="1:1" ht="16.8" x14ac:dyDescent="0.3">
      <c r="A30" s="94"/>
    </row>
    <row r="31" spans="1:1" ht="16.8" x14ac:dyDescent="0.3">
      <c r="A31" s="94"/>
    </row>
    <row r="32" spans="1:1" ht="16.8" x14ac:dyDescent="0.3">
      <c r="A32" s="94"/>
    </row>
    <row r="33" spans="1:1" ht="16.8" x14ac:dyDescent="0.3">
      <c r="A33" s="94"/>
    </row>
    <row r="34" spans="1:1" ht="16.8" x14ac:dyDescent="0.3">
      <c r="A34" s="94"/>
    </row>
    <row r="35" spans="1:1" ht="16.8" x14ac:dyDescent="0.3">
      <c r="A35" s="94"/>
    </row>
    <row r="36" spans="1:1" ht="16.8" x14ac:dyDescent="0.3">
      <c r="A36" s="94"/>
    </row>
    <row r="37" spans="1:1" ht="16.8" x14ac:dyDescent="0.3">
      <c r="A37" s="94"/>
    </row>
    <row r="38" spans="1:1" ht="16.8" x14ac:dyDescent="0.3">
      <c r="A38" s="94"/>
    </row>
    <row r="39" spans="1:1" ht="16.8" x14ac:dyDescent="0.3">
      <c r="A39" s="94"/>
    </row>
    <row r="40" spans="1:1" ht="16.8" x14ac:dyDescent="0.3">
      <c r="A40" s="94"/>
    </row>
    <row r="41" spans="1:1" ht="16.8" x14ac:dyDescent="0.3">
      <c r="A41" s="94"/>
    </row>
    <row r="42" spans="1:1" ht="16.8" x14ac:dyDescent="0.3">
      <c r="A42" s="94"/>
    </row>
    <row r="43" spans="1:1" ht="16.8" x14ac:dyDescent="0.3">
      <c r="A43" s="94"/>
    </row>
    <row r="44" spans="1:1" ht="16.8" x14ac:dyDescent="0.3">
      <c r="A44" s="94"/>
    </row>
    <row r="45" spans="1:1" ht="16.8" x14ac:dyDescent="0.3">
      <c r="A45" s="94"/>
    </row>
    <row r="46" spans="1:1" ht="16.8" x14ac:dyDescent="0.3">
      <c r="A46" s="94"/>
    </row>
    <row r="47" spans="1:1" ht="16.8" x14ac:dyDescent="0.3">
      <c r="A47" s="94"/>
    </row>
    <row r="48" spans="1:1" ht="16.8" x14ac:dyDescent="0.3">
      <c r="A48" s="94"/>
    </row>
    <row r="49" spans="1:1" ht="16.8" x14ac:dyDescent="0.3">
      <c r="A49" s="94"/>
    </row>
    <row r="50" spans="1:1" ht="16.8" x14ac:dyDescent="0.3">
      <c r="A50" s="94"/>
    </row>
    <row r="51" spans="1:1" ht="16.8" x14ac:dyDescent="0.3">
      <c r="A51" s="89" t="s">
        <v>337</v>
      </c>
    </row>
    <row r="52" spans="1:1" ht="16.8" x14ac:dyDescent="0.3">
      <c r="A52" s="89" t="s">
        <v>338</v>
      </c>
    </row>
    <row r="53" spans="1:1" ht="16.8" x14ac:dyDescent="0.3">
      <c r="A53" s="89" t="s">
        <v>348</v>
      </c>
    </row>
    <row r="54" spans="1:1" ht="15.6" x14ac:dyDescent="0.3">
      <c r="A54" s="95"/>
    </row>
    <row r="55" spans="1:1" x14ac:dyDescent="0.3">
      <c r="A55" s="91" t="s">
        <v>349</v>
      </c>
    </row>
    <row r="56" spans="1:1" ht="40.200000000000003" x14ac:dyDescent="0.3">
      <c r="A56" s="91" t="s">
        <v>350</v>
      </c>
    </row>
    <row r="57" spans="1:1" ht="66.599999999999994" x14ac:dyDescent="0.3">
      <c r="A57" s="91" t="s">
        <v>351</v>
      </c>
    </row>
    <row r="58" spans="1:1" x14ac:dyDescent="0.3">
      <c r="A58" s="91"/>
    </row>
    <row r="59" spans="1:1" x14ac:dyDescent="0.3">
      <c r="A59" s="96" t="s">
        <v>352</v>
      </c>
    </row>
    <row r="60" spans="1:1" ht="27" x14ac:dyDescent="0.3">
      <c r="A60" s="91" t="s">
        <v>353</v>
      </c>
    </row>
    <row r="62" spans="1:1" x14ac:dyDescent="0.3">
      <c r="A62" s="91"/>
    </row>
    <row r="63" spans="1:1" x14ac:dyDescent="0.3">
      <c r="A63" s="91" t="s">
        <v>354</v>
      </c>
    </row>
    <row r="64" spans="1:1" x14ac:dyDescent="0.3">
      <c r="A64" s="91" t="s">
        <v>355</v>
      </c>
    </row>
    <row r="65" spans="7:11" x14ac:dyDescent="0.3">
      <c r="G65" s="845" t="s">
        <v>356</v>
      </c>
      <c r="H65" s="845"/>
      <c r="I65" s="845"/>
      <c r="J65" s="845"/>
      <c r="K65" s="845"/>
    </row>
    <row r="66" spans="7:11" x14ac:dyDescent="0.3">
      <c r="G66" s="845" t="s">
        <v>357</v>
      </c>
      <c r="H66" s="845"/>
      <c r="I66" s="845"/>
      <c r="J66" s="845"/>
      <c r="K66" s="845"/>
    </row>
    <row r="67" spans="7:11" x14ac:dyDescent="0.3">
      <c r="G67" s="845" t="s">
        <v>358</v>
      </c>
      <c r="H67" s="845"/>
      <c r="I67" s="845"/>
      <c r="J67" s="845"/>
      <c r="K67" s="845"/>
    </row>
    <row r="68" spans="7:11" x14ac:dyDescent="0.3">
      <c r="G68" s="846" t="s">
        <v>359</v>
      </c>
      <c r="H68" s="846"/>
      <c r="I68" s="846" t="s">
        <v>360</v>
      </c>
      <c r="J68" s="846"/>
      <c r="K68" s="846" t="s">
        <v>361</v>
      </c>
    </row>
    <row r="69" spans="7:11" x14ac:dyDescent="0.3">
      <c r="G69" s="846"/>
      <c r="H69" s="846"/>
      <c r="I69" s="97">
        <v>2008</v>
      </c>
      <c r="J69" s="97">
        <v>2009</v>
      </c>
      <c r="K69" s="846"/>
    </row>
    <row r="70" spans="7:11" x14ac:dyDescent="0.3">
      <c r="G70" s="98">
        <v>0</v>
      </c>
      <c r="H70" s="99" t="s">
        <v>362</v>
      </c>
      <c r="I70" s="100">
        <v>0.84699999999999998</v>
      </c>
      <c r="J70" s="100">
        <v>0.84699999999999998</v>
      </c>
      <c r="K70" s="100">
        <v>0</v>
      </c>
    </row>
    <row r="71" spans="7:11" x14ac:dyDescent="0.3">
      <c r="G71" s="98">
        <v>1</v>
      </c>
      <c r="H71" s="99" t="s">
        <v>325</v>
      </c>
      <c r="I71" s="100">
        <v>0.78800000000000003</v>
      </c>
      <c r="J71" s="100">
        <v>0.746</v>
      </c>
      <c r="K71" s="100">
        <v>-4.2000000000000003E-2</v>
      </c>
    </row>
    <row r="72" spans="7:11" x14ac:dyDescent="0.3">
      <c r="G72" s="98">
        <v>2</v>
      </c>
      <c r="H72" s="99" t="s">
        <v>326</v>
      </c>
      <c r="I72" s="100">
        <v>0.64</v>
      </c>
      <c r="J72" s="100">
        <v>0.48299999999999998</v>
      </c>
      <c r="K72" s="100">
        <v>-0.157</v>
      </c>
    </row>
    <row r="73" spans="7:11" x14ac:dyDescent="0.3">
      <c r="G73" s="98">
        <v>3</v>
      </c>
      <c r="H73" s="99" t="s">
        <v>363</v>
      </c>
      <c r="I73" s="98" t="s">
        <v>364</v>
      </c>
      <c r="J73" s="98" t="s">
        <v>364</v>
      </c>
      <c r="K73" s="98" t="s">
        <v>364</v>
      </c>
    </row>
    <row r="74" spans="7:11" x14ac:dyDescent="0.3">
      <c r="G74" s="98">
        <v>4</v>
      </c>
      <c r="H74" s="99" t="s">
        <v>365</v>
      </c>
      <c r="I74" s="98" t="s">
        <v>364</v>
      </c>
      <c r="J74" s="98" t="s">
        <v>364</v>
      </c>
      <c r="K74" s="98" t="s">
        <v>364</v>
      </c>
    </row>
    <row r="75" spans="7:11" x14ac:dyDescent="0.3">
      <c r="G75" s="98">
        <v>5</v>
      </c>
      <c r="H75" s="99" t="s">
        <v>366</v>
      </c>
      <c r="I75" s="100">
        <v>0.9</v>
      </c>
      <c r="J75" s="100">
        <v>0.54200000000000004</v>
      </c>
      <c r="K75" s="100">
        <v>-0.35799999999999998</v>
      </c>
    </row>
    <row r="76" spans="7:11" x14ac:dyDescent="0.3">
      <c r="G76" s="98">
        <v>6</v>
      </c>
      <c r="H76" s="99" t="s">
        <v>367</v>
      </c>
      <c r="I76" s="100">
        <v>0.996</v>
      </c>
      <c r="J76" s="100">
        <v>0.99199999999999999</v>
      </c>
      <c r="K76" s="100">
        <v>-4.0000000000000001E-3</v>
      </c>
    </row>
    <row r="77" spans="7:11" x14ac:dyDescent="0.3">
      <c r="G77" s="98">
        <v>7</v>
      </c>
      <c r="H77" s="99" t="s">
        <v>368</v>
      </c>
      <c r="I77" s="98" t="s">
        <v>364</v>
      </c>
      <c r="J77" s="98" t="s">
        <v>364</v>
      </c>
      <c r="K77" s="98" t="s">
        <v>364</v>
      </c>
    </row>
    <row r="78" spans="7:11" x14ac:dyDescent="0.3">
      <c r="G78" s="98">
        <v>8</v>
      </c>
      <c r="H78" s="99" t="s">
        <v>369</v>
      </c>
      <c r="I78" s="98" t="s">
        <v>364</v>
      </c>
      <c r="J78" s="98" t="s">
        <v>364</v>
      </c>
      <c r="K78" s="98" t="s">
        <v>364</v>
      </c>
    </row>
    <row r="79" spans="7:11" x14ac:dyDescent="0.3">
      <c r="G79" s="98">
        <v>9</v>
      </c>
      <c r="H79" s="99" t="s">
        <v>370</v>
      </c>
      <c r="I79" s="98" t="s">
        <v>364</v>
      </c>
      <c r="J79" s="98" t="s">
        <v>364</v>
      </c>
      <c r="K79" s="98" t="s">
        <v>364</v>
      </c>
    </row>
    <row r="81" spans="1:11" ht="15" thickBot="1" x14ac:dyDescent="0.35">
      <c r="G81" s="101"/>
      <c r="H81" s="102" t="s">
        <v>371</v>
      </c>
      <c r="I81" s="103">
        <v>0.90900000000000003</v>
      </c>
      <c r="J81" s="103">
        <v>0.86699999999999999</v>
      </c>
      <c r="K81" s="103">
        <v>-4.2000000000000003E-2</v>
      </c>
    </row>
    <row r="82" spans="1:11" x14ac:dyDescent="0.3">
      <c r="G82" s="844" t="s">
        <v>372</v>
      </c>
      <c r="H82" s="844"/>
    </row>
    <row r="83" spans="1:11" x14ac:dyDescent="0.3">
      <c r="A83" s="91"/>
    </row>
    <row r="84" spans="1:11" ht="40.200000000000003" x14ac:dyDescent="0.3">
      <c r="A84" s="91" t="s">
        <v>373</v>
      </c>
    </row>
    <row r="85" spans="1:11" ht="27" x14ac:dyDescent="0.3">
      <c r="A85" s="91" t="s">
        <v>374</v>
      </c>
    </row>
    <row r="86" spans="1:11" ht="15.6" x14ac:dyDescent="0.3">
      <c r="A86" s="95"/>
    </row>
    <row r="87" spans="1:11" ht="16.8" x14ac:dyDescent="0.3">
      <c r="A87" s="94"/>
    </row>
    <row r="88" spans="1:11" ht="16.8" x14ac:dyDescent="0.3">
      <c r="A88" s="94"/>
    </row>
    <row r="89" spans="1:11" ht="16.8" x14ac:dyDescent="0.3">
      <c r="A89" s="94"/>
    </row>
    <row r="90" spans="1:11" ht="16.8" x14ac:dyDescent="0.3">
      <c r="A90" s="94"/>
    </row>
    <row r="91" spans="1:11" ht="16.8" x14ac:dyDescent="0.3">
      <c r="A91" s="94"/>
    </row>
    <row r="92" spans="1:11" ht="16.8" x14ac:dyDescent="0.3">
      <c r="A92" s="94"/>
    </row>
    <row r="93" spans="1:11" ht="16.8" x14ac:dyDescent="0.3">
      <c r="A93" s="94"/>
    </row>
    <row r="94" spans="1:11" ht="16.8" x14ac:dyDescent="0.3">
      <c r="A94" s="94"/>
    </row>
    <row r="95" spans="1:11" ht="16.8" x14ac:dyDescent="0.3">
      <c r="A95" s="94"/>
    </row>
    <row r="96" spans="1:11" ht="16.8" x14ac:dyDescent="0.3">
      <c r="A96" s="94"/>
    </row>
    <row r="97" spans="1:1" ht="16.8" x14ac:dyDescent="0.3">
      <c r="A97" s="94"/>
    </row>
    <row r="98" spans="1:1" ht="16.8" x14ac:dyDescent="0.3">
      <c r="A98" s="94"/>
    </row>
    <row r="99" spans="1:1" ht="16.8" x14ac:dyDescent="0.3">
      <c r="A99" s="94"/>
    </row>
    <row r="100" spans="1:1" ht="16.8" x14ac:dyDescent="0.3">
      <c r="A100" s="94"/>
    </row>
    <row r="101" spans="1:1" ht="16.8" x14ac:dyDescent="0.3">
      <c r="A101" s="94"/>
    </row>
    <row r="102" spans="1:1" ht="16.8" x14ac:dyDescent="0.3">
      <c r="A102" s="94"/>
    </row>
    <row r="103" spans="1:1" ht="16.8" x14ac:dyDescent="0.3">
      <c r="A103" s="94"/>
    </row>
    <row r="104" spans="1:1" ht="16.8" x14ac:dyDescent="0.3">
      <c r="A104" s="94"/>
    </row>
    <row r="105" spans="1:1" ht="16.8" x14ac:dyDescent="0.3">
      <c r="A105" s="94"/>
    </row>
    <row r="106" spans="1:1" ht="16.8" x14ac:dyDescent="0.3">
      <c r="A106" s="94"/>
    </row>
    <row r="107" spans="1:1" ht="16.8" x14ac:dyDescent="0.3">
      <c r="A107" s="94"/>
    </row>
    <row r="108" spans="1:1" ht="16.8" x14ac:dyDescent="0.3">
      <c r="A108" s="94"/>
    </row>
    <row r="109" spans="1:1" ht="16.8" x14ac:dyDescent="0.3">
      <c r="A109" s="94"/>
    </row>
    <row r="110" spans="1:1" ht="16.8" x14ac:dyDescent="0.3">
      <c r="A110" s="94"/>
    </row>
    <row r="111" spans="1:1" ht="16.8" x14ac:dyDescent="0.3">
      <c r="A111" s="94"/>
    </row>
    <row r="112" spans="1:1" ht="16.8" x14ac:dyDescent="0.3">
      <c r="A112" s="94"/>
    </row>
    <row r="113" spans="1:1" ht="16.8" x14ac:dyDescent="0.3">
      <c r="A113" s="94"/>
    </row>
    <row r="114" spans="1:1" ht="16.8" x14ac:dyDescent="0.3">
      <c r="A114" s="94"/>
    </row>
    <row r="115" spans="1:1" ht="16.8" x14ac:dyDescent="0.3">
      <c r="A115" s="94"/>
    </row>
    <row r="116" spans="1:1" ht="16.8" x14ac:dyDescent="0.3">
      <c r="A116" s="94"/>
    </row>
    <row r="117" spans="1:1" ht="16.8" x14ac:dyDescent="0.3">
      <c r="A117" s="89" t="s">
        <v>337</v>
      </c>
    </row>
    <row r="118" spans="1:1" ht="16.8" x14ac:dyDescent="0.3">
      <c r="A118" s="89" t="s">
        <v>338</v>
      </c>
    </row>
    <row r="119" spans="1:1" ht="16.8" x14ac:dyDescent="0.3">
      <c r="A119" s="89" t="s">
        <v>375</v>
      </c>
    </row>
    <row r="120" spans="1:1" ht="16.8" x14ac:dyDescent="0.3">
      <c r="A120" s="94"/>
    </row>
    <row r="121" spans="1:1" x14ac:dyDescent="0.3">
      <c r="A121" s="96" t="s">
        <v>376</v>
      </c>
    </row>
    <row r="122" spans="1:1" x14ac:dyDescent="0.3">
      <c r="A122" s="91"/>
    </row>
    <row r="123" spans="1:1" x14ac:dyDescent="0.3">
      <c r="A123" s="91" t="s">
        <v>377</v>
      </c>
    </row>
    <row r="124" spans="1:1" x14ac:dyDescent="0.3">
      <c r="A124" s="90"/>
    </row>
    <row r="126" spans="1:1" x14ac:dyDescent="0.3">
      <c r="A126" s="93"/>
    </row>
    <row r="127" spans="1:1" x14ac:dyDescent="0.3">
      <c r="A127" s="91"/>
    </row>
    <row r="128" spans="1:1" x14ac:dyDescent="0.3">
      <c r="A128" s="91"/>
    </row>
    <row r="129" spans="1:1" x14ac:dyDescent="0.3">
      <c r="A129" s="91"/>
    </row>
    <row r="130" spans="1:1" x14ac:dyDescent="0.3">
      <c r="A130" s="91"/>
    </row>
    <row r="131" spans="1:1" x14ac:dyDescent="0.3">
      <c r="A131" s="91"/>
    </row>
    <row r="132" spans="1:1" x14ac:dyDescent="0.3">
      <c r="A132" s="91"/>
    </row>
    <row r="133" spans="1:1" ht="27" x14ac:dyDescent="0.3">
      <c r="A133" s="91" t="s">
        <v>378</v>
      </c>
    </row>
    <row r="134" spans="1:1" x14ac:dyDescent="0.3">
      <c r="A134" s="91"/>
    </row>
    <row r="135" spans="1:1" x14ac:dyDescent="0.3">
      <c r="A135" s="91"/>
    </row>
    <row r="137" spans="1:1" x14ac:dyDescent="0.3">
      <c r="A137" s="91"/>
    </row>
    <row r="138" spans="1:1" x14ac:dyDescent="0.3">
      <c r="A138" s="91"/>
    </row>
    <row r="140" spans="1:1" x14ac:dyDescent="0.3">
      <c r="A140" s="91"/>
    </row>
    <row r="141" spans="1:1" x14ac:dyDescent="0.3">
      <c r="A141" s="91" t="s">
        <v>379</v>
      </c>
    </row>
    <row r="143" spans="1:1" ht="40.200000000000003" x14ac:dyDescent="0.3">
      <c r="A143" s="91" t="s">
        <v>380</v>
      </c>
    </row>
    <row r="144" spans="1:1" x14ac:dyDescent="0.3">
      <c r="A144" s="91"/>
    </row>
    <row r="145" spans="1:1" ht="27" x14ac:dyDescent="0.3">
      <c r="A145" s="91" t="s">
        <v>381</v>
      </c>
    </row>
    <row r="146" spans="1:1" x14ac:dyDescent="0.3">
      <c r="A146" s="91"/>
    </row>
    <row r="147" spans="1:1" ht="27" x14ac:dyDescent="0.3">
      <c r="A147" s="91" t="s">
        <v>382</v>
      </c>
    </row>
    <row r="148" spans="1:1" ht="16.8" x14ac:dyDescent="0.3">
      <c r="A148" s="94"/>
    </row>
  </sheetData>
  <mergeCells count="7">
    <mergeCell ref="G82:H82"/>
    <mergeCell ref="G65:K65"/>
    <mergeCell ref="G66:K66"/>
    <mergeCell ref="G67:K67"/>
    <mergeCell ref="G68:H69"/>
    <mergeCell ref="I68:J68"/>
    <mergeCell ref="K68:K69"/>
  </mergeCells>
  <phoneticPr fontId="66" type="noConversion"/>
  <pageMargins left="0.7" right="0.7" top="0.75" bottom="0.75" header="0.3" footer="0.3"/>
  <drawing r:id="rId1"/>
  <legacyDrawing r:id="rId2"/>
  <oleObjects>
    <mc:AlternateContent xmlns:mc="http://schemas.openxmlformats.org/markup-compatibility/2006">
      <mc:Choice Requires="x14">
        <oleObject progId="Excel.Sheet.8" shapeId="33799" r:id="rId3">
          <objectPr defaultSize="0" autoPict="0" r:id="rId4">
            <anchor moveWithCells="1" sizeWithCells="1">
              <from>
                <xdr:col>0</xdr:col>
                <xdr:colOff>982980</xdr:colOff>
                <xdr:row>21</xdr:row>
                <xdr:rowOff>7620</xdr:rowOff>
              </from>
              <to>
                <xdr:col>0</xdr:col>
                <xdr:colOff>6827520</xdr:colOff>
                <xdr:row>47</xdr:row>
                <xdr:rowOff>99060</xdr:rowOff>
              </to>
            </anchor>
          </objectPr>
        </oleObject>
      </mc:Choice>
      <mc:Fallback>
        <oleObject progId="Excel.Sheet.8" shapeId="33799" r:id="rId3"/>
      </mc:Fallback>
    </mc:AlternateContent>
    <mc:AlternateContent xmlns:mc="http://schemas.openxmlformats.org/markup-compatibility/2006">
      <mc:Choice Requires="x14">
        <oleObject progId="Excel.Sheet.8" shapeId="33796" r:id="rId5">
          <objectPr defaultSize="0" autoPict="0" r:id="rId6">
            <anchor moveWithCells="1" sizeWithCells="1">
              <from>
                <xdr:col>0</xdr:col>
                <xdr:colOff>8343900</xdr:colOff>
                <xdr:row>123</xdr:row>
                <xdr:rowOff>0</xdr:rowOff>
              </from>
              <to>
                <xdr:col>8</xdr:col>
                <xdr:colOff>647700</xdr:colOff>
                <xdr:row>137</xdr:row>
                <xdr:rowOff>7620</xdr:rowOff>
              </to>
            </anchor>
          </objectPr>
        </oleObject>
      </mc:Choice>
      <mc:Fallback>
        <oleObject progId="Excel.Sheet.8" shapeId="33796" r:id="rId5"/>
      </mc:Fallback>
    </mc:AlternateContent>
    <mc:AlternateContent xmlns:mc="http://schemas.openxmlformats.org/markup-compatibility/2006">
      <mc:Choice Requires="x14">
        <oleObject progId="Excel.Sheet.8" shapeId="33795" r:id="rId7">
          <objectPr defaultSize="0" autoPict="0" r:id="rId8">
            <anchor moveWithCells="1" sizeWithCells="1">
              <from>
                <xdr:col>4</xdr:col>
                <xdr:colOff>670560</xdr:colOff>
                <xdr:row>137</xdr:row>
                <xdr:rowOff>68580</xdr:rowOff>
              </from>
              <to>
                <xdr:col>10</xdr:col>
                <xdr:colOff>556260</xdr:colOff>
                <xdr:row>142</xdr:row>
                <xdr:rowOff>1760220</xdr:rowOff>
              </to>
            </anchor>
          </objectPr>
        </oleObject>
      </mc:Choice>
      <mc:Fallback>
        <oleObject progId="Excel.Sheet.8" shapeId="33795" r:id="rId7"/>
      </mc:Fallback>
    </mc:AlternateContent>
    <mc:AlternateContent xmlns:mc="http://schemas.openxmlformats.org/markup-compatibility/2006">
      <mc:Choice Requires="x14">
        <oleObject progId="Excel.SheetMacroEnabled.12" shapeId="33793" r:id="rId9">
          <objectPr defaultSize="0" autoPict="0" r:id="rId10">
            <anchor moveWithCells="1" sizeWithCells="1">
              <from>
                <xdr:col>1</xdr:col>
                <xdr:colOff>83820</xdr:colOff>
                <xdr:row>147</xdr:row>
                <xdr:rowOff>0</xdr:rowOff>
              </from>
              <to>
                <xdr:col>7</xdr:col>
                <xdr:colOff>502920</xdr:colOff>
                <xdr:row>164</xdr:row>
                <xdr:rowOff>160020</xdr:rowOff>
              </to>
            </anchor>
          </objectPr>
        </oleObject>
      </mc:Choice>
      <mc:Fallback>
        <oleObject progId="Excel.SheetMacroEnabled.12" shapeId="33793" r:id="rId9"/>
      </mc:Fallback>
    </mc:AlternateContent>
    <mc:AlternateContent xmlns:mc="http://schemas.openxmlformats.org/markup-compatibility/2006">
      <mc:Choice Requires="x14">
        <oleObject progId="Excel.Sheet.12" shapeId="33798" r:id="rId11">
          <objectPr defaultSize="0" autoPict="0" r:id="rId12">
            <anchor moveWithCells="1" sizeWithCells="1">
              <from>
                <xdr:col>0</xdr:col>
                <xdr:colOff>30480</xdr:colOff>
                <xdr:row>64</xdr:row>
                <xdr:rowOff>0</xdr:rowOff>
              </from>
              <to>
                <xdr:col>0</xdr:col>
                <xdr:colOff>4724400</xdr:colOff>
                <xdr:row>83</xdr:row>
                <xdr:rowOff>76200</xdr:rowOff>
              </to>
            </anchor>
          </objectPr>
        </oleObject>
      </mc:Choice>
      <mc:Fallback>
        <oleObject progId="Excel.Sheet.12" shapeId="33798" r:id="rId11"/>
      </mc:Fallback>
    </mc:AlternateContent>
    <mc:AlternateContent xmlns:mc="http://schemas.openxmlformats.org/markup-compatibility/2006">
      <mc:Choice Requires="x14">
        <oleObject progId="Excel.Sheet.12" shapeId="33797" r:id="rId13">
          <objectPr defaultSize="0" autoPict="0" r:id="rId14">
            <anchor moveWithCells="1" sizeWithCells="1">
              <from>
                <xdr:col>1</xdr:col>
                <xdr:colOff>266700</xdr:colOff>
                <xdr:row>54</xdr:row>
                <xdr:rowOff>0</xdr:rowOff>
              </from>
              <to>
                <xdr:col>8</xdr:col>
                <xdr:colOff>754380</xdr:colOff>
                <xdr:row>60</xdr:row>
                <xdr:rowOff>114300</xdr:rowOff>
              </to>
            </anchor>
          </objectPr>
        </oleObject>
      </mc:Choice>
      <mc:Fallback>
        <oleObject progId="Excel.Sheet.12" shapeId="33797" r:id="rId13"/>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A32" sqref="A32"/>
    </sheetView>
  </sheetViews>
  <sheetFormatPr baseColWidth="10" defaultRowHeight="14.4" x14ac:dyDescent="0.3"/>
  <sheetData/>
  <phoneticPr fontId="66"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6</vt:i4>
      </vt:variant>
    </vt:vector>
  </HeadingPairs>
  <TitlesOfParts>
    <vt:vector size="21" baseType="lpstr">
      <vt:lpstr>PPTO AL 31 DE OCTUBRE 2024</vt:lpstr>
      <vt:lpstr>RESUMENxPartida</vt:lpstr>
      <vt:lpstr>ResumenxSubP</vt:lpstr>
      <vt:lpstr>2012% Ejecucion</vt:lpstr>
      <vt:lpstr>07-08</vt:lpstr>
      <vt:lpstr>08-09</vt:lpstr>
      <vt:lpstr>09-10</vt:lpstr>
      <vt:lpstr>Hoja3</vt:lpstr>
      <vt:lpstr>Hoja1</vt:lpstr>
      <vt:lpstr>IEP I Sem-MH</vt:lpstr>
      <vt:lpstr>RESUMEN X MES</vt:lpstr>
      <vt:lpstr>MINISTERIO</vt:lpstr>
      <vt:lpstr>H-70 T218</vt:lpstr>
      <vt:lpstr>SUB-EJEC TRANSF</vt:lpstr>
      <vt:lpstr>Base de Datos</vt:lpstr>
      <vt:lpstr>MINISTERIO!Área_de_impresión</vt:lpstr>
      <vt:lpstr>'PPTO AL 31 DE OCTUBRE 2024'!Área_de_impresión</vt:lpstr>
      <vt:lpstr>ResumenxSubP!Área_de_impresión</vt:lpstr>
      <vt:lpstr>'SUB-EJEC TRANSF'!Área_de_impresión</vt:lpstr>
      <vt:lpstr>SIGAF</vt:lpstr>
      <vt:lpstr>'PPTO AL 31 DE OCTUBRE 2024'!Títulos_a_imprimir</vt:lpstr>
    </vt:vector>
  </TitlesOfParts>
  <Company>Lenovo (Beijing)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jpizarro</dc:creator>
  <cp:lastModifiedBy>Gustavo Leon Jimenez</cp:lastModifiedBy>
  <cp:lastPrinted>2024-09-02T00:23:33Z</cp:lastPrinted>
  <dcterms:created xsi:type="dcterms:W3CDTF">2010-04-30T16:28:29Z</dcterms:created>
  <dcterms:modified xsi:type="dcterms:W3CDTF">2024-11-01T15:20:22Z</dcterms:modified>
</cp:coreProperties>
</file>