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Unidades compartidas\Financiero\02 Presupuesto\2025 - 07 Ejecución-Informes\01-enero  2025\"/>
    </mc:Choice>
  </mc:AlternateContent>
  <xr:revisionPtr revIDLastSave="0" documentId="13_ncr:1_{FC459C02-7166-45BE-AEF7-AD1AB27FD440}" xr6:coauthVersionLast="47" xr6:coauthVersionMax="47" xr10:uidLastSave="{00000000-0000-0000-0000-000000000000}"/>
  <bookViews>
    <workbookView xWindow="28575" yWindow="660" windowWidth="16395" windowHeight="14205" activeTab="1" xr2:uid="{00000000-000D-0000-FFFF-FFFF00000000}"/>
  </bookViews>
  <sheets>
    <sheet name="PPTO AL 31 DE ener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Base de Datos" sheetId="15" r:id="rId12"/>
    <sheet name="Hoja4" sheetId="17" r:id="rId13"/>
    <sheet name="Hoja2" sheetId="13" state="hidden" r:id="rId14"/>
    <sheet name="INFORME H-70" sheetId="16" state="hidden" r:id="rId15"/>
  </sheets>
  <definedNames>
    <definedName name="_xlnm.Print_Area" localSheetId="0">'PPTO AL 31 DE enero 2025'!$A$1:$AL$320</definedName>
    <definedName name="Print_Area" localSheetId="0">'PPTO AL 31 DE enero 2025'!$A$1:$AL$316</definedName>
    <definedName name="Print_Area" localSheetId="2">ResumenxSubP!$A$1:$H$57</definedName>
    <definedName name="Print_Titles" localSheetId="0">'PPTO AL 31 DE enero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85" i="1" l="1"/>
  <c r="AK146" i="1"/>
  <c r="AK145" i="1"/>
  <c r="AK144" i="1"/>
  <c r="AK143" i="1"/>
  <c r="AK142" i="1"/>
  <c r="AK141" i="1"/>
  <c r="AK140" i="1"/>
  <c r="AK139" i="1"/>
  <c r="AH139" i="1"/>
  <c r="F7" i="15"/>
  <c r="H7" i="15"/>
  <c r="F20" i="15"/>
  <c r="H20" i="15"/>
  <c r="F2" i="15"/>
  <c r="F3" i="15"/>
  <c r="F4" i="15"/>
  <c r="F5" i="15"/>
  <c r="F6" i="15"/>
  <c r="F8" i="15"/>
  <c r="F9" i="15"/>
  <c r="F10" i="15"/>
  <c r="F11" i="15"/>
  <c r="F12" i="15"/>
  <c r="F13" i="15"/>
  <c r="F14" i="15"/>
  <c r="F15" i="15"/>
  <c r="F16" i="15"/>
  <c r="F17" i="15"/>
  <c r="F18" i="15"/>
  <c r="F19" i="15"/>
  <c r="F21" i="15"/>
  <c r="F22" i="15"/>
  <c r="F23" i="15"/>
  <c r="F24" i="15"/>
  <c r="F25" i="15"/>
  <c r="F26" i="15"/>
  <c r="F27" i="15"/>
  <c r="F28" i="15"/>
  <c r="F29" i="15"/>
  <c r="F30" i="15"/>
  <c r="F31" i="15"/>
  <c r="F32" i="15"/>
  <c r="F33" i="15"/>
  <c r="F34" i="15"/>
  <c r="F35" i="15"/>
  <c r="F36" i="15"/>
  <c r="F37" i="15"/>
  <c r="F38" i="15"/>
  <c r="F39" i="15"/>
  <c r="F40" i="15"/>
  <c r="F43" i="15"/>
  <c r="F44" i="15"/>
  <c r="F45" i="15"/>
  <c r="F46" i="15"/>
  <c r="F47" i="15"/>
  <c r="H4" i="15"/>
  <c r="H3" i="15" s="1"/>
  <c r="H6" i="15"/>
  <c r="H9" i="15"/>
  <c r="H10" i="15"/>
  <c r="H12" i="15"/>
  <c r="H13" i="15"/>
  <c r="H14" i="15"/>
  <c r="H17" i="15"/>
  <c r="H16" i="15" s="1"/>
  <c r="H19" i="15"/>
  <c r="H22" i="15"/>
  <c r="H23" i="15"/>
  <c r="H24" i="15"/>
  <c r="H26" i="15"/>
  <c r="H27" i="15"/>
  <c r="H28" i="15"/>
  <c r="H29" i="15"/>
  <c r="H31" i="15"/>
  <c r="H30" i="15" s="1"/>
  <c r="H33" i="15"/>
  <c r="H32" i="15" s="1"/>
  <c r="H35" i="15"/>
  <c r="H34" i="15" s="1"/>
  <c r="H38" i="15"/>
  <c r="H37" i="15" s="1"/>
  <c r="H40" i="15"/>
  <c r="H39" i="15" s="1"/>
  <c r="H45" i="15"/>
  <c r="H46" i="15"/>
  <c r="X258" i="1"/>
  <c r="Y258" i="1"/>
  <c r="Z258" i="1"/>
  <c r="AA258" i="1"/>
  <c r="S258" i="1"/>
  <c r="R258" i="1"/>
  <c r="T258" i="1"/>
  <c r="U258" i="1"/>
  <c r="V258" i="1"/>
  <c r="W258" i="1"/>
  <c r="A2" i="3"/>
  <c r="AC78" i="1"/>
  <c r="AE78" i="1"/>
  <c r="AC28" i="1"/>
  <c r="AB27" i="1"/>
  <c r="AB39" i="1"/>
  <c r="AB40" i="1"/>
  <c r="AB41" i="1"/>
  <c r="AB42" i="1"/>
  <c r="AB43" i="1"/>
  <c r="AB44" i="1"/>
  <c r="AB45" i="1"/>
  <c r="AB38" i="1"/>
  <c r="AC69" i="1"/>
  <c r="AB69" i="1"/>
  <c r="AC39" i="1"/>
  <c r="AC40" i="1"/>
  <c r="AC38" i="1"/>
  <c r="X222" i="1"/>
  <c r="Y222" i="1"/>
  <c r="AK138" i="1" l="1"/>
  <c r="H8" i="15"/>
  <c r="H44" i="15"/>
  <c r="H21" i="15"/>
  <c r="H36" i="15"/>
  <c r="H5" i="15"/>
  <c r="H11" i="15"/>
  <c r="H25" i="15"/>
  <c r="H18" i="15"/>
  <c r="AK66" i="1"/>
  <c r="AG66" i="1"/>
  <c r="AG65" i="1"/>
  <c r="AE66" i="1"/>
  <c r="AF66" i="1"/>
  <c r="AE69" i="1"/>
  <c r="AE71" i="1"/>
  <c r="H49" i="15"/>
  <c r="H48" i="15"/>
  <c r="F48" i="15"/>
  <c r="F49" i="15"/>
  <c r="F50" i="15"/>
  <c r="F51" i="15"/>
  <c r="F52" i="15"/>
  <c r="H51" i="15"/>
  <c r="H52" i="15"/>
  <c r="A3" i="2"/>
  <c r="A2" i="2"/>
  <c r="H15" i="15" l="1"/>
  <c r="H2" i="15"/>
  <c r="H47" i="15"/>
  <c r="H50" i="15"/>
  <c r="AE313" i="1"/>
  <c r="H43" i="15" l="1"/>
  <c r="AK126" i="1"/>
  <c r="AK93" i="1"/>
  <c r="AK81" i="1"/>
  <c r="AK79" i="1"/>
  <c r="AK78" i="1"/>
  <c r="AK76" i="1"/>
  <c r="AK74" i="1"/>
  <c r="AK65" i="1"/>
  <c r="AC315" i="1" l="1"/>
  <c r="AB315" i="1"/>
  <c r="AC314" i="1"/>
  <c r="AB314" i="1"/>
  <c r="AC313" i="1"/>
  <c r="AB313" i="1"/>
  <c r="AC246" i="1"/>
  <c r="AB246" i="1"/>
  <c r="AC245" i="1"/>
  <c r="AB245" i="1"/>
  <c r="AC244" i="1"/>
  <c r="AB244" i="1"/>
  <c r="AC243" i="1"/>
  <c r="AB243" i="1"/>
  <c r="AC242" i="1"/>
  <c r="AB242" i="1"/>
  <c r="AC241" i="1"/>
  <c r="AB241" i="1"/>
  <c r="AC228" i="1"/>
  <c r="AB228" i="1"/>
  <c r="AC227" i="1"/>
  <c r="AB227" i="1"/>
  <c r="AC126" i="1"/>
  <c r="AB126" i="1"/>
  <c r="AC112" i="1"/>
  <c r="AB112" i="1"/>
  <c r="AC108" i="1"/>
  <c r="AB108" i="1"/>
  <c r="AC94" i="1"/>
  <c r="AB94" i="1"/>
  <c r="AC93" i="1"/>
  <c r="AB93" i="1"/>
  <c r="AC82" i="1"/>
  <c r="AB82" i="1"/>
  <c r="AC81" i="1"/>
  <c r="AB81" i="1"/>
  <c r="AC79" i="1"/>
  <c r="AB79" i="1"/>
  <c r="AB78" i="1"/>
  <c r="AD78" i="1" s="1"/>
  <c r="AC77" i="1"/>
  <c r="AB77" i="1"/>
  <c r="AC76" i="1"/>
  <c r="AB76" i="1"/>
  <c r="AC74" i="1"/>
  <c r="AB74" i="1"/>
  <c r="AC73" i="1"/>
  <c r="AB73" i="1"/>
  <c r="AC72" i="1"/>
  <c r="AB72" i="1"/>
  <c r="AC71" i="1"/>
  <c r="AB71" i="1"/>
  <c r="AC65" i="1"/>
  <c r="AB65" i="1"/>
  <c r="AC64" i="1"/>
  <c r="AB64" i="1"/>
  <c r="AC63" i="1"/>
  <c r="AB63" i="1"/>
  <c r="AC62" i="1"/>
  <c r="AB62" i="1"/>
  <c r="AC61" i="1"/>
  <c r="AB61" i="1"/>
  <c r="AC60" i="1"/>
  <c r="AB60" i="1"/>
  <c r="AC58" i="1"/>
  <c r="AB58" i="1"/>
  <c r="AC57" i="1"/>
  <c r="AB57" i="1"/>
  <c r="AC56" i="1"/>
  <c r="AB56" i="1"/>
  <c r="AC55" i="1"/>
  <c r="AB55" i="1"/>
  <c r="AC54" i="1"/>
  <c r="AB54" i="1"/>
  <c r="AC52" i="1"/>
  <c r="AB52" i="1"/>
  <c r="AC51" i="1"/>
  <c r="AB51" i="1"/>
  <c r="AC50" i="1"/>
  <c r="AB50" i="1"/>
  <c r="AC49" i="1"/>
  <c r="AB49" i="1"/>
  <c r="AC48" i="1"/>
  <c r="AB48" i="1"/>
  <c r="AC36" i="1"/>
  <c r="AB36" i="1"/>
  <c r="AC35" i="1"/>
  <c r="AB35" i="1"/>
  <c r="AC34" i="1"/>
  <c r="AB34" i="1"/>
  <c r="AC33" i="1"/>
  <c r="AB33" i="1"/>
  <c r="AC32" i="1"/>
  <c r="AB32" i="1"/>
  <c r="AC30" i="1"/>
  <c r="AB30" i="1"/>
  <c r="AC29" i="1"/>
  <c r="AB29" i="1"/>
  <c r="AB28" i="1"/>
  <c r="AC27" i="1"/>
  <c r="AC26" i="1"/>
  <c r="AB26" i="1"/>
  <c r="AC14" i="1"/>
  <c r="AB14" i="1"/>
  <c r="AB316" i="1" l="1"/>
  <c r="AB31" i="1"/>
  <c r="AC25" i="1"/>
  <c r="AB53" i="1"/>
  <c r="AC53" i="1"/>
  <c r="AA15" i="2" l="1"/>
  <c r="Z15" i="2"/>
  <c r="AA14" i="2"/>
  <c r="Z14" i="2"/>
  <c r="AL133" i="1"/>
  <c r="AJ133" i="1"/>
  <c r="I74" i="1" l="1"/>
  <c r="AG255" i="1"/>
  <c r="M13" i="1" l="1"/>
  <c r="I73" i="1"/>
  <c r="I71" i="1"/>
  <c r="AE65" i="1" l="1"/>
  <c r="K25" i="1" l="1"/>
  <c r="AK108" i="1"/>
  <c r="AK315" i="1"/>
  <c r="AK314" i="1"/>
  <c r="AK313" i="1"/>
  <c r="AK246" i="1"/>
  <c r="AK245" i="1"/>
  <c r="AK244" i="1"/>
  <c r="AK243" i="1"/>
  <c r="AK242" i="1"/>
  <c r="AK241" i="1"/>
  <c r="AK228" i="1"/>
  <c r="AK227" i="1"/>
  <c r="AK199" i="1"/>
  <c r="AK112" i="1"/>
  <c r="AK77" i="1"/>
  <c r="AK73" i="1"/>
  <c r="AK72" i="1"/>
  <c r="AK71" i="1"/>
  <c r="AK60" i="1"/>
  <c r="AK57" i="1"/>
  <c r="AK56" i="1"/>
  <c r="AK55" i="1"/>
  <c r="AK54" i="1"/>
  <c r="AK40" i="1"/>
  <c r="AK39" i="1"/>
  <c r="AK38" i="1"/>
  <c r="AK36" i="1"/>
  <c r="AK35" i="1"/>
  <c r="AK34" i="1"/>
  <c r="AK33" i="1"/>
  <c r="AK32" i="1"/>
  <c r="AK30" i="1"/>
  <c r="AK29" i="1"/>
  <c r="AK28" i="1"/>
  <c r="AK27" i="1"/>
  <c r="AK26" i="1"/>
  <c r="AK14" i="1"/>
  <c r="AK13" i="1" s="1"/>
  <c r="AK309" i="1"/>
  <c r="AK296" i="1"/>
  <c r="AK287" i="1"/>
  <c r="AK282" i="1"/>
  <c r="AK278" i="1"/>
  <c r="AK276" i="1"/>
  <c r="AK271" i="1"/>
  <c r="AK269" i="1"/>
  <c r="AK261" i="1"/>
  <c r="AK259" i="1"/>
  <c r="AK255" i="1"/>
  <c r="AK254" i="1" s="1"/>
  <c r="AK252" i="1"/>
  <c r="AK247" i="1"/>
  <c r="AK235" i="1"/>
  <c r="AK220" i="1"/>
  <c r="AK217" i="1" s="1"/>
  <c r="AK213" i="1"/>
  <c r="AK204" i="1"/>
  <c r="AK198" i="1"/>
  <c r="AK197" i="1"/>
  <c r="AK132" i="1"/>
  <c r="AK131" i="1"/>
  <c r="AK123" i="1"/>
  <c r="AK120" i="1"/>
  <c r="AK117" i="1" s="1"/>
  <c r="AK115" i="1"/>
  <c r="AK113" i="1"/>
  <c r="AK109" i="1"/>
  <c r="AK105" i="1"/>
  <c r="AK98" i="1"/>
  <c r="AK97" i="1"/>
  <c r="AK96" i="1"/>
  <c r="AK95" i="1"/>
  <c r="AK94" i="1"/>
  <c r="AK89" i="1"/>
  <c r="AK87" i="1"/>
  <c r="AK86" i="1"/>
  <c r="AK62" i="1"/>
  <c r="AK61" i="1"/>
  <c r="AK58" i="1"/>
  <c r="AK52" i="1"/>
  <c r="AK48" i="1"/>
  <c r="AK43" i="1"/>
  <c r="AK20" i="1"/>
  <c r="AK19" i="1" s="1"/>
  <c r="I108" i="1"/>
  <c r="C67" i="1"/>
  <c r="I112" i="1"/>
  <c r="AE199" i="1"/>
  <c r="AG60" i="1"/>
  <c r="AK260" i="1" l="1"/>
  <c r="AK281" i="1"/>
  <c r="AK147" i="1"/>
  <c r="AK258" i="1"/>
  <c r="AK257" i="1" s="1"/>
  <c r="AK47" i="1"/>
  <c r="AK25" i="1"/>
  <c r="AK31" i="1"/>
  <c r="AK53" i="1"/>
  <c r="AK75" i="1"/>
  <c r="AK103" i="1"/>
  <c r="AK111" i="1"/>
  <c r="AK88" i="1"/>
  <c r="AK84" i="1"/>
  <c r="AK83" i="1" s="1"/>
  <c r="AK82" i="1" s="1"/>
  <c r="AK80" i="1" s="1"/>
  <c r="AK122" i="1"/>
  <c r="AK59" i="1"/>
  <c r="AK37" i="1"/>
  <c r="AK67" i="1"/>
  <c r="AK223" i="1"/>
  <c r="AK316" i="1"/>
  <c r="AK240" i="1"/>
  <c r="AF65" i="1"/>
  <c r="AK46" i="1" l="1"/>
  <c r="AK12" i="1"/>
  <c r="AK222" i="1"/>
  <c r="AK110" i="1"/>
  <c r="AN316" i="1"/>
  <c r="AO221" i="1"/>
  <c r="AO216" i="1"/>
  <c r="AO215" i="1"/>
  <c r="AO214" i="1"/>
  <c r="AO212" i="1"/>
  <c r="AO211" i="1"/>
  <c r="AO210" i="1"/>
  <c r="AO209" i="1"/>
  <c r="AO208" i="1"/>
  <c r="AO207" i="1"/>
  <c r="AO206" i="1"/>
  <c r="AO205" i="1"/>
  <c r="AO192" i="1"/>
  <c r="AO191" i="1"/>
  <c r="AO189" i="1"/>
  <c r="AO188" i="1"/>
  <c r="AO187" i="1"/>
  <c r="AO186" i="1"/>
  <c r="AO185" i="1"/>
  <c r="AO184" i="1"/>
  <c r="AO183" i="1"/>
  <c r="AO182" i="1"/>
  <c r="AO180" i="1"/>
  <c r="AO179" i="1"/>
  <c r="AO178" i="1"/>
  <c r="AO177" i="1"/>
  <c r="AO176" i="1"/>
  <c r="AO175" i="1"/>
  <c r="AO174" i="1"/>
  <c r="AO173" i="1"/>
  <c r="AO170" i="1"/>
  <c r="AO169" i="1"/>
  <c r="AO168" i="1"/>
  <c r="AO167" i="1"/>
  <c r="AO166" i="1"/>
  <c r="AO164" i="1"/>
  <c r="AO163" i="1"/>
  <c r="AO161" i="1"/>
  <c r="AO160" i="1"/>
  <c r="AO159" i="1"/>
  <c r="AO158" i="1"/>
  <c r="AO157" i="1"/>
  <c r="AO156" i="1"/>
  <c r="AO155" i="1"/>
  <c r="AO154" i="1"/>
  <c r="AO152" i="1"/>
  <c r="AO151" i="1"/>
  <c r="AO150" i="1"/>
  <c r="AO149" i="1"/>
  <c r="AO133" i="1"/>
  <c r="AK11" i="1" l="1"/>
  <c r="AE38" i="1"/>
  <c r="C37" i="1" l="1"/>
  <c r="AG29" i="1" l="1"/>
  <c r="D45" i="3" l="1"/>
  <c r="E45" i="3"/>
  <c r="E55" i="3" l="1"/>
  <c r="AC109" i="1" l="1"/>
  <c r="U316" i="1" l="1"/>
  <c r="U257" i="1" s="1"/>
  <c r="U222" i="1" s="1"/>
  <c r="AG300" i="1" l="1"/>
  <c r="AG314" i="1" l="1"/>
  <c r="AG315" i="1"/>
  <c r="AG313" i="1"/>
  <c r="AG246" i="1"/>
  <c r="AG241" i="1"/>
  <c r="AG228" i="1"/>
  <c r="AG227" i="1"/>
  <c r="AG198" i="1"/>
  <c r="AG199" i="1"/>
  <c r="AG200" i="1"/>
  <c r="AG201" i="1"/>
  <c r="AG202" i="1"/>
  <c r="AG203" i="1"/>
  <c r="F45" i="3" s="1"/>
  <c r="AG197" i="1"/>
  <c r="AG140" i="1"/>
  <c r="AG141" i="1"/>
  <c r="AG142" i="1"/>
  <c r="AG143" i="1"/>
  <c r="AG144" i="1"/>
  <c r="AG145" i="1"/>
  <c r="AG146" i="1"/>
  <c r="AG139" i="1"/>
  <c r="AG132" i="1"/>
  <c r="AG124" i="1"/>
  <c r="AG125" i="1"/>
  <c r="AG126" i="1"/>
  <c r="AG127" i="1"/>
  <c r="AG128" i="1"/>
  <c r="AG129" i="1"/>
  <c r="AG123" i="1"/>
  <c r="AG120" i="1"/>
  <c r="AG113" i="1"/>
  <c r="AG114" i="1"/>
  <c r="AG115" i="1"/>
  <c r="AG112" i="1"/>
  <c r="AG106" i="1"/>
  <c r="AG107" i="1"/>
  <c r="AG108" i="1"/>
  <c r="AG109" i="1"/>
  <c r="AG105" i="1"/>
  <c r="AG94" i="1"/>
  <c r="AG95" i="1"/>
  <c r="AG96" i="1"/>
  <c r="AG97" i="1"/>
  <c r="AG98" i="1"/>
  <c r="AG99" i="1"/>
  <c r="AG100" i="1"/>
  <c r="AG101" i="1"/>
  <c r="AG102" i="1"/>
  <c r="AG93" i="1"/>
  <c r="AG86" i="1"/>
  <c r="AG87" i="1"/>
  <c r="AG85" i="1"/>
  <c r="AG81" i="1"/>
  <c r="AG77" i="1"/>
  <c r="AG78" i="1"/>
  <c r="AG79" i="1"/>
  <c r="AG76" i="1"/>
  <c r="AG72" i="1"/>
  <c r="AG73" i="1"/>
  <c r="AG74" i="1"/>
  <c r="AG71" i="1"/>
  <c r="AG61" i="1"/>
  <c r="AG62" i="1"/>
  <c r="AG55" i="1"/>
  <c r="AG56" i="1"/>
  <c r="AG57" i="1"/>
  <c r="AG54" i="1"/>
  <c r="AG52" i="1"/>
  <c r="AG39" i="1"/>
  <c r="AG38" i="1"/>
  <c r="AG36" i="1"/>
  <c r="AG32" i="1"/>
  <c r="AG27" i="1"/>
  <c r="AG28" i="1"/>
  <c r="AG30" i="1"/>
  <c r="AG26" i="1"/>
  <c r="AG20" i="1"/>
  <c r="AG14" i="1"/>
  <c r="AG13" i="1" s="1"/>
  <c r="AH133" i="1" l="1"/>
  <c r="AG316" i="1"/>
  <c r="AG194" i="1"/>
  <c r="AG204" i="1"/>
  <c r="AG213" i="1"/>
  <c r="AG220" i="1"/>
  <c r="AG217" i="1" s="1"/>
  <c r="AG223" i="1"/>
  <c r="AG235" i="1"/>
  <c r="AG247" i="1"/>
  <c r="AG252" i="1"/>
  <c r="AG254" i="1"/>
  <c r="AG111" i="1"/>
  <c r="AG117" i="1"/>
  <c r="AG131" i="1"/>
  <c r="AG130" i="1" s="1"/>
  <c r="AG138" i="1"/>
  <c r="AG148" i="1"/>
  <c r="AG153" i="1"/>
  <c r="AG162" i="1"/>
  <c r="AG165" i="1"/>
  <c r="AG172" i="1"/>
  <c r="AG181" i="1"/>
  <c r="AG190" i="1"/>
  <c r="AG80" i="1"/>
  <c r="AG89" i="1"/>
  <c r="AG103" i="1"/>
  <c r="AG47" i="1"/>
  <c r="AG40" i="1"/>
  <c r="AG19" i="1"/>
  <c r="AF220" i="1"/>
  <c r="AF217" i="1" s="1"/>
  <c r="AF314" i="1"/>
  <c r="AF315" i="1"/>
  <c r="AF255" i="1"/>
  <c r="AF254" i="1" s="1"/>
  <c r="E52" i="3" s="1"/>
  <c r="AF246" i="1"/>
  <c r="AF228" i="1"/>
  <c r="AF139" i="1"/>
  <c r="AF126" i="1"/>
  <c r="AF120" i="1"/>
  <c r="AF117" i="1" s="1"/>
  <c r="E29" i="3" s="1"/>
  <c r="AF115" i="1"/>
  <c r="AF108" i="1"/>
  <c r="AF105" i="1"/>
  <c r="AF97" i="1"/>
  <c r="AF96" i="1"/>
  <c r="AF93" i="1"/>
  <c r="AF87" i="1"/>
  <c r="AF85" i="1"/>
  <c r="AF79" i="1"/>
  <c r="AF76" i="1"/>
  <c r="AF74" i="1"/>
  <c r="AF73" i="1"/>
  <c r="AF71" i="1"/>
  <c r="AF61" i="1"/>
  <c r="AF57" i="1"/>
  <c r="AF56" i="1"/>
  <c r="AF54" i="1"/>
  <c r="AF40" i="1"/>
  <c r="AF28" i="1"/>
  <c r="AF30" i="1"/>
  <c r="AF29" i="1"/>
  <c r="AF26" i="1"/>
  <c r="AF20" i="1"/>
  <c r="AF19" i="1" s="1"/>
  <c r="AF14" i="1"/>
  <c r="AF13" i="1" s="1"/>
  <c r="E10" i="3" s="1"/>
  <c r="AF141" i="1"/>
  <c r="AF123" i="1"/>
  <c r="AF86" i="1"/>
  <c r="AF77" i="1"/>
  <c r="AF60" i="1"/>
  <c r="AE220" i="1"/>
  <c r="AB300" i="1"/>
  <c r="AD300" i="1" s="1"/>
  <c r="C55" i="3" s="1"/>
  <c r="AE300" i="1"/>
  <c r="AF313" i="1"/>
  <c r="AF259" i="1"/>
  <c r="AF241" i="1"/>
  <c r="AF227" i="1"/>
  <c r="AF199" i="1"/>
  <c r="E41" i="3" s="1"/>
  <c r="AF198" i="1"/>
  <c r="E40" i="3" s="1"/>
  <c r="AF197" i="1"/>
  <c r="E39" i="3" s="1"/>
  <c r="AF146" i="1"/>
  <c r="AF145" i="1"/>
  <c r="AF143" i="1"/>
  <c r="AF142" i="1"/>
  <c r="AF140" i="1"/>
  <c r="AF132" i="1"/>
  <c r="AF131" i="1"/>
  <c r="AF113" i="1"/>
  <c r="AF112" i="1"/>
  <c r="AF109" i="1"/>
  <c r="AF95" i="1"/>
  <c r="AF94" i="1"/>
  <c r="AF89" i="1"/>
  <c r="AF81" i="1"/>
  <c r="AF80" i="1" s="1"/>
  <c r="E22" i="3" s="1"/>
  <c r="AF78" i="1"/>
  <c r="AI78" i="1" s="1"/>
  <c r="AH78" i="1" s="1"/>
  <c r="AF62" i="1"/>
  <c r="AF58" i="1"/>
  <c r="AF55" i="1"/>
  <c r="AF52" i="1"/>
  <c r="AF48" i="1"/>
  <c r="AF39" i="1"/>
  <c r="AF38" i="1"/>
  <c r="AF36" i="1"/>
  <c r="AF32" i="1"/>
  <c r="AF27" i="1"/>
  <c r="AE315" i="1"/>
  <c r="AE314" i="1"/>
  <c r="AE259" i="1"/>
  <c r="AE255" i="1"/>
  <c r="AE254" i="1" s="1"/>
  <c r="D52" i="3" s="1"/>
  <c r="AE246" i="1"/>
  <c r="AE241" i="1"/>
  <c r="AE228" i="1"/>
  <c r="AE227" i="1"/>
  <c r="AE198" i="1"/>
  <c r="AE197" i="1"/>
  <c r="AE146" i="1"/>
  <c r="AE145" i="1"/>
  <c r="AE143" i="1"/>
  <c r="AE142" i="1"/>
  <c r="AE141" i="1"/>
  <c r="AE140" i="1"/>
  <c r="AE139" i="1"/>
  <c r="AE132" i="1"/>
  <c r="AE131" i="1"/>
  <c r="AE126" i="1"/>
  <c r="AE123" i="1"/>
  <c r="AE120" i="1"/>
  <c r="AE115" i="1"/>
  <c r="AE113" i="1"/>
  <c r="AE112" i="1"/>
  <c r="AE109" i="1"/>
  <c r="AE108" i="1"/>
  <c r="AE105" i="1"/>
  <c r="AE97" i="1"/>
  <c r="AE96" i="1"/>
  <c r="AE95" i="1"/>
  <c r="AE94" i="1"/>
  <c r="AE93" i="1"/>
  <c r="AE89" i="1"/>
  <c r="AE87" i="1"/>
  <c r="AE86" i="1"/>
  <c r="AE85" i="1"/>
  <c r="AE81" i="1"/>
  <c r="AE79" i="1"/>
  <c r="AE77" i="1"/>
  <c r="AE76" i="1"/>
  <c r="AE74" i="1"/>
  <c r="AE73" i="1"/>
  <c r="AE62" i="1"/>
  <c r="AE61" i="1"/>
  <c r="AE60" i="1"/>
  <c r="AE58" i="1"/>
  <c r="AE57" i="1"/>
  <c r="AE56" i="1"/>
  <c r="AE55" i="1"/>
  <c r="AE54" i="1"/>
  <c r="AE52" i="1"/>
  <c r="AE48" i="1"/>
  <c r="AE40" i="1"/>
  <c r="AE39" i="1"/>
  <c r="AE36" i="1"/>
  <c r="AE32" i="1"/>
  <c r="AE30" i="1"/>
  <c r="AE29" i="1"/>
  <c r="AE28" i="1"/>
  <c r="AE27" i="1"/>
  <c r="AE26" i="1"/>
  <c r="AE20" i="1"/>
  <c r="AE14" i="1"/>
  <c r="H45" i="3"/>
  <c r="G45" i="3"/>
  <c r="A45" i="3"/>
  <c r="AB140" i="1"/>
  <c r="AC140" i="1"/>
  <c r="R316" i="1"/>
  <c r="AE309" i="1"/>
  <c r="AE230" i="1" s="1"/>
  <c r="B33" i="3"/>
  <c r="AF309" i="1"/>
  <c r="C309" i="1"/>
  <c r="C230" i="1" s="1"/>
  <c r="C223" i="1" s="1"/>
  <c r="C18" i="2" s="1"/>
  <c r="I315" i="1"/>
  <c r="AD315" i="1" s="1"/>
  <c r="I314" i="1"/>
  <c r="S223" i="1"/>
  <c r="Q18" i="2" s="1"/>
  <c r="AB120" i="1"/>
  <c r="C316" i="1"/>
  <c r="C258" i="1" s="1"/>
  <c r="AC220" i="1"/>
  <c r="AB220" i="1"/>
  <c r="AC219" i="1"/>
  <c r="AB219" i="1"/>
  <c r="AC218" i="1"/>
  <c r="AB218" i="1"/>
  <c r="AC198" i="1"/>
  <c r="AC141" i="1"/>
  <c r="AC139" i="1"/>
  <c r="AC86" i="1"/>
  <c r="AC85" i="1"/>
  <c r="AC20" i="1"/>
  <c r="I313" i="1"/>
  <c r="AD313" i="1" s="1"/>
  <c r="P194" i="1"/>
  <c r="I246" i="1"/>
  <c r="AC255" i="1"/>
  <c r="AB202" i="1"/>
  <c r="C88" i="1"/>
  <c r="AC259" i="1"/>
  <c r="AC249" i="1"/>
  <c r="AC229" i="1"/>
  <c r="AC202" i="1"/>
  <c r="AC201" i="1"/>
  <c r="AC200" i="1"/>
  <c r="AB200" i="1"/>
  <c r="AC199" i="1"/>
  <c r="AC197" i="1"/>
  <c r="AC146" i="1"/>
  <c r="AC145" i="1"/>
  <c r="AC144" i="1"/>
  <c r="AC143" i="1"/>
  <c r="AC142" i="1"/>
  <c r="AC132" i="1"/>
  <c r="AC125" i="1"/>
  <c r="AC124" i="1"/>
  <c r="AC123" i="1"/>
  <c r="AC120" i="1"/>
  <c r="AC115" i="1"/>
  <c r="AC114" i="1"/>
  <c r="AC113" i="1"/>
  <c r="AC105" i="1"/>
  <c r="AC102" i="1"/>
  <c r="AC97" i="1"/>
  <c r="AC96" i="1"/>
  <c r="AC95" i="1"/>
  <c r="AC89" i="1"/>
  <c r="AC87" i="1"/>
  <c r="AC70" i="1"/>
  <c r="AC66" i="1"/>
  <c r="AD27" i="1"/>
  <c r="AB255" i="1"/>
  <c r="AB249" i="1"/>
  <c r="AB229" i="1"/>
  <c r="AB201" i="1"/>
  <c r="AB199" i="1"/>
  <c r="AB198" i="1"/>
  <c r="AB197" i="1"/>
  <c r="AB146" i="1"/>
  <c r="AB145" i="1"/>
  <c r="AB143" i="1"/>
  <c r="AB142" i="1"/>
  <c r="AB141" i="1"/>
  <c r="AB139" i="1"/>
  <c r="AB132" i="1"/>
  <c r="AB123" i="1"/>
  <c r="AB115" i="1"/>
  <c r="AB107" i="1"/>
  <c r="AB106" i="1"/>
  <c r="AB105" i="1"/>
  <c r="AB102" i="1"/>
  <c r="AB97" i="1"/>
  <c r="AB96" i="1"/>
  <c r="AB95" i="1"/>
  <c r="AB92" i="1"/>
  <c r="AB91" i="1"/>
  <c r="AB90" i="1"/>
  <c r="AB89" i="1"/>
  <c r="AB87" i="1"/>
  <c r="AB86" i="1"/>
  <c r="AB85" i="1"/>
  <c r="AB70" i="1"/>
  <c r="AB66" i="1"/>
  <c r="AB109" i="1"/>
  <c r="AB20" i="1"/>
  <c r="U254" i="1"/>
  <c r="U252" i="1"/>
  <c r="U247" i="1"/>
  <c r="U240" i="1"/>
  <c r="U235" i="1"/>
  <c r="U223" i="1"/>
  <c r="U217" i="1"/>
  <c r="U213" i="1"/>
  <c r="U204" i="1"/>
  <c r="U194" i="1"/>
  <c r="U190" i="1"/>
  <c r="U181" i="1"/>
  <c r="U172" i="1"/>
  <c r="U165" i="1"/>
  <c r="U162" i="1"/>
  <c r="U153" i="1"/>
  <c r="U148" i="1"/>
  <c r="U138" i="1"/>
  <c r="U130" i="1"/>
  <c r="U122" i="1"/>
  <c r="U117" i="1"/>
  <c r="U111" i="1"/>
  <c r="U103" i="1"/>
  <c r="U98" i="1"/>
  <c r="U88" i="1"/>
  <c r="U84" i="1"/>
  <c r="U80" i="1"/>
  <c r="U75" i="1"/>
  <c r="U67" i="1"/>
  <c r="U59" i="1"/>
  <c r="U47" i="1"/>
  <c r="U43" i="1"/>
  <c r="U37" i="1"/>
  <c r="U31" i="1"/>
  <c r="U25" i="1"/>
  <c r="U19" i="1"/>
  <c r="U13" i="1"/>
  <c r="T257" i="1"/>
  <c r="T254" i="1"/>
  <c r="T252" i="1"/>
  <c r="T247" i="1"/>
  <c r="T240" i="1"/>
  <c r="T235" i="1"/>
  <c r="T226" i="1"/>
  <c r="T223" i="1" s="1"/>
  <c r="T217" i="1"/>
  <c r="T213" i="1"/>
  <c r="T204" i="1"/>
  <c r="T194" i="1"/>
  <c r="T190" i="1"/>
  <c r="T181" i="1"/>
  <c r="T172" i="1"/>
  <c r="T165" i="1"/>
  <c r="T162" i="1"/>
  <c r="T153" i="1"/>
  <c r="T148" i="1"/>
  <c r="T138" i="1"/>
  <c r="T130" i="1"/>
  <c r="T122" i="1"/>
  <c r="T117" i="1"/>
  <c r="T111" i="1"/>
  <c r="T103" i="1"/>
  <c r="T98" i="1"/>
  <c r="T88" i="1"/>
  <c r="T84" i="1"/>
  <c r="T80" i="1"/>
  <c r="T75" i="1"/>
  <c r="T67" i="1"/>
  <c r="T59" i="1"/>
  <c r="T53" i="1"/>
  <c r="T47" i="1"/>
  <c r="T43" i="1"/>
  <c r="T37" i="1"/>
  <c r="T31" i="1"/>
  <c r="T25" i="1"/>
  <c r="T19" i="1"/>
  <c r="T13" i="1"/>
  <c r="N309" i="1"/>
  <c r="O309" i="1"/>
  <c r="AC307" i="1"/>
  <c r="Q223" i="1"/>
  <c r="O18" i="2" s="1"/>
  <c r="I231" i="1"/>
  <c r="AB231" i="1"/>
  <c r="AC231" i="1"/>
  <c r="I232" i="1"/>
  <c r="AB232" i="1"/>
  <c r="AC232" i="1"/>
  <c r="I233" i="1"/>
  <c r="AB233" i="1"/>
  <c r="AC233" i="1"/>
  <c r="I234" i="1"/>
  <c r="AB234" i="1"/>
  <c r="AC234" i="1"/>
  <c r="AB236" i="1"/>
  <c r="AC236" i="1"/>
  <c r="I237" i="1"/>
  <c r="AB237" i="1"/>
  <c r="AC237" i="1"/>
  <c r="I238" i="1"/>
  <c r="AB238" i="1"/>
  <c r="AC238" i="1"/>
  <c r="I239" i="1"/>
  <c r="AB239" i="1"/>
  <c r="AC239" i="1"/>
  <c r="AF235" i="1"/>
  <c r="E48" i="3" s="1"/>
  <c r="AE190" i="1"/>
  <c r="AE172" i="1"/>
  <c r="AE181" i="1"/>
  <c r="AE148" i="1"/>
  <c r="AE153" i="1"/>
  <c r="AE162" i="1"/>
  <c r="AE165" i="1"/>
  <c r="J190" i="1"/>
  <c r="K190" i="1"/>
  <c r="J172" i="1"/>
  <c r="K172" i="1"/>
  <c r="J181" i="1"/>
  <c r="K181" i="1"/>
  <c r="J148" i="1"/>
  <c r="K148" i="1"/>
  <c r="J153" i="1"/>
  <c r="K153" i="1"/>
  <c r="J162" i="1"/>
  <c r="K162" i="1"/>
  <c r="J165" i="1"/>
  <c r="K165" i="1"/>
  <c r="AB203" i="1"/>
  <c r="AC203" i="1"/>
  <c r="A1" i="3"/>
  <c r="A1" i="12" s="1"/>
  <c r="A3" i="3"/>
  <c r="C25" i="1"/>
  <c r="S67" i="1"/>
  <c r="S47" i="1"/>
  <c r="S138"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4" i="2"/>
  <c r="F6" i="2"/>
  <c r="C9" i="2"/>
  <c r="D13" i="1"/>
  <c r="E13" i="1"/>
  <c r="H13" i="1"/>
  <c r="J13" i="1"/>
  <c r="K13" i="1"/>
  <c r="L13" i="1"/>
  <c r="N13" i="1"/>
  <c r="O13" i="1"/>
  <c r="P13" i="1"/>
  <c r="Q13" i="1"/>
  <c r="R13" i="1"/>
  <c r="S13" i="1"/>
  <c r="V13" i="1"/>
  <c r="W13" i="1"/>
  <c r="I15" i="1"/>
  <c r="AB15" i="1"/>
  <c r="AC15" i="1"/>
  <c r="I16" i="1"/>
  <c r="AB16" i="1"/>
  <c r="AC16" i="1"/>
  <c r="I17" i="1"/>
  <c r="AB17" i="1"/>
  <c r="AC17" i="1"/>
  <c r="I18" i="1"/>
  <c r="AC18" i="1"/>
  <c r="AD18" i="1" s="1"/>
  <c r="C19" i="1"/>
  <c r="D19" i="1"/>
  <c r="E19" i="1"/>
  <c r="H19" i="1"/>
  <c r="J19" i="1"/>
  <c r="K19" i="1"/>
  <c r="L19" i="1"/>
  <c r="M19" i="1"/>
  <c r="N19" i="1"/>
  <c r="O19" i="1"/>
  <c r="P19" i="1"/>
  <c r="Q19" i="1"/>
  <c r="R19" i="1"/>
  <c r="S19" i="1"/>
  <c r="S25" i="1"/>
  <c r="V19" i="1"/>
  <c r="W19" i="1"/>
  <c r="I20" i="1"/>
  <c r="I21" i="1"/>
  <c r="AB21" i="1"/>
  <c r="AC21" i="1"/>
  <c r="I22" i="1"/>
  <c r="AB22" i="1"/>
  <c r="AC22" i="1"/>
  <c r="I23" i="1"/>
  <c r="AB23" i="1"/>
  <c r="AC23" i="1"/>
  <c r="I24" i="1"/>
  <c r="AB24" i="1"/>
  <c r="AC24" i="1"/>
  <c r="D25" i="1"/>
  <c r="E25" i="1"/>
  <c r="H25" i="1"/>
  <c r="J25" i="1"/>
  <c r="L25" i="1"/>
  <c r="M25" i="1"/>
  <c r="N25" i="1"/>
  <c r="O25" i="1"/>
  <c r="P25" i="1"/>
  <c r="Q25" i="1"/>
  <c r="R25" i="1"/>
  <c r="V25" i="1"/>
  <c r="W25" i="1"/>
  <c r="I26" i="1"/>
  <c r="I27" i="1"/>
  <c r="I28" i="1"/>
  <c r="I29" i="1"/>
  <c r="I30" i="1"/>
  <c r="C31" i="1"/>
  <c r="D31" i="1"/>
  <c r="E31" i="1"/>
  <c r="H31" i="1"/>
  <c r="J31" i="1"/>
  <c r="K31" i="1"/>
  <c r="L31" i="1"/>
  <c r="M31" i="1"/>
  <c r="N31" i="1"/>
  <c r="O31" i="1"/>
  <c r="P31" i="1"/>
  <c r="Q31" i="1"/>
  <c r="R31" i="1"/>
  <c r="S31" i="1"/>
  <c r="V31" i="1"/>
  <c r="W31" i="1"/>
  <c r="I32" i="1"/>
  <c r="I33" i="1"/>
  <c r="I34" i="1"/>
  <c r="I35" i="1"/>
  <c r="I36" i="1"/>
  <c r="D37" i="1"/>
  <c r="E37" i="1"/>
  <c r="H37" i="1"/>
  <c r="J37" i="1"/>
  <c r="K37" i="1"/>
  <c r="L37" i="1"/>
  <c r="M37" i="1"/>
  <c r="N37" i="1"/>
  <c r="O37" i="1"/>
  <c r="P37" i="1"/>
  <c r="Q37" i="1"/>
  <c r="R37" i="1"/>
  <c r="S37" i="1"/>
  <c r="V37" i="1"/>
  <c r="W37" i="1"/>
  <c r="I38" i="1"/>
  <c r="I39" i="1"/>
  <c r="I40" i="1"/>
  <c r="I41" i="1"/>
  <c r="AC41" i="1"/>
  <c r="I42" i="1"/>
  <c r="AC42" i="1"/>
  <c r="C43" i="1"/>
  <c r="D43" i="1"/>
  <c r="E43" i="1"/>
  <c r="H43" i="1"/>
  <c r="J43" i="1"/>
  <c r="K43" i="1"/>
  <c r="L43" i="1"/>
  <c r="M43" i="1"/>
  <c r="N43" i="1"/>
  <c r="O43" i="1"/>
  <c r="P43" i="1"/>
  <c r="Q43" i="1"/>
  <c r="R43" i="1"/>
  <c r="S43" i="1"/>
  <c r="V43" i="1"/>
  <c r="W43" i="1"/>
  <c r="AE43" i="1"/>
  <c r="D15" i="3" s="1"/>
  <c r="AF43" i="1"/>
  <c r="E15" i="3" s="1"/>
  <c r="I44" i="1"/>
  <c r="AC44" i="1"/>
  <c r="AC45" i="1"/>
  <c r="C47" i="1"/>
  <c r="D47" i="1"/>
  <c r="E47" i="1"/>
  <c r="H47" i="1"/>
  <c r="J47" i="1"/>
  <c r="K47" i="1"/>
  <c r="L47" i="1"/>
  <c r="M47" i="1"/>
  <c r="N47" i="1"/>
  <c r="O47" i="1"/>
  <c r="O103" i="1"/>
  <c r="P47" i="1"/>
  <c r="Q47" i="1"/>
  <c r="R47" i="1"/>
  <c r="V47" i="1"/>
  <c r="W47" i="1"/>
  <c r="I48" i="1"/>
  <c r="I49" i="1"/>
  <c r="I50" i="1"/>
  <c r="I51" i="1"/>
  <c r="AD51" i="1"/>
  <c r="I52" i="1"/>
  <c r="AD52" i="1"/>
  <c r="C53" i="1"/>
  <c r="D53" i="1"/>
  <c r="E53" i="1"/>
  <c r="H53" i="1"/>
  <c r="J53" i="1"/>
  <c r="K53" i="1"/>
  <c r="L53" i="1"/>
  <c r="M53" i="1"/>
  <c r="O53" i="1"/>
  <c r="P53" i="1"/>
  <c r="Q53" i="1"/>
  <c r="R53" i="1"/>
  <c r="S53" i="1"/>
  <c r="V53" i="1"/>
  <c r="W53" i="1"/>
  <c r="W67" i="1"/>
  <c r="I54" i="1"/>
  <c r="I55" i="1"/>
  <c r="I56" i="1"/>
  <c r="I57" i="1"/>
  <c r="I58" i="1"/>
  <c r="C59" i="1"/>
  <c r="C75" i="1"/>
  <c r="C80" i="1"/>
  <c r="C84" i="1"/>
  <c r="C98" i="1"/>
  <c r="C103" i="1"/>
  <c r="D103" i="1"/>
  <c r="D59" i="1"/>
  <c r="E59" i="1"/>
  <c r="E67" i="1"/>
  <c r="E103" i="1"/>
  <c r="H59" i="1"/>
  <c r="J59" i="1"/>
  <c r="K59" i="1"/>
  <c r="L59" i="1"/>
  <c r="L103" i="1"/>
  <c r="M59" i="1"/>
  <c r="N59" i="1"/>
  <c r="O59" i="1"/>
  <c r="P59" i="1"/>
  <c r="Q59" i="1"/>
  <c r="R59" i="1"/>
  <c r="S59" i="1"/>
  <c r="S84" i="1"/>
  <c r="S103" i="1"/>
  <c r="V59" i="1"/>
  <c r="W59" i="1"/>
  <c r="W103" i="1"/>
  <c r="I60" i="1"/>
  <c r="I61" i="1"/>
  <c r="I62" i="1"/>
  <c r="I63" i="1"/>
  <c r="I64" i="1"/>
  <c r="I65" i="1"/>
  <c r="I66" i="1"/>
  <c r="D67" i="1"/>
  <c r="H67" i="1"/>
  <c r="H103" i="1"/>
  <c r="J67" i="1"/>
  <c r="J103" i="1"/>
  <c r="K67" i="1"/>
  <c r="K103" i="1"/>
  <c r="L67" i="1"/>
  <c r="M67" i="1"/>
  <c r="M103" i="1"/>
  <c r="M88" i="1"/>
  <c r="N67" i="1"/>
  <c r="N75" i="1"/>
  <c r="N103" i="1"/>
  <c r="O67" i="1"/>
  <c r="P67" i="1"/>
  <c r="Q67" i="1"/>
  <c r="R67" i="1"/>
  <c r="R103" i="1"/>
  <c r="V67" i="1"/>
  <c r="I68" i="1"/>
  <c r="AB68" i="1"/>
  <c r="AC68" i="1"/>
  <c r="I69" i="1"/>
  <c r="I70" i="1"/>
  <c r="I72" i="1"/>
  <c r="D75" i="1"/>
  <c r="E75" i="1"/>
  <c r="H75" i="1"/>
  <c r="J75" i="1"/>
  <c r="K75" i="1"/>
  <c r="L75" i="1"/>
  <c r="M75" i="1"/>
  <c r="O75" i="1"/>
  <c r="P75" i="1"/>
  <c r="Q75" i="1"/>
  <c r="R75" i="1"/>
  <c r="S75" i="1"/>
  <c r="V75" i="1"/>
  <c r="W75" i="1"/>
  <c r="I76" i="1"/>
  <c r="I77" i="1"/>
  <c r="I78" i="1"/>
  <c r="I79" i="1"/>
  <c r="D80" i="1"/>
  <c r="E80" i="1"/>
  <c r="H80" i="1"/>
  <c r="J80" i="1"/>
  <c r="K80" i="1"/>
  <c r="L80" i="1"/>
  <c r="M80" i="1"/>
  <c r="N80" i="1"/>
  <c r="O80" i="1"/>
  <c r="P80" i="1"/>
  <c r="Q80" i="1"/>
  <c r="Q103" i="1"/>
  <c r="R80" i="1"/>
  <c r="S80" i="1"/>
  <c r="V80" i="1"/>
  <c r="W80" i="1"/>
  <c r="I81" i="1"/>
  <c r="I82" i="1"/>
  <c r="I83" i="1"/>
  <c r="AB83" i="1"/>
  <c r="AC83" i="1"/>
  <c r="D84" i="1"/>
  <c r="E84" i="1"/>
  <c r="H84" i="1"/>
  <c r="J84" i="1"/>
  <c r="K84" i="1"/>
  <c r="L84" i="1"/>
  <c r="M84" i="1"/>
  <c r="N84" i="1"/>
  <c r="O84" i="1"/>
  <c r="P84" i="1"/>
  <c r="Q84" i="1"/>
  <c r="R84" i="1"/>
  <c r="V84" i="1"/>
  <c r="W84" i="1"/>
  <c r="I85" i="1"/>
  <c r="I86" i="1"/>
  <c r="I87" i="1"/>
  <c r="D88" i="1"/>
  <c r="E88" i="1"/>
  <c r="H88" i="1"/>
  <c r="J88" i="1"/>
  <c r="K88" i="1"/>
  <c r="L88" i="1"/>
  <c r="N88" i="1"/>
  <c r="O88" i="1"/>
  <c r="P88" i="1"/>
  <c r="Q88" i="1"/>
  <c r="R88" i="1"/>
  <c r="S88" i="1"/>
  <c r="V88" i="1"/>
  <c r="W88" i="1"/>
  <c r="I89" i="1"/>
  <c r="I90" i="1"/>
  <c r="AC90" i="1"/>
  <c r="I91" i="1"/>
  <c r="AC91" i="1"/>
  <c r="I92" i="1"/>
  <c r="AC92" i="1"/>
  <c r="I93" i="1"/>
  <c r="I94" i="1"/>
  <c r="I95" i="1"/>
  <c r="I96" i="1"/>
  <c r="I97" i="1"/>
  <c r="D98" i="1"/>
  <c r="E98" i="1"/>
  <c r="H98" i="1"/>
  <c r="J98" i="1"/>
  <c r="K98" i="1"/>
  <c r="L98" i="1"/>
  <c r="M98" i="1"/>
  <c r="N98" i="1"/>
  <c r="O98" i="1"/>
  <c r="P98" i="1"/>
  <c r="Q98" i="1"/>
  <c r="R98" i="1"/>
  <c r="S98" i="1"/>
  <c r="V98" i="1"/>
  <c r="W98" i="1"/>
  <c r="AE98" i="1"/>
  <c r="AF98" i="1"/>
  <c r="E25" i="3" s="1"/>
  <c r="I99" i="1"/>
  <c r="AB99" i="1"/>
  <c r="AC99" i="1"/>
  <c r="I100" i="1"/>
  <c r="AB100" i="1"/>
  <c r="AC100" i="1"/>
  <c r="I101" i="1"/>
  <c r="AB101" i="1"/>
  <c r="AC101" i="1"/>
  <c r="I102" i="1"/>
  <c r="P103" i="1"/>
  <c r="V103" i="1"/>
  <c r="I104" i="1"/>
  <c r="AB104" i="1"/>
  <c r="AC104" i="1"/>
  <c r="I105" i="1"/>
  <c r="I106" i="1"/>
  <c r="AC106" i="1"/>
  <c r="I107" i="1"/>
  <c r="AC107" i="1"/>
  <c r="I109" i="1"/>
  <c r="C111" i="1"/>
  <c r="D111" i="1"/>
  <c r="E111" i="1"/>
  <c r="H111" i="1"/>
  <c r="H138" i="1"/>
  <c r="J111" i="1"/>
  <c r="K111" i="1"/>
  <c r="L111" i="1"/>
  <c r="L117" i="1"/>
  <c r="L122" i="1"/>
  <c r="L138" i="1"/>
  <c r="M111" i="1"/>
  <c r="M130" i="1"/>
  <c r="M138" i="1"/>
  <c r="N111" i="1"/>
  <c r="O111" i="1"/>
  <c r="P111" i="1"/>
  <c r="Q111" i="1"/>
  <c r="R111" i="1"/>
  <c r="S111" i="1"/>
  <c r="V111" i="1"/>
  <c r="W111" i="1"/>
  <c r="I113" i="1"/>
  <c r="AB113" i="1"/>
  <c r="I114" i="1"/>
  <c r="AB114" i="1"/>
  <c r="I115" i="1"/>
  <c r="I116" i="1"/>
  <c r="AB116" i="1"/>
  <c r="AC116" i="1"/>
  <c r="C117" i="1"/>
  <c r="D117" i="1"/>
  <c r="E117" i="1"/>
  <c r="H117" i="1"/>
  <c r="K117" i="1"/>
  <c r="M117" i="1"/>
  <c r="N117" i="1"/>
  <c r="O138" i="1"/>
  <c r="Q117" i="1"/>
  <c r="R117" i="1"/>
  <c r="S117" i="1"/>
  <c r="V117" i="1"/>
  <c r="W117" i="1"/>
  <c r="I118" i="1"/>
  <c r="AB118" i="1"/>
  <c r="AC118" i="1"/>
  <c r="I119" i="1"/>
  <c r="AB119" i="1"/>
  <c r="AC119" i="1"/>
  <c r="I120" i="1"/>
  <c r="I121" i="1"/>
  <c r="AB121" i="1"/>
  <c r="AC121" i="1"/>
  <c r="C122" i="1"/>
  <c r="D122" i="1"/>
  <c r="D138" i="1"/>
  <c r="E122" i="1"/>
  <c r="H122" i="1"/>
  <c r="J122" i="1"/>
  <c r="K122" i="1"/>
  <c r="M122" i="1"/>
  <c r="N122" i="1"/>
  <c r="N194" i="1"/>
  <c r="O122" i="1"/>
  <c r="P122" i="1"/>
  <c r="Q122" i="1"/>
  <c r="R122" i="1"/>
  <c r="S122" i="1"/>
  <c r="V122" i="1"/>
  <c r="W122" i="1"/>
  <c r="I123" i="1"/>
  <c r="I124" i="1"/>
  <c r="AB124" i="1"/>
  <c r="I125" i="1"/>
  <c r="AB125" i="1"/>
  <c r="I126" i="1"/>
  <c r="I127" i="1"/>
  <c r="AB127" i="1"/>
  <c r="AC127" i="1"/>
  <c r="I128" i="1"/>
  <c r="AB128" i="1"/>
  <c r="AC128" i="1"/>
  <c r="I129" i="1"/>
  <c r="AB129" i="1"/>
  <c r="AC129" i="1"/>
  <c r="C130" i="1"/>
  <c r="D130" i="1"/>
  <c r="E130" i="1"/>
  <c r="H130" i="1"/>
  <c r="J130" i="1"/>
  <c r="K130" i="1"/>
  <c r="L130" i="1"/>
  <c r="N130" i="1"/>
  <c r="O130" i="1"/>
  <c r="P130" i="1"/>
  <c r="Q130" i="1"/>
  <c r="R130" i="1"/>
  <c r="S130" i="1"/>
  <c r="V130" i="1"/>
  <c r="W130" i="1"/>
  <c r="I131" i="1"/>
  <c r="AB131" i="1"/>
  <c r="AC131" i="1"/>
  <c r="I132" i="1"/>
  <c r="C133" i="1"/>
  <c r="I133" i="1" s="1"/>
  <c r="E133" i="1"/>
  <c r="H133" i="1"/>
  <c r="I134" i="1"/>
  <c r="AB134" i="1"/>
  <c r="AC134" i="1"/>
  <c r="I135" i="1"/>
  <c r="AB135" i="1"/>
  <c r="AC135" i="1"/>
  <c r="I136" i="1"/>
  <c r="AB136" i="1"/>
  <c r="AC136" i="1"/>
  <c r="I137" i="1"/>
  <c r="AB137" i="1"/>
  <c r="AC137" i="1"/>
  <c r="C138" i="1"/>
  <c r="E138" i="1"/>
  <c r="J138" i="1"/>
  <c r="K138" i="1"/>
  <c r="N138" i="1"/>
  <c r="P138" i="1"/>
  <c r="Q138" i="1"/>
  <c r="R138" i="1"/>
  <c r="V138" i="1"/>
  <c r="W138" i="1"/>
  <c r="I139" i="1"/>
  <c r="I140" i="1"/>
  <c r="I141" i="1"/>
  <c r="I142" i="1"/>
  <c r="I143" i="1"/>
  <c r="I144" i="1"/>
  <c r="AB144" i="1"/>
  <c r="I145" i="1"/>
  <c r="I146" i="1"/>
  <c r="C148" i="1"/>
  <c r="D148" i="1"/>
  <c r="E148" i="1"/>
  <c r="H148" i="1"/>
  <c r="L148" i="1"/>
  <c r="M148" i="1"/>
  <c r="N148" i="1"/>
  <c r="O148" i="1"/>
  <c r="P148" i="1"/>
  <c r="Q148" i="1"/>
  <c r="R148" i="1"/>
  <c r="S148" i="1"/>
  <c r="V148" i="1"/>
  <c r="W148" i="1"/>
  <c r="AB148" i="1"/>
  <c r="AC148" i="1"/>
  <c r="AF148" i="1"/>
  <c r="AI148" i="1"/>
  <c r="AO148" i="1" s="1"/>
  <c r="I149" i="1"/>
  <c r="AD149" i="1"/>
  <c r="I150" i="1"/>
  <c r="AD150" i="1"/>
  <c r="I151" i="1"/>
  <c r="AD151" i="1"/>
  <c r="I152" i="1"/>
  <c r="AD152" i="1"/>
  <c r="C153" i="1"/>
  <c r="D153" i="1"/>
  <c r="E153" i="1"/>
  <c r="H153" i="1"/>
  <c r="L153" i="1"/>
  <c r="M153" i="1"/>
  <c r="N153" i="1"/>
  <c r="O153" i="1"/>
  <c r="P153" i="1"/>
  <c r="Q153" i="1"/>
  <c r="R153" i="1"/>
  <c r="S153" i="1"/>
  <c r="V153" i="1"/>
  <c r="W153" i="1"/>
  <c r="AB153" i="1"/>
  <c r="AC153" i="1"/>
  <c r="AF153" i="1"/>
  <c r="AI153" i="1"/>
  <c r="AO153" i="1" s="1"/>
  <c r="I154" i="1"/>
  <c r="AD154" i="1"/>
  <c r="I155" i="1"/>
  <c r="AD155" i="1"/>
  <c r="I156" i="1"/>
  <c r="AD156" i="1"/>
  <c r="I157" i="1"/>
  <c r="AD157" i="1"/>
  <c r="I158" i="1"/>
  <c r="AD158" i="1"/>
  <c r="I159" i="1"/>
  <c r="AD159" i="1"/>
  <c r="I160" i="1"/>
  <c r="AD160" i="1"/>
  <c r="I161" i="1"/>
  <c r="AD161" i="1"/>
  <c r="C162" i="1"/>
  <c r="D162" i="1"/>
  <c r="E162" i="1"/>
  <c r="H162" i="1"/>
  <c r="L162" i="1"/>
  <c r="M162" i="1"/>
  <c r="N162" i="1"/>
  <c r="O162" i="1"/>
  <c r="P162" i="1"/>
  <c r="Q162" i="1"/>
  <c r="R162" i="1"/>
  <c r="S162" i="1"/>
  <c r="V162" i="1"/>
  <c r="W162" i="1"/>
  <c r="AB162" i="1"/>
  <c r="AC162" i="1"/>
  <c r="AF162" i="1"/>
  <c r="AI162" i="1"/>
  <c r="AO162" i="1" s="1"/>
  <c r="I163" i="1"/>
  <c r="AD163" i="1"/>
  <c r="I164" i="1"/>
  <c r="AD164" i="1"/>
  <c r="C165" i="1"/>
  <c r="D165" i="1"/>
  <c r="E165" i="1"/>
  <c r="H165" i="1"/>
  <c r="L165" i="1"/>
  <c r="M165" i="1"/>
  <c r="N165" i="1"/>
  <c r="O165" i="1"/>
  <c r="P165" i="1"/>
  <c r="Q165" i="1"/>
  <c r="R165" i="1"/>
  <c r="S165" i="1"/>
  <c r="V165" i="1"/>
  <c r="W165" i="1"/>
  <c r="AB165" i="1"/>
  <c r="AC165" i="1"/>
  <c r="AF165" i="1"/>
  <c r="AI165" i="1"/>
  <c r="AO165" i="1" s="1"/>
  <c r="I166" i="1"/>
  <c r="AD166" i="1"/>
  <c r="I167" i="1"/>
  <c r="AD167" i="1"/>
  <c r="I168" i="1"/>
  <c r="AD168" i="1"/>
  <c r="I169" i="1"/>
  <c r="AD169" i="1"/>
  <c r="I170" i="1"/>
  <c r="AD170" i="1"/>
  <c r="C172" i="1"/>
  <c r="D172" i="1"/>
  <c r="E172" i="1"/>
  <c r="E190" i="1"/>
  <c r="E181" i="1"/>
  <c r="H172" i="1"/>
  <c r="L172" i="1"/>
  <c r="L190" i="1"/>
  <c r="L181" i="1"/>
  <c r="M172" i="1"/>
  <c r="N172" i="1"/>
  <c r="O172" i="1"/>
  <c r="P172" i="1"/>
  <c r="P190" i="1"/>
  <c r="P181" i="1"/>
  <c r="Q172" i="1"/>
  <c r="R172" i="1"/>
  <c r="S172" i="1"/>
  <c r="V172" i="1"/>
  <c r="V190" i="1"/>
  <c r="V181" i="1"/>
  <c r="W172" i="1"/>
  <c r="AB172" i="1"/>
  <c r="AC172" i="1"/>
  <c r="AF172" i="1"/>
  <c r="AI172" i="1"/>
  <c r="AO172" i="1" s="1"/>
  <c r="I173" i="1"/>
  <c r="AD173" i="1"/>
  <c r="I174" i="1"/>
  <c r="AD174" i="1"/>
  <c r="I175" i="1"/>
  <c r="AD175" i="1"/>
  <c r="I176" i="1"/>
  <c r="AD176" i="1"/>
  <c r="I177" i="1"/>
  <c r="AD177" i="1"/>
  <c r="I178" i="1"/>
  <c r="AD178" i="1"/>
  <c r="I179" i="1"/>
  <c r="AD179" i="1"/>
  <c r="I180" i="1"/>
  <c r="AD180" i="1"/>
  <c r="C181" i="1"/>
  <c r="D181" i="1"/>
  <c r="H181" i="1"/>
  <c r="AI181" i="1"/>
  <c r="AO181" i="1" s="1"/>
  <c r="M181" i="1"/>
  <c r="N181" i="1"/>
  <c r="O181" i="1"/>
  <c r="Q181" i="1"/>
  <c r="R181" i="1"/>
  <c r="S181" i="1"/>
  <c r="W181" i="1"/>
  <c r="AB181" i="1"/>
  <c r="AC181" i="1"/>
  <c r="AF181" i="1"/>
  <c r="I182" i="1"/>
  <c r="AD182" i="1"/>
  <c r="I183" i="1"/>
  <c r="AD183" i="1"/>
  <c r="I184" i="1"/>
  <c r="AD184" i="1"/>
  <c r="I185" i="1"/>
  <c r="AD185" i="1"/>
  <c r="I186" i="1"/>
  <c r="AD186" i="1"/>
  <c r="I187" i="1"/>
  <c r="AD187" i="1"/>
  <c r="I188" i="1"/>
  <c r="AD188" i="1"/>
  <c r="I189" i="1"/>
  <c r="AD189" i="1"/>
  <c r="C190" i="1"/>
  <c r="D190" i="1"/>
  <c r="H190" i="1"/>
  <c r="M190" i="1"/>
  <c r="N190" i="1"/>
  <c r="O190" i="1"/>
  <c r="Q190" i="1"/>
  <c r="R190" i="1"/>
  <c r="S190" i="1"/>
  <c r="W190" i="1"/>
  <c r="AB190" i="1"/>
  <c r="AC190" i="1"/>
  <c r="AF190" i="1"/>
  <c r="AI190" i="1"/>
  <c r="AO190" i="1" s="1"/>
  <c r="I191" i="1"/>
  <c r="AD191" i="1"/>
  <c r="I192" i="1"/>
  <c r="AD192" i="1"/>
  <c r="C194" i="1"/>
  <c r="D194" i="1"/>
  <c r="E194" i="1"/>
  <c r="H194" i="1"/>
  <c r="J194" i="1"/>
  <c r="K194" i="1"/>
  <c r="L194" i="1"/>
  <c r="M194" i="1"/>
  <c r="O194" i="1"/>
  <c r="Q194" i="1"/>
  <c r="R194" i="1"/>
  <c r="S194" i="1"/>
  <c r="V194" i="1"/>
  <c r="W194" i="1"/>
  <c r="I195" i="1"/>
  <c r="AB195" i="1"/>
  <c r="AC195" i="1"/>
  <c r="I196" i="1"/>
  <c r="AB196" i="1"/>
  <c r="AC196" i="1"/>
  <c r="I197" i="1"/>
  <c r="I198" i="1"/>
  <c r="I199" i="1"/>
  <c r="I200" i="1"/>
  <c r="I202" i="1"/>
  <c r="I201" i="1"/>
  <c r="C204" i="1"/>
  <c r="D204" i="1"/>
  <c r="E204" i="1"/>
  <c r="H204" i="1"/>
  <c r="J204" i="1"/>
  <c r="K204" i="1"/>
  <c r="L204" i="1"/>
  <c r="M204" i="1"/>
  <c r="N204" i="1"/>
  <c r="O204" i="1"/>
  <c r="P204" i="1"/>
  <c r="Q204" i="1"/>
  <c r="R204" i="1"/>
  <c r="S204" i="1"/>
  <c r="V204" i="1"/>
  <c r="W204" i="1"/>
  <c r="AB204" i="1"/>
  <c r="AC204" i="1"/>
  <c r="AE204" i="1"/>
  <c r="AF204" i="1"/>
  <c r="AI204" i="1"/>
  <c r="AO204" i="1" s="1"/>
  <c r="AJ204" i="1"/>
  <c r="AL204" i="1"/>
  <c r="I205" i="1"/>
  <c r="AD205" i="1"/>
  <c r="I206" i="1"/>
  <c r="AD206" i="1"/>
  <c r="I207" i="1"/>
  <c r="AD207" i="1"/>
  <c r="I208" i="1"/>
  <c r="AD208" i="1"/>
  <c r="I209" i="1"/>
  <c r="AD209" i="1"/>
  <c r="I210" i="1"/>
  <c r="AD210" i="1"/>
  <c r="I211" i="1"/>
  <c r="AD211" i="1"/>
  <c r="I212" i="1"/>
  <c r="AD212" i="1"/>
  <c r="C213" i="1"/>
  <c r="D213" i="1"/>
  <c r="E213" i="1"/>
  <c r="H213" i="1"/>
  <c r="J213" i="1"/>
  <c r="K213" i="1"/>
  <c r="L213" i="1"/>
  <c r="M213" i="1"/>
  <c r="N213" i="1"/>
  <c r="O213" i="1"/>
  <c r="P213" i="1"/>
  <c r="Q213" i="1"/>
  <c r="R213" i="1"/>
  <c r="S213" i="1"/>
  <c r="V213" i="1"/>
  <c r="W213" i="1"/>
  <c r="AB213" i="1"/>
  <c r="AC213" i="1"/>
  <c r="AE213" i="1"/>
  <c r="AF213" i="1"/>
  <c r="AI213" i="1"/>
  <c r="AO213" i="1" s="1"/>
  <c r="AJ213" i="1"/>
  <c r="AL213" i="1"/>
  <c r="I214" i="1"/>
  <c r="AD214" i="1"/>
  <c r="I215" i="1"/>
  <c r="AD215" i="1"/>
  <c r="I216" i="1"/>
  <c r="AD216" i="1"/>
  <c r="C217" i="1"/>
  <c r="D217" i="1"/>
  <c r="E217" i="1"/>
  <c r="H217" i="1"/>
  <c r="J217" i="1"/>
  <c r="K217" i="1"/>
  <c r="L217" i="1"/>
  <c r="M217" i="1"/>
  <c r="N217" i="1"/>
  <c r="O217" i="1"/>
  <c r="P217" i="1"/>
  <c r="Q217" i="1"/>
  <c r="R217" i="1"/>
  <c r="S217" i="1"/>
  <c r="V217" i="1"/>
  <c r="W217" i="1"/>
  <c r="AJ217" i="1"/>
  <c r="AL217" i="1"/>
  <c r="I218" i="1"/>
  <c r="I219" i="1"/>
  <c r="I220" i="1"/>
  <c r="I221" i="1"/>
  <c r="AD221" i="1"/>
  <c r="E223" i="1"/>
  <c r="E18" i="2" s="1"/>
  <c r="H223" i="1"/>
  <c r="F18" i="2" s="1"/>
  <c r="H235" i="1"/>
  <c r="S235" i="1"/>
  <c r="I224" i="1"/>
  <c r="AB224" i="1"/>
  <c r="AC224" i="1"/>
  <c r="I225" i="1"/>
  <c r="AB225" i="1"/>
  <c r="AC225" i="1"/>
  <c r="D226" i="1"/>
  <c r="J226" i="1"/>
  <c r="N226" i="1"/>
  <c r="P226" i="1"/>
  <c r="P223" i="1" s="1"/>
  <c r="N18" i="2" s="1"/>
  <c r="Q235" i="1"/>
  <c r="R226" i="1"/>
  <c r="R223" i="1" s="1"/>
  <c r="P18" i="2" s="1"/>
  <c r="V226" i="1"/>
  <c r="AC226" i="1" s="1"/>
  <c r="V235" i="1"/>
  <c r="W226" i="1"/>
  <c r="W223" i="1" s="1"/>
  <c r="S18" i="2" s="1"/>
  <c r="I228" i="1"/>
  <c r="I229" i="1"/>
  <c r="C235" i="1"/>
  <c r="D235" i="1"/>
  <c r="E235" i="1"/>
  <c r="J235" i="1"/>
  <c r="K235" i="1"/>
  <c r="L235" i="1"/>
  <c r="M235" i="1"/>
  <c r="N235" i="1"/>
  <c r="O235" i="1"/>
  <c r="P235" i="1"/>
  <c r="R235" i="1"/>
  <c r="W235" i="1"/>
  <c r="I236" i="1"/>
  <c r="C240" i="1"/>
  <c r="D240" i="1"/>
  <c r="E240" i="1"/>
  <c r="H240" i="1"/>
  <c r="J240" i="1"/>
  <c r="K240" i="1"/>
  <c r="L240" i="1"/>
  <c r="M240" i="1"/>
  <c r="N240" i="1"/>
  <c r="O240" i="1"/>
  <c r="P240" i="1"/>
  <c r="Q240" i="1"/>
  <c r="R240" i="1"/>
  <c r="S240" i="1"/>
  <c r="V240" i="1"/>
  <c r="W240" i="1"/>
  <c r="I241" i="1"/>
  <c r="I242" i="1"/>
  <c r="I243" i="1"/>
  <c r="I244" i="1"/>
  <c r="I245" i="1"/>
  <c r="C247" i="1"/>
  <c r="D247" i="1"/>
  <c r="D50" i="3" s="1"/>
  <c r="E247" i="1"/>
  <c r="H247" i="1"/>
  <c r="J247" i="1"/>
  <c r="K247" i="1"/>
  <c r="L247" i="1"/>
  <c r="M247" i="1"/>
  <c r="N247" i="1"/>
  <c r="O247" i="1"/>
  <c r="P247" i="1"/>
  <c r="Q247" i="1"/>
  <c r="R247" i="1"/>
  <c r="S247" i="1"/>
  <c r="V247" i="1"/>
  <c r="W247" i="1"/>
  <c r="AE247" i="1"/>
  <c r="AF247" i="1"/>
  <c r="I248" i="1"/>
  <c r="AB248" i="1"/>
  <c r="AC248" i="1"/>
  <c r="I249" i="1"/>
  <c r="I250" i="1"/>
  <c r="AB250" i="1"/>
  <c r="AC250" i="1"/>
  <c r="I251" i="1"/>
  <c r="AB251" i="1"/>
  <c r="AC251" i="1"/>
  <c r="C252" i="1"/>
  <c r="D252" i="1"/>
  <c r="E252" i="1"/>
  <c r="H252" i="1"/>
  <c r="J252" i="1"/>
  <c r="K252" i="1"/>
  <c r="L252" i="1"/>
  <c r="M252" i="1"/>
  <c r="N252" i="1"/>
  <c r="O252" i="1"/>
  <c r="P252" i="1"/>
  <c r="Q252" i="1"/>
  <c r="R252" i="1"/>
  <c r="S252" i="1"/>
  <c r="V252" i="1"/>
  <c r="W252" i="1"/>
  <c r="AE252" i="1"/>
  <c r="D51" i="3" s="1"/>
  <c r="AF252" i="1"/>
  <c r="E51" i="3" s="1"/>
  <c r="I253" i="1"/>
  <c r="AB253" i="1"/>
  <c r="AB252" i="1" s="1"/>
  <c r="AC253" i="1"/>
  <c r="AC252" i="1" s="1"/>
  <c r="C254" i="1"/>
  <c r="D254" i="1"/>
  <c r="E254" i="1"/>
  <c r="H254" i="1"/>
  <c r="J254" i="1"/>
  <c r="K254" i="1"/>
  <c r="L254" i="1"/>
  <c r="M254" i="1"/>
  <c r="N254" i="1"/>
  <c r="O254" i="1"/>
  <c r="P254" i="1"/>
  <c r="Q254" i="1"/>
  <c r="R254" i="1"/>
  <c r="S254" i="1"/>
  <c r="V254" i="1"/>
  <c r="W254" i="1"/>
  <c r="I255" i="1"/>
  <c r="I256" i="1"/>
  <c r="AB256" i="1"/>
  <c r="AC256" i="1"/>
  <c r="D257" i="1"/>
  <c r="E257" i="1"/>
  <c r="H257" i="1"/>
  <c r="L257" i="1"/>
  <c r="M257" i="1"/>
  <c r="Q257" i="1"/>
  <c r="S257" i="1"/>
  <c r="V257" i="1"/>
  <c r="W257" i="1"/>
  <c r="I259" i="1"/>
  <c r="C261" i="1"/>
  <c r="D261" i="1"/>
  <c r="E261" i="1"/>
  <c r="H261" i="1"/>
  <c r="J261" i="1"/>
  <c r="K261" i="1"/>
  <c r="L261" i="1"/>
  <c r="M261" i="1"/>
  <c r="N261" i="1"/>
  <c r="O261" i="1"/>
  <c r="P261" i="1"/>
  <c r="Q261" i="1"/>
  <c r="R261" i="1"/>
  <c r="S261" i="1"/>
  <c r="V261" i="1"/>
  <c r="W261" i="1"/>
  <c r="AB261" i="1"/>
  <c r="AC261" i="1"/>
  <c r="AE261" i="1"/>
  <c r="AF261" i="1"/>
  <c r="AI261" i="1"/>
  <c r="AJ261" i="1"/>
  <c r="AL261" i="1"/>
  <c r="I262" i="1"/>
  <c r="AD262" i="1"/>
  <c r="I263" i="1"/>
  <c r="AD263" i="1"/>
  <c r="I264" i="1"/>
  <c r="AD264" i="1"/>
  <c r="I265" i="1"/>
  <c r="AD265" i="1"/>
  <c r="I266" i="1"/>
  <c r="AD266" i="1"/>
  <c r="I267" i="1"/>
  <c r="AD267" i="1"/>
  <c r="I268" i="1"/>
  <c r="AD268" i="1"/>
  <c r="C269" i="1"/>
  <c r="D269" i="1"/>
  <c r="E269" i="1"/>
  <c r="H269" i="1"/>
  <c r="J269" i="1"/>
  <c r="K269" i="1"/>
  <c r="L269" i="1"/>
  <c r="M269" i="1"/>
  <c r="N269" i="1"/>
  <c r="O269" i="1"/>
  <c r="P269" i="1"/>
  <c r="Q269" i="1"/>
  <c r="R269" i="1"/>
  <c r="S269" i="1"/>
  <c r="V269" i="1"/>
  <c r="W269" i="1"/>
  <c r="AB269" i="1"/>
  <c r="AC269" i="1"/>
  <c r="AE269" i="1"/>
  <c r="AF269" i="1"/>
  <c r="AI269" i="1"/>
  <c r="AJ269" i="1"/>
  <c r="AL269" i="1"/>
  <c r="I270" i="1"/>
  <c r="AD270" i="1"/>
  <c r="C271" i="1"/>
  <c r="D271" i="1"/>
  <c r="E271" i="1"/>
  <c r="H271" i="1"/>
  <c r="J271" i="1"/>
  <c r="K271" i="1"/>
  <c r="L271" i="1"/>
  <c r="M271" i="1"/>
  <c r="N271" i="1"/>
  <c r="O271" i="1"/>
  <c r="P271" i="1"/>
  <c r="Q271" i="1"/>
  <c r="R271" i="1"/>
  <c r="S271" i="1"/>
  <c r="V271" i="1"/>
  <c r="W271" i="1"/>
  <c r="AB271" i="1"/>
  <c r="AC271" i="1"/>
  <c r="AE271" i="1"/>
  <c r="AF271" i="1"/>
  <c r="AI271" i="1"/>
  <c r="AJ271" i="1"/>
  <c r="AL271" i="1"/>
  <c r="I272" i="1"/>
  <c r="AD272" i="1"/>
  <c r="I273" i="1"/>
  <c r="AD273" i="1"/>
  <c r="I274" i="1"/>
  <c r="AD274" i="1"/>
  <c r="I275" i="1"/>
  <c r="AD275" i="1"/>
  <c r="C276" i="1"/>
  <c r="D276" i="1"/>
  <c r="E276" i="1"/>
  <c r="H276" i="1"/>
  <c r="J276" i="1"/>
  <c r="K276" i="1"/>
  <c r="L276" i="1"/>
  <c r="M276" i="1"/>
  <c r="N276" i="1"/>
  <c r="O276" i="1"/>
  <c r="P276" i="1"/>
  <c r="Q276" i="1"/>
  <c r="R276" i="1"/>
  <c r="S276" i="1"/>
  <c r="V276" i="1"/>
  <c r="W276" i="1"/>
  <c r="AB276" i="1"/>
  <c r="AC276" i="1"/>
  <c r="AE276" i="1"/>
  <c r="AF276" i="1"/>
  <c r="AI276" i="1"/>
  <c r="AJ276" i="1"/>
  <c r="AL276" i="1"/>
  <c r="I277" i="1"/>
  <c r="AD277" i="1"/>
  <c r="C278" i="1"/>
  <c r="D278" i="1"/>
  <c r="E278" i="1"/>
  <c r="H278" i="1"/>
  <c r="J278" i="1"/>
  <c r="K278" i="1"/>
  <c r="L278" i="1"/>
  <c r="M278" i="1"/>
  <c r="N278" i="1"/>
  <c r="O278" i="1"/>
  <c r="P278" i="1"/>
  <c r="Q278" i="1"/>
  <c r="R278" i="1"/>
  <c r="S278" i="1"/>
  <c r="V278" i="1"/>
  <c r="W278" i="1"/>
  <c r="AB278" i="1"/>
  <c r="AC278" i="1"/>
  <c r="AE278" i="1"/>
  <c r="AF278" i="1"/>
  <c r="AI278" i="1"/>
  <c r="AJ278" i="1"/>
  <c r="AL278" i="1"/>
  <c r="I279" i="1"/>
  <c r="AD279" i="1"/>
  <c r="I280" i="1"/>
  <c r="AD280" i="1"/>
  <c r="C282" i="1"/>
  <c r="D282" i="1"/>
  <c r="E282" i="1"/>
  <c r="H282" i="1"/>
  <c r="J282" i="1"/>
  <c r="K282" i="1"/>
  <c r="L282" i="1"/>
  <c r="M282" i="1"/>
  <c r="N282" i="1"/>
  <c r="O282" i="1"/>
  <c r="P282" i="1"/>
  <c r="Q282" i="1"/>
  <c r="R282" i="1"/>
  <c r="S282" i="1"/>
  <c r="V282" i="1"/>
  <c r="W282" i="1"/>
  <c r="AB282" i="1"/>
  <c r="AC282" i="1"/>
  <c r="AE282" i="1"/>
  <c r="AF282" i="1"/>
  <c r="AI282" i="1"/>
  <c r="AJ282" i="1"/>
  <c r="AL282" i="1"/>
  <c r="I283" i="1"/>
  <c r="AD283" i="1"/>
  <c r="I284" i="1"/>
  <c r="AD284" i="1"/>
  <c r="I285" i="1"/>
  <c r="AD285" i="1"/>
  <c r="I286" i="1"/>
  <c r="AD286" i="1"/>
  <c r="C287" i="1"/>
  <c r="D287" i="1"/>
  <c r="E287" i="1"/>
  <c r="H287" i="1"/>
  <c r="J287" i="1"/>
  <c r="K287" i="1"/>
  <c r="L287" i="1"/>
  <c r="M287" i="1"/>
  <c r="N287" i="1"/>
  <c r="O287" i="1"/>
  <c r="P287" i="1"/>
  <c r="Q287" i="1"/>
  <c r="R287" i="1"/>
  <c r="S287" i="1"/>
  <c r="V287" i="1"/>
  <c r="W287" i="1"/>
  <c r="AB287" i="1"/>
  <c r="AC287" i="1"/>
  <c r="AE287" i="1"/>
  <c r="AF287" i="1"/>
  <c r="AI287" i="1"/>
  <c r="AJ287" i="1"/>
  <c r="AL287" i="1"/>
  <c r="I288" i="1"/>
  <c r="AD288" i="1"/>
  <c r="I289" i="1"/>
  <c r="AD289" i="1"/>
  <c r="I290" i="1"/>
  <c r="AD290" i="1"/>
  <c r="I291" i="1"/>
  <c r="AD291" i="1"/>
  <c r="I292" i="1"/>
  <c r="AD292" i="1"/>
  <c r="I293" i="1"/>
  <c r="AD293" i="1"/>
  <c r="I294" i="1"/>
  <c r="AD294" i="1"/>
  <c r="I295" i="1"/>
  <c r="AD295" i="1"/>
  <c r="J296" i="1"/>
  <c r="K296" i="1"/>
  <c r="L296" i="1"/>
  <c r="M296" i="1"/>
  <c r="N296" i="1"/>
  <c r="O296" i="1"/>
  <c r="P296" i="1"/>
  <c r="Q296" i="1"/>
  <c r="R296" i="1"/>
  <c r="S296" i="1"/>
  <c r="V296" i="1"/>
  <c r="W296" i="1"/>
  <c r="AC296" i="1"/>
  <c r="AF296" i="1"/>
  <c r="C297" i="1"/>
  <c r="D297" i="1"/>
  <c r="E297" i="1"/>
  <c r="AD297" i="1"/>
  <c r="I298" i="1"/>
  <c r="AD298" i="1"/>
  <c r="AL298" i="1" s="1"/>
  <c r="C299" i="1"/>
  <c r="D299" i="1"/>
  <c r="E299" i="1"/>
  <c r="H299" i="1"/>
  <c r="H296" i="1" s="1"/>
  <c r="I300" i="1"/>
  <c r="I301" i="1"/>
  <c r="AD301" i="1"/>
  <c r="I307" i="1"/>
  <c r="AB307" i="1"/>
  <c r="I308" i="1"/>
  <c r="AB308" i="1"/>
  <c r="AC308" i="1"/>
  <c r="D309" i="1"/>
  <c r="J309" i="1"/>
  <c r="J230" i="1" s="1"/>
  <c r="AB230" i="1" s="1"/>
  <c r="AC230" i="1" s="1"/>
  <c r="K223" i="1"/>
  <c r="I18" i="2" s="1"/>
  <c r="L309" i="1"/>
  <c r="L226" i="1" s="1"/>
  <c r="L223" i="1" s="1"/>
  <c r="J18" i="2" s="1"/>
  <c r="M309" i="1"/>
  <c r="M223" i="1"/>
  <c r="K18" i="2" s="1"/>
  <c r="P309" i="1"/>
  <c r="Q309" i="1"/>
  <c r="R309" i="1"/>
  <c r="S309" i="1"/>
  <c r="V309" i="1"/>
  <c r="W309" i="1"/>
  <c r="D316" i="1"/>
  <c r="J316" i="1"/>
  <c r="J258" i="1" s="1"/>
  <c r="K316" i="1"/>
  <c r="K258" i="1" s="1"/>
  <c r="L316" i="1"/>
  <c r="M316" i="1"/>
  <c r="N316" i="1"/>
  <c r="O316" i="1"/>
  <c r="O258" i="1" s="1"/>
  <c r="O257" i="1" s="1"/>
  <c r="P316" i="1"/>
  <c r="P258" i="1" s="1"/>
  <c r="P257" i="1" s="1"/>
  <c r="Q316" i="1"/>
  <c r="S316" i="1"/>
  <c r="V316" i="1"/>
  <c r="W316" i="1"/>
  <c r="AI119" i="1"/>
  <c r="C29" i="9"/>
  <c r="C19" i="4"/>
  <c r="H50" i="3"/>
  <c r="N257" i="1"/>
  <c r="H37" i="3"/>
  <c r="G37" i="3"/>
  <c r="H38" i="3"/>
  <c r="O223" i="1"/>
  <c r="M18" i="2" s="1"/>
  <c r="G48" i="3"/>
  <c r="H48" i="3"/>
  <c r="I227" i="1"/>
  <c r="G38" i="3"/>
  <c r="W222" i="1" l="1"/>
  <c r="T222" i="1"/>
  <c r="AB37" i="1"/>
  <c r="AE316" i="1"/>
  <c r="AE258" i="1" s="1"/>
  <c r="AC258" i="1"/>
  <c r="AB258" i="1"/>
  <c r="AB257" i="1" s="1"/>
  <c r="AC13" i="1"/>
  <c r="AL52" i="1"/>
  <c r="AJ52" i="1"/>
  <c r="AI51" i="1"/>
  <c r="AH51" i="1" s="1"/>
  <c r="AL51" i="1"/>
  <c r="AJ51" i="1"/>
  <c r="AL192" i="1"/>
  <c r="AJ192" i="1"/>
  <c r="AL186" i="1"/>
  <c r="AJ186" i="1"/>
  <c r="AL182" i="1"/>
  <c r="AJ182" i="1"/>
  <c r="AL178" i="1"/>
  <c r="AJ178" i="1"/>
  <c r="AL174" i="1"/>
  <c r="AJ174" i="1"/>
  <c r="AL188" i="1"/>
  <c r="AJ188" i="1"/>
  <c r="AL184" i="1"/>
  <c r="AJ184" i="1"/>
  <c r="AL180" i="1"/>
  <c r="AJ180" i="1"/>
  <c r="AL176" i="1"/>
  <c r="AJ176" i="1"/>
  <c r="AJ169" i="1"/>
  <c r="AL169" i="1"/>
  <c r="AL167" i="1"/>
  <c r="AJ167" i="1"/>
  <c r="AJ163" i="1"/>
  <c r="AL163" i="1"/>
  <c r="AL161" i="1"/>
  <c r="AJ161" i="1"/>
  <c r="AJ159" i="1"/>
  <c r="AL159" i="1"/>
  <c r="AJ157" i="1"/>
  <c r="AL157" i="1"/>
  <c r="AL155" i="1"/>
  <c r="AJ155" i="1"/>
  <c r="AJ151" i="1"/>
  <c r="AL151" i="1"/>
  <c r="AL149" i="1"/>
  <c r="AJ149" i="1"/>
  <c r="AJ191" i="1"/>
  <c r="AL191" i="1"/>
  <c r="AL189" i="1"/>
  <c r="AJ189" i="1"/>
  <c r="AJ187" i="1"/>
  <c r="AL187" i="1"/>
  <c r="AJ185" i="1"/>
  <c r="AL185" i="1"/>
  <c r="AJ183" i="1"/>
  <c r="AL183" i="1"/>
  <c r="AL179" i="1"/>
  <c r="AJ179" i="1"/>
  <c r="AJ177" i="1"/>
  <c r="AL177" i="1"/>
  <c r="AJ175" i="1"/>
  <c r="AL175" i="1"/>
  <c r="AL173" i="1"/>
  <c r="AJ173" i="1"/>
  <c r="AL170" i="1"/>
  <c r="AJ170" i="1"/>
  <c r="AL168" i="1"/>
  <c r="AJ168" i="1"/>
  <c r="AL166" i="1"/>
  <c r="AJ166" i="1"/>
  <c r="AL164" i="1"/>
  <c r="AJ164" i="1"/>
  <c r="AL160" i="1"/>
  <c r="AJ160" i="1"/>
  <c r="AL158" i="1"/>
  <c r="AJ158" i="1"/>
  <c r="AL156" i="1"/>
  <c r="AJ156" i="1"/>
  <c r="AL154" i="1"/>
  <c r="AJ154" i="1"/>
  <c r="AL152" i="1"/>
  <c r="AJ152" i="1"/>
  <c r="AL150" i="1"/>
  <c r="AJ150" i="1"/>
  <c r="AL315" i="1"/>
  <c r="AI27" i="1"/>
  <c r="AJ27" i="1" s="1"/>
  <c r="AL313" i="1"/>
  <c r="AD26" i="1"/>
  <c r="AI26" i="1" s="1"/>
  <c r="AH119" i="1"/>
  <c r="AO119" i="1"/>
  <c r="AD39" i="1"/>
  <c r="AL39" i="1" s="1"/>
  <c r="I258" i="1"/>
  <c r="C257" i="1"/>
  <c r="I257" i="1" s="1"/>
  <c r="AF258" i="1"/>
  <c r="AF257" i="1" s="1"/>
  <c r="E53" i="3" s="1"/>
  <c r="AD203" i="1"/>
  <c r="AL203" i="1" s="1"/>
  <c r="I297" i="1"/>
  <c r="AC43" i="1"/>
  <c r="AC281" i="1"/>
  <c r="AB281" i="1"/>
  <c r="H13" i="9"/>
  <c r="G29" i="8"/>
  <c r="AB171" i="1"/>
  <c r="T15" i="2" s="1"/>
  <c r="J257" i="1"/>
  <c r="D25" i="3"/>
  <c r="M46" i="1"/>
  <c r="K12" i="2" s="1"/>
  <c r="AL27" i="1"/>
  <c r="AL18" i="1"/>
  <c r="AJ297" i="1"/>
  <c r="AL297" i="1"/>
  <c r="E54" i="3"/>
  <c r="X18" i="2"/>
  <c r="AL300" i="1"/>
  <c r="H55" i="3" s="1"/>
  <c r="K257" i="1"/>
  <c r="K222" i="1" s="1"/>
  <c r="I17" i="2" s="1"/>
  <c r="AD227" i="1"/>
  <c r="AL227" i="1" s="1"/>
  <c r="AD93" i="1"/>
  <c r="AL93" i="1" s="1"/>
  <c r="AE80" i="1"/>
  <c r="D22" i="3" s="1"/>
  <c r="D35" i="16"/>
  <c r="D17" i="16"/>
  <c r="D28" i="16"/>
  <c r="AE13" i="1"/>
  <c r="D10" i="3" s="1"/>
  <c r="D20" i="16"/>
  <c r="D29" i="16"/>
  <c r="D39" i="3"/>
  <c r="D23" i="16"/>
  <c r="D40" i="3"/>
  <c r="D11" i="16"/>
  <c r="D41" i="3"/>
  <c r="AE296" i="1"/>
  <c r="D55" i="3"/>
  <c r="D296" i="1"/>
  <c r="AD42" i="1"/>
  <c r="AD41" i="1"/>
  <c r="AD34" i="1"/>
  <c r="AI34" i="1" s="1"/>
  <c r="AD48" i="1"/>
  <c r="AI48" i="1" s="1"/>
  <c r="AD91" i="1"/>
  <c r="AL91" i="1" s="1"/>
  <c r="AD85" i="1"/>
  <c r="C27" i="16" s="1"/>
  <c r="AD64" i="1"/>
  <c r="AI64" i="1" s="1"/>
  <c r="I47" i="1"/>
  <c r="AD61" i="1"/>
  <c r="C12" i="16" s="1"/>
  <c r="AD112" i="1"/>
  <c r="AL112" i="1" s="1"/>
  <c r="AI300" i="1"/>
  <c r="AJ300" i="1" s="1"/>
  <c r="G55" i="3" s="1"/>
  <c r="AI171" i="1"/>
  <c r="AC103" i="1"/>
  <c r="AD33" i="1"/>
  <c r="AD100" i="1"/>
  <c r="AD23" i="1"/>
  <c r="H19" i="9"/>
  <c r="AD60" i="1"/>
  <c r="C11" i="16" s="1"/>
  <c r="AD65" i="1"/>
  <c r="AL65" i="1" s="1"/>
  <c r="AD109" i="1"/>
  <c r="AI109" i="1" s="1"/>
  <c r="AO109" i="1" s="1"/>
  <c r="AD38" i="1"/>
  <c r="AI38" i="1" s="1"/>
  <c r="I240" i="1"/>
  <c r="AD29" i="1"/>
  <c r="AD62" i="1"/>
  <c r="AL62" i="1" s="1"/>
  <c r="M19" i="9"/>
  <c r="I84" i="1"/>
  <c r="AD44" i="1"/>
  <c r="AI44" i="1" s="1"/>
  <c r="AO44" i="1" s="1"/>
  <c r="AD15" i="1"/>
  <c r="R257" i="1"/>
  <c r="R222" i="1" s="1"/>
  <c r="P17" i="2" s="1"/>
  <c r="AD49" i="1"/>
  <c r="I43" i="1"/>
  <c r="L13" i="9"/>
  <c r="AD30" i="1"/>
  <c r="AL30" i="1" s="1"/>
  <c r="AD56" i="1"/>
  <c r="AI56" i="1" s="1"/>
  <c r="AO56" i="1" s="1"/>
  <c r="AD70" i="1"/>
  <c r="AI70" i="1" s="1"/>
  <c r="AD32" i="1"/>
  <c r="AI32" i="1" s="1"/>
  <c r="AO32" i="1" s="1"/>
  <c r="AC171" i="1"/>
  <c r="U15" i="2" s="1"/>
  <c r="AD118" i="1"/>
  <c r="AI118" i="1" s="1"/>
  <c r="I165" i="1"/>
  <c r="AI147" i="1"/>
  <c r="I148" i="1"/>
  <c r="AB59" i="1"/>
  <c r="AD81" i="1"/>
  <c r="AI81" i="1" s="1"/>
  <c r="AD105" i="1"/>
  <c r="AI105" i="1" s="1"/>
  <c r="AO105" i="1" s="1"/>
  <c r="AD139" i="1"/>
  <c r="AL139" i="1" s="1"/>
  <c r="AD74" i="1"/>
  <c r="C20" i="16" s="1"/>
  <c r="AD106" i="1"/>
  <c r="AI106" i="1" s="1"/>
  <c r="AD58" i="1"/>
  <c r="AI58" i="1" s="1"/>
  <c r="AB296" i="1"/>
  <c r="AD296" i="1" s="1"/>
  <c r="AD22" i="1"/>
  <c r="I25" i="1"/>
  <c r="AD162" i="1"/>
  <c r="AD172" i="1"/>
  <c r="U171" i="1"/>
  <c r="AD28" i="1"/>
  <c r="AI28" i="1" s="1"/>
  <c r="AH28" i="1" s="1"/>
  <c r="AD202" i="1"/>
  <c r="I269" i="1"/>
  <c r="O281" i="1"/>
  <c r="AD276" i="1"/>
  <c r="AD86" i="1"/>
  <c r="C28" i="16" s="1"/>
  <c r="Q281" i="1"/>
  <c r="AB254" i="1"/>
  <c r="AD278" i="1"/>
  <c r="AB80" i="1"/>
  <c r="AD40" i="1"/>
  <c r="AL40" i="1" s="1"/>
  <c r="I309" i="1"/>
  <c r="AB260" i="1"/>
  <c r="AD135" i="1"/>
  <c r="H12" i="1"/>
  <c r="F11" i="2" s="1"/>
  <c r="G25" i="9"/>
  <c r="D24" i="7"/>
  <c r="AD153" i="1"/>
  <c r="AD72" i="1"/>
  <c r="AD123" i="1"/>
  <c r="AL123" i="1" s="1"/>
  <c r="AD87" i="1"/>
  <c r="C29" i="16" s="1"/>
  <c r="AD146" i="1"/>
  <c r="AI146" i="1" s="1"/>
  <c r="AO146" i="1" s="1"/>
  <c r="AD20" i="1"/>
  <c r="C9" i="16" s="1"/>
  <c r="AD314" i="1"/>
  <c r="AD143" i="1"/>
  <c r="AL143" i="1" s="1"/>
  <c r="D29" i="8"/>
  <c r="D33" i="8" s="1"/>
  <c r="AB309" i="1"/>
  <c r="L281" i="1"/>
  <c r="AD131" i="1"/>
  <c r="AI131" i="1" s="1"/>
  <c r="AO131" i="1" s="1"/>
  <c r="H14" i="9"/>
  <c r="AD55" i="1"/>
  <c r="AL55" i="1" s="1"/>
  <c r="AB19" i="1"/>
  <c r="H281" i="1"/>
  <c r="AD234" i="1"/>
  <c r="M19" i="8"/>
  <c r="AD282" i="1"/>
  <c r="I276" i="1"/>
  <c r="AD17" i="1"/>
  <c r="AB75" i="1"/>
  <c r="AB13" i="1"/>
  <c r="AD101" i="1"/>
  <c r="AD102" i="1"/>
  <c r="AD95" i="1"/>
  <c r="AI95" i="1" s="1"/>
  <c r="AD90" i="1"/>
  <c r="AL90" i="1" s="1"/>
  <c r="AD97" i="1"/>
  <c r="AL97" i="1" s="1"/>
  <c r="AD92" i="1"/>
  <c r="AI92" i="1" s="1"/>
  <c r="AD96" i="1"/>
  <c r="AI96" i="1" s="1"/>
  <c r="AO96" i="1" s="1"/>
  <c r="I98" i="1"/>
  <c r="I103" i="1"/>
  <c r="U46" i="1"/>
  <c r="AD99" i="1"/>
  <c r="H46" i="1"/>
  <c r="F12" i="2" s="1"/>
  <c r="AC316" i="1"/>
  <c r="I130" i="1"/>
  <c r="G24" i="7"/>
  <c r="N281" i="1"/>
  <c r="I287" i="1"/>
  <c r="E260" i="1"/>
  <c r="AF260" i="1"/>
  <c r="AD196" i="1"/>
  <c r="C38" i="3" s="1"/>
  <c r="AD121" i="1"/>
  <c r="AI121" i="1" s="1"/>
  <c r="J12" i="1"/>
  <c r="H11" i="2" s="1"/>
  <c r="AC75" i="1"/>
  <c r="AD218" i="1"/>
  <c r="AI218" i="1" s="1"/>
  <c r="AO218" i="1" s="1"/>
  <c r="AD71" i="1"/>
  <c r="C17" i="16" s="1"/>
  <c r="I230" i="1"/>
  <c r="I316" i="1"/>
  <c r="F29" i="9"/>
  <c r="G29" i="9" s="1"/>
  <c r="AD82" i="1"/>
  <c r="E46" i="1"/>
  <c r="E12" i="2" s="1"/>
  <c r="I80" i="1"/>
  <c r="AC37" i="1"/>
  <c r="D25" i="9"/>
  <c r="D29" i="9" s="1"/>
  <c r="H18" i="9"/>
  <c r="H23" i="8"/>
  <c r="AD233" i="1"/>
  <c r="AD107" i="1"/>
  <c r="AD66" i="1"/>
  <c r="AI66" i="1" s="1"/>
  <c r="AD73" i="1"/>
  <c r="AL73" i="1" s="1"/>
  <c r="AD142" i="1"/>
  <c r="C35" i="16" s="1"/>
  <c r="I88" i="1"/>
  <c r="AD219" i="1"/>
  <c r="AI219" i="1" s="1"/>
  <c r="AO219" i="1" s="1"/>
  <c r="AD79" i="1"/>
  <c r="C25" i="16" s="1"/>
  <c r="AD36" i="1"/>
  <c r="AL36" i="1" s="1"/>
  <c r="AD76" i="1"/>
  <c r="C22" i="16" s="1"/>
  <c r="I138" i="1"/>
  <c r="AB47" i="1"/>
  <c r="AC84" i="1"/>
  <c r="C24" i="16"/>
  <c r="AB130" i="1"/>
  <c r="AB247" i="1"/>
  <c r="AL281" i="1"/>
  <c r="V281" i="1"/>
  <c r="I213" i="1"/>
  <c r="E193" i="1"/>
  <c r="E16" i="2" s="1"/>
  <c r="AC147" i="1"/>
  <c r="U14" i="2" s="1"/>
  <c r="AB98" i="1"/>
  <c r="AD57" i="1"/>
  <c r="AI57" i="1" s="1"/>
  <c r="AO57" i="1" s="1"/>
  <c r="AD248" i="1"/>
  <c r="AI248" i="1" s="1"/>
  <c r="AO248" i="1" s="1"/>
  <c r="AI52" i="1"/>
  <c r="I19" i="1"/>
  <c r="AC309" i="1"/>
  <c r="AD145" i="1"/>
  <c r="AL145" i="1" s="1"/>
  <c r="AD120" i="1"/>
  <c r="C33" i="16" s="1"/>
  <c r="AC254" i="1"/>
  <c r="AD220" i="1"/>
  <c r="AI220" i="1" s="1"/>
  <c r="AO220" i="1" s="1"/>
  <c r="AD77" i="1"/>
  <c r="C23" i="16" s="1"/>
  <c r="AE31" i="1"/>
  <c r="D13" i="3" s="1"/>
  <c r="G29" i="7"/>
  <c r="AC67" i="1"/>
  <c r="T46" i="1"/>
  <c r="AD141" i="1"/>
  <c r="AI141" i="1" s="1"/>
  <c r="AO141" i="1" s="1"/>
  <c r="AC88" i="1"/>
  <c r="H15" i="9"/>
  <c r="AC98" i="1"/>
  <c r="AC80" i="1"/>
  <c r="H18" i="8"/>
  <c r="AE88" i="1"/>
  <c r="AE25" i="1"/>
  <c r="D12" i="3" s="1"/>
  <c r="AF88" i="1"/>
  <c r="E24" i="3" s="1"/>
  <c r="D24" i="16"/>
  <c r="AE217" i="1"/>
  <c r="AE19" i="1"/>
  <c r="S281" i="1"/>
  <c r="K281" i="1"/>
  <c r="AI281" i="1"/>
  <c r="I271" i="1"/>
  <c r="I299" i="1"/>
  <c r="AD261" i="1"/>
  <c r="P281" i="1"/>
  <c r="C296" i="1"/>
  <c r="D281" i="1"/>
  <c r="I282" i="1"/>
  <c r="M281" i="1"/>
  <c r="AD299" i="1"/>
  <c r="AD253" i="1"/>
  <c r="AD252" i="1" s="1"/>
  <c r="C51" i="3" s="1"/>
  <c r="AD250" i="1"/>
  <c r="AI250" i="1" s="1"/>
  <c r="AD249" i="1"/>
  <c r="AI249" i="1" s="1"/>
  <c r="AD244" i="1"/>
  <c r="AI244" i="1" s="1"/>
  <c r="AD243" i="1"/>
  <c r="AD237" i="1"/>
  <c r="AI237" i="1" s="1"/>
  <c r="AD231" i="1"/>
  <c r="AD239" i="1"/>
  <c r="AI239" i="1" s="1"/>
  <c r="AD236" i="1"/>
  <c r="AI236" i="1" s="1"/>
  <c r="H222" i="1"/>
  <c r="F17" i="2" s="1"/>
  <c r="AD232" i="1"/>
  <c r="AD225" i="1"/>
  <c r="AI225" i="1" s="1"/>
  <c r="AD224" i="1"/>
  <c r="AI224" i="1" s="1"/>
  <c r="AD213" i="1"/>
  <c r="AD204" i="1"/>
  <c r="T193" i="1"/>
  <c r="L193" i="1"/>
  <c r="J16" i="2" s="1"/>
  <c r="Q193" i="1"/>
  <c r="O16" i="2" s="1"/>
  <c r="N193" i="1"/>
  <c r="L16" i="2" s="1"/>
  <c r="I204" i="1"/>
  <c r="H193" i="1"/>
  <c r="F16" i="2" s="1"/>
  <c r="AD201" i="1"/>
  <c r="S171" i="1"/>
  <c r="Q15" i="2" s="1"/>
  <c r="I181" i="1"/>
  <c r="I153" i="1"/>
  <c r="J147" i="1"/>
  <c r="H14" i="2" s="1"/>
  <c r="AE147" i="1"/>
  <c r="D34" i="3" s="1"/>
  <c r="E171" i="1"/>
  <c r="E15" i="2" s="1"/>
  <c r="P110" i="1"/>
  <c r="N13" i="2" s="1"/>
  <c r="J110" i="1"/>
  <c r="H13" i="2" s="1"/>
  <c r="AD140" i="1"/>
  <c r="AL140" i="1" s="1"/>
  <c r="AD134" i="1"/>
  <c r="AD136" i="1"/>
  <c r="AD127" i="1"/>
  <c r="AD129" i="1"/>
  <c r="I122" i="1"/>
  <c r="I117" i="1"/>
  <c r="AC117" i="1"/>
  <c r="AB117" i="1"/>
  <c r="T110" i="1"/>
  <c r="AD116" i="1"/>
  <c r="AD113" i="1"/>
  <c r="AI113" i="1" s="1"/>
  <c r="H110" i="1"/>
  <c r="F13" i="2" s="1"/>
  <c r="AD287" i="1"/>
  <c r="I278" i="1"/>
  <c r="I252" i="1"/>
  <c r="C193" i="1"/>
  <c r="O171" i="1"/>
  <c r="M15" i="2" s="1"/>
  <c r="I162" i="1"/>
  <c r="J281" i="1"/>
  <c r="AD255" i="1"/>
  <c r="AL255" i="1" s="1"/>
  <c r="AD245" i="1"/>
  <c r="I217" i="1"/>
  <c r="AD246" i="1"/>
  <c r="AI246" i="1" s="1"/>
  <c r="AO246" i="1" s="1"/>
  <c r="C147" i="1"/>
  <c r="AF147" i="1"/>
  <c r="E34" i="3" s="1"/>
  <c r="AE281" i="1"/>
  <c r="AD128" i="1"/>
  <c r="AD197" i="1"/>
  <c r="C39" i="3" s="1"/>
  <c r="W281" i="1"/>
  <c r="E281" i="1"/>
  <c r="AD251" i="1"/>
  <c r="L171" i="1"/>
  <c r="J15" i="2" s="1"/>
  <c r="AD199" i="1"/>
  <c r="C41" i="3" s="1"/>
  <c r="AD198" i="1"/>
  <c r="C40" i="3" s="1"/>
  <c r="C110" i="1"/>
  <c r="C13" i="2" s="1"/>
  <c r="P222" i="1"/>
  <c r="N17" i="2" s="1"/>
  <c r="J171" i="1"/>
  <c r="H15" i="2" s="1"/>
  <c r="H147" i="1"/>
  <c r="F14" i="2" s="1"/>
  <c r="AE171" i="1"/>
  <c r="D35" i="3" s="1"/>
  <c r="AC122" i="1"/>
  <c r="D147" i="1"/>
  <c r="D14" i="2" s="1"/>
  <c r="AJ281" i="1"/>
  <c r="AD271" i="1"/>
  <c r="S222" i="1"/>
  <c r="Q17" i="2" s="1"/>
  <c r="J193" i="1"/>
  <c r="H16" i="2" s="1"/>
  <c r="D110" i="1"/>
  <c r="D13" i="2" s="1"/>
  <c r="AD148" i="1"/>
  <c r="AD115" i="1"/>
  <c r="AL115" i="1" s="1"/>
  <c r="AC111" i="1"/>
  <c r="AD132" i="1"/>
  <c r="AL132" i="1" s="1"/>
  <c r="AD200" i="1"/>
  <c r="H260" i="1"/>
  <c r="D260" i="1"/>
  <c r="E296" i="1"/>
  <c r="R281" i="1"/>
  <c r="AD256" i="1"/>
  <c r="AI256" i="1" s="1"/>
  <c r="AC194" i="1"/>
  <c r="AB235" i="1"/>
  <c r="I254" i="1"/>
  <c r="V171" i="1"/>
  <c r="R15" i="2" s="1"/>
  <c r="AD228" i="1"/>
  <c r="AI228" i="1" s="1"/>
  <c r="J260" i="1"/>
  <c r="I235" i="1"/>
  <c r="E147" i="1"/>
  <c r="E14" i="2" s="1"/>
  <c r="AD144" i="1"/>
  <c r="M110" i="1"/>
  <c r="K13" i="2" s="1"/>
  <c r="Q110" i="1"/>
  <c r="O13" i="2" s="1"/>
  <c r="T171" i="1"/>
  <c r="AE122" i="1"/>
  <c r="D30" i="3" s="1"/>
  <c r="AF84" i="1"/>
  <c r="E23" i="3" s="1"/>
  <c r="AF130" i="1"/>
  <c r="E31" i="3" s="1"/>
  <c r="AF223" i="1"/>
  <c r="E47" i="3" s="1"/>
  <c r="AE223" i="1"/>
  <c r="D47" i="3" s="1"/>
  <c r="AE47" i="1"/>
  <c r="D17" i="3" s="1"/>
  <c r="M20" i="9"/>
  <c r="H20" i="9"/>
  <c r="F33" i="8"/>
  <c r="G33" i="8" s="1"/>
  <c r="AD230" i="1"/>
  <c r="N260" i="1"/>
  <c r="D46" i="1"/>
  <c r="D12" i="2" s="1"/>
  <c r="AD238" i="1"/>
  <c r="AI238" i="1" s="1"/>
  <c r="AO238" i="1" s="1"/>
  <c r="AC235" i="1"/>
  <c r="AF59" i="1"/>
  <c r="E19" i="3" s="1"/>
  <c r="C260" i="1"/>
  <c r="I261" i="1"/>
  <c r="AD307" i="1"/>
  <c r="AF281" i="1"/>
  <c r="AD242" i="1"/>
  <c r="AD229" i="1"/>
  <c r="AD114" i="1"/>
  <c r="E110" i="1"/>
  <c r="E13" i="2" s="1"/>
  <c r="M23" i="8"/>
  <c r="L17" i="8"/>
  <c r="H17" i="8"/>
  <c r="AD50" i="1"/>
  <c r="AC47" i="1"/>
  <c r="AC240" i="1"/>
  <c r="AB138" i="1"/>
  <c r="AD241" i="1"/>
  <c r="AL241" i="1" s="1"/>
  <c r="AB240" i="1"/>
  <c r="AD54" i="1"/>
  <c r="AI54" i="1" s="1"/>
  <c r="AO54" i="1" s="1"/>
  <c r="AC138" i="1"/>
  <c r="AI260" i="1"/>
  <c r="I226" i="1"/>
  <c r="D223" i="1"/>
  <c r="I194" i="1"/>
  <c r="AD125" i="1"/>
  <c r="AD83" i="1"/>
  <c r="AD16" i="1"/>
  <c r="AB194" i="1"/>
  <c r="AF75" i="1"/>
  <c r="E21" i="3" s="1"/>
  <c r="AC59" i="1"/>
  <c r="E50" i="3"/>
  <c r="E222" i="1"/>
  <c r="E17" i="2" s="1"/>
  <c r="AD24" i="1"/>
  <c r="AD69" i="1"/>
  <c r="AI69" i="1" s="1"/>
  <c r="S110" i="1"/>
  <c r="Q13" i="2" s="1"/>
  <c r="AI18" i="1"/>
  <c r="I53" i="1"/>
  <c r="AB67" i="1"/>
  <c r="AD68" i="1"/>
  <c r="AF316" i="1"/>
  <c r="I111" i="1"/>
  <c r="D171" i="1"/>
  <c r="D15" i="2" s="1"/>
  <c r="AD308" i="1"/>
  <c r="AE260" i="1"/>
  <c r="AD124" i="1"/>
  <c r="AB122" i="1"/>
  <c r="AC19" i="1"/>
  <c r="AD21" i="1"/>
  <c r="E12" i="1"/>
  <c r="U147" i="1"/>
  <c r="AF103" i="1"/>
  <c r="E26" i="3" s="1"/>
  <c r="I67" i="1"/>
  <c r="C46" i="1"/>
  <c r="D19" i="16"/>
  <c r="I59" i="1"/>
  <c r="AC260" i="1"/>
  <c r="C171" i="1"/>
  <c r="I190" i="1"/>
  <c r="H171" i="1"/>
  <c r="F15" i="2" s="1"/>
  <c r="D12" i="1"/>
  <c r="I31" i="1"/>
  <c r="U12" i="1"/>
  <c r="U110" i="1"/>
  <c r="D25" i="16"/>
  <c r="AF171" i="1"/>
  <c r="E35" i="3" s="1"/>
  <c r="D29" i="7"/>
  <c r="D193" i="1"/>
  <c r="D16" i="2" s="1"/>
  <c r="AD137" i="1"/>
  <c r="I75" i="1"/>
  <c r="AD45" i="1"/>
  <c r="I37" i="1"/>
  <c r="H22" i="8"/>
  <c r="AD35" i="1"/>
  <c r="AB84" i="1"/>
  <c r="C281" i="1"/>
  <c r="C50" i="3"/>
  <c r="I247" i="1"/>
  <c r="AC223" i="1"/>
  <c r="U18" i="2" s="1"/>
  <c r="K193" i="1"/>
  <c r="I16" i="2" s="1"/>
  <c r="AD195" i="1"/>
  <c r="AB103" i="1"/>
  <c r="AD104" i="1"/>
  <c r="AC31" i="1"/>
  <c r="T147" i="1"/>
  <c r="AB111" i="1"/>
  <c r="AC217" i="1"/>
  <c r="AF53" i="1"/>
  <c r="E18" i="3" s="1"/>
  <c r="J46" i="1"/>
  <c r="H12" i="2" s="1"/>
  <c r="K12" i="1"/>
  <c r="I11" i="2" s="1"/>
  <c r="U193" i="1"/>
  <c r="AB88" i="1"/>
  <c r="AD89" i="1"/>
  <c r="AI89" i="1" s="1"/>
  <c r="AO89" i="1" s="1"/>
  <c r="AC247" i="1"/>
  <c r="AB147" i="1"/>
  <c r="T14" i="2" s="1"/>
  <c r="T12" i="1"/>
  <c r="AD259" i="1"/>
  <c r="AI259" i="1" s="1"/>
  <c r="AC130" i="1"/>
  <c r="AD94" i="1"/>
  <c r="AI94" i="1" s="1"/>
  <c r="AO94" i="1" s="1"/>
  <c r="S260" i="1"/>
  <c r="J223" i="1"/>
  <c r="S193" i="1"/>
  <c r="Q16" i="2" s="1"/>
  <c r="I172" i="1"/>
  <c r="S46" i="1"/>
  <c r="Q12" i="2" s="1"/>
  <c r="AD63" i="1"/>
  <c r="AB25" i="1"/>
  <c r="AB12" i="1" s="1"/>
  <c r="AD108" i="1"/>
  <c r="AI108" i="1" s="1"/>
  <c r="AO108" i="1" s="1"/>
  <c r="AB217" i="1"/>
  <c r="AE111" i="1"/>
  <c r="D28" i="3" s="1"/>
  <c r="AF31" i="1"/>
  <c r="E13" i="3" s="1"/>
  <c r="AF138" i="1"/>
  <c r="E33" i="3" s="1"/>
  <c r="AF240" i="1"/>
  <c r="E49" i="3" s="1"/>
  <c r="AG122" i="1"/>
  <c r="AG110" i="1" s="1"/>
  <c r="AD126" i="1"/>
  <c r="AF25" i="1"/>
  <c r="E12" i="3" s="1"/>
  <c r="W260" i="1"/>
  <c r="N171" i="1"/>
  <c r="L15" i="2" s="1"/>
  <c r="AD165" i="1"/>
  <c r="AF122" i="1"/>
  <c r="E30" i="3" s="1"/>
  <c r="AG171" i="1"/>
  <c r="AG240" i="1"/>
  <c r="L260" i="1"/>
  <c r="AF194" i="1"/>
  <c r="AF193" i="1" s="1"/>
  <c r="X16" i="2" s="1"/>
  <c r="AG88" i="1"/>
  <c r="M193" i="1"/>
  <c r="K16" i="2" s="1"/>
  <c r="AD190" i="1"/>
  <c r="AG84" i="1"/>
  <c r="AG147" i="1"/>
  <c r="AG258" i="1"/>
  <c r="AG257" i="1" s="1"/>
  <c r="AG193" i="1"/>
  <c r="AG75" i="1"/>
  <c r="AG67" i="1"/>
  <c r="AG59" i="1"/>
  <c r="AG53" i="1"/>
  <c r="AG37" i="1"/>
  <c r="AG31" i="1"/>
  <c r="AG25" i="1"/>
  <c r="L147" i="1"/>
  <c r="J14" i="2" s="1"/>
  <c r="D27" i="16"/>
  <c r="AE84" i="1"/>
  <c r="AE117" i="1"/>
  <c r="D33" i="16"/>
  <c r="AE75" i="1"/>
  <c r="D21" i="3" s="1"/>
  <c r="D22" i="16"/>
  <c r="AB226" i="1"/>
  <c r="AD226" i="1" s="1"/>
  <c r="Q147" i="1"/>
  <c r="O14" i="2" s="1"/>
  <c r="V46" i="1"/>
  <c r="R12" i="2" s="1"/>
  <c r="S12" i="1"/>
  <c r="Q11" i="2" s="1"/>
  <c r="AD269" i="1"/>
  <c r="K260" i="1"/>
  <c r="AF111" i="1"/>
  <c r="V147" i="1"/>
  <c r="R14" i="2" s="1"/>
  <c r="K110" i="1"/>
  <c r="I13" i="2" s="1"/>
  <c r="O260" i="1"/>
  <c r="W147" i="1"/>
  <c r="S14" i="2" s="1"/>
  <c r="AF37" i="1"/>
  <c r="E14" i="3" s="1"/>
  <c r="M222" i="1"/>
  <c r="K17" i="2" s="1"/>
  <c r="R193" i="1"/>
  <c r="P16" i="2" s="1"/>
  <c r="P46" i="1"/>
  <c r="N12" i="2" s="1"/>
  <c r="W12" i="1"/>
  <c r="S11" i="2" s="1"/>
  <c r="L12" i="1"/>
  <c r="J11" i="2" s="1"/>
  <c r="V110" i="1"/>
  <c r="R13" i="2" s="1"/>
  <c r="N110" i="1"/>
  <c r="L13" i="2" s="1"/>
  <c r="N12" i="1"/>
  <c r="L11" i="2" s="1"/>
  <c r="W110" i="1"/>
  <c r="S13" i="2" s="1"/>
  <c r="R147" i="1"/>
  <c r="P14" i="2" s="1"/>
  <c r="AE53" i="1"/>
  <c r="D9" i="16"/>
  <c r="AE240" i="1"/>
  <c r="D12" i="16"/>
  <c r="M260" i="1"/>
  <c r="S147" i="1"/>
  <c r="Q14" i="2" s="1"/>
  <c r="P12" i="1"/>
  <c r="N11" i="2" s="1"/>
  <c r="AF67" i="1"/>
  <c r="E20" i="3" s="1"/>
  <c r="M12" i="1"/>
  <c r="K11" i="2" s="1"/>
  <c r="O46" i="1"/>
  <c r="M12" i="2" s="1"/>
  <c r="AE67" i="1"/>
  <c r="AE194" i="1"/>
  <c r="AE130" i="1"/>
  <c r="O222" i="1"/>
  <c r="M17" i="2" s="1"/>
  <c r="S17" i="2"/>
  <c r="L222" i="1"/>
  <c r="J17" i="2" s="1"/>
  <c r="R171" i="1"/>
  <c r="P15" i="2" s="1"/>
  <c r="Q171" i="1"/>
  <c r="O15" i="2" s="1"/>
  <c r="W171" i="1"/>
  <c r="S15" i="2" s="1"/>
  <c r="N147" i="1"/>
  <c r="L14" i="2" s="1"/>
  <c r="L46" i="1"/>
  <c r="J12" i="2" s="1"/>
  <c r="V12" i="1"/>
  <c r="R11" i="2" s="1"/>
  <c r="AF47" i="1"/>
  <c r="E17" i="3" s="1"/>
  <c r="W193" i="1"/>
  <c r="S16" i="2" s="1"/>
  <c r="V260" i="1"/>
  <c r="P260" i="1"/>
  <c r="R110" i="1"/>
  <c r="P13" i="2" s="1"/>
  <c r="V223" i="1"/>
  <c r="V222" i="1" s="1"/>
  <c r="N223" i="1"/>
  <c r="M171" i="1"/>
  <c r="K15" i="2" s="1"/>
  <c r="M147" i="1"/>
  <c r="K14" i="2" s="1"/>
  <c r="Q12" i="1"/>
  <c r="E11" i="3"/>
  <c r="AE37" i="1"/>
  <c r="N46" i="1"/>
  <c r="L12" i="2" s="1"/>
  <c r="R12" i="1"/>
  <c r="D44" i="16"/>
  <c r="K147" i="1"/>
  <c r="I14" i="2" s="1"/>
  <c r="P171" i="1"/>
  <c r="N15" i="2" s="1"/>
  <c r="AE59" i="1"/>
  <c r="R260" i="1"/>
  <c r="Q222" i="1"/>
  <c r="O17" i="2" s="1"/>
  <c r="P147" i="1"/>
  <c r="N14" i="2" s="1"/>
  <c r="Q46" i="1"/>
  <c r="O12" i="2" s="1"/>
  <c r="P193" i="1"/>
  <c r="N16" i="2" s="1"/>
  <c r="O12" i="1"/>
  <c r="AE103" i="1"/>
  <c r="O193" i="1"/>
  <c r="M16" i="2" s="1"/>
  <c r="V193" i="1"/>
  <c r="R16" i="2" s="1"/>
  <c r="L110" i="1"/>
  <c r="J13" i="2" s="1"/>
  <c r="W46" i="1"/>
  <c r="S12" i="2" s="1"/>
  <c r="R46" i="1"/>
  <c r="P12" i="2" s="1"/>
  <c r="K46" i="1"/>
  <c r="I12" i="2" s="1"/>
  <c r="AD181" i="1"/>
  <c r="K171" i="1"/>
  <c r="I15" i="2" s="1"/>
  <c r="Q260" i="1"/>
  <c r="O147" i="1"/>
  <c r="M14" i="2" s="1"/>
  <c r="O110" i="1"/>
  <c r="M13" i="2" s="1"/>
  <c r="AE138" i="1"/>
  <c r="AI234" i="1" l="1"/>
  <c r="AJ234" i="1" s="1"/>
  <c r="AL230" i="1"/>
  <c r="AI233" i="1"/>
  <c r="AH233" i="1" s="1"/>
  <c r="AI232" i="1"/>
  <c r="AJ232" i="1" s="1"/>
  <c r="AI231" i="1"/>
  <c r="AH231" i="1" s="1"/>
  <c r="AI41" i="1"/>
  <c r="AO41" i="1" s="1"/>
  <c r="AJ41" i="1"/>
  <c r="AI42" i="1"/>
  <c r="AO42" i="1" s="1"/>
  <c r="AJ42" i="1"/>
  <c r="AI22" i="1"/>
  <c r="AJ22" i="1" s="1"/>
  <c r="AI24" i="1"/>
  <c r="AJ24" i="1" s="1"/>
  <c r="AI23" i="1"/>
  <c r="AO23" i="1" s="1"/>
  <c r="AC12" i="1"/>
  <c r="T11" i="2"/>
  <c r="AB223" i="1"/>
  <c r="AB222" i="1" s="1"/>
  <c r="AL42" i="1"/>
  <c r="AO51" i="1"/>
  <c r="AL41" i="1"/>
  <c r="AI50" i="1"/>
  <c r="AH50" i="1" s="1"/>
  <c r="AL50" i="1"/>
  <c r="AJ50" i="1"/>
  <c r="AI49" i="1"/>
  <c r="AH49" i="1" s="1"/>
  <c r="AL49" i="1"/>
  <c r="AJ49" i="1"/>
  <c r="AL48" i="1"/>
  <c r="AJ48" i="1"/>
  <c r="AO26" i="1"/>
  <c r="AJ26" i="1"/>
  <c r="AL29" i="1"/>
  <c r="AL148" i="1"/>
  <c r="AJ148" i="1"/>
  <c r="AL127" i="1"/>
  <c r="AJ127" i="1"/>
  <c r="AI134" i="1"/>
  <c r="AH134" i="1" s="1"/>
  <c r="AL134" i="1"/>
  <c r="AJ134" i="1"/>
  <c r="AL172" i="1"/>
  <c r="AJ172" i="1"/>
  <c r="AI137" i="1"/>
  <c r="AH137" i="1" s="1"/>
  <c r="AJ137" i="1"/>
  <c r="AL137" i="1"/>
  <c r="AL128" i="1"/>
  <c r="AJ128" i="1"/>
  <c r="AL190" i="1"/>
  <c r="AJ190" i="1"/>
  <c r="AJ165" i="1"/>
  <c r="AL165" i="1"/>
  <c r="AI136" i="1"/>
  <c r="AO136" i="1" s="1"/>
  <c r="AL136" i="1"/>
  <c r="AJ136" i="1"/>
  <c r="AJ181" i="1"/>
  <c r="AL181" i="1"/>
  <c r="AL129" i="1"/>
  <c r="AJ129" i="1"/>
  <c r="AJ153" i="1"/>
  <c r="AL153" i="1"/>
  <c r="AI135" i="1"/>
  <c r="AO135" i="1" s="1"/>
  <c r="AL135" i="1"/>
  <c r="AJ135" i="1"/>
  <c r="AL162" i="1"/>
  <c r="AJ162" i="1"/>
  <c r="AI112" i="1"/>
  <c r="AO112" i="1" s="1"/>
  <c r="AI116" i="1"/>
  <c r="AH116" i="1" s="1"/>
  <c r="AL116" i="1"/>
  <c r="AJ116" i="1"/>
  <c r="AI83" i="1"/>
  <c r="AH83" i="1" s="1"/>
  <c r="AL83" i="1"/>
  <c r="AJ83" i="1"/>
  <c r="AI82" i="1"/>
  <c r="AH82" i="1" s="1"/>
  <c r="AJ82" i="1"/>
  <c r="AL82" i="1"/>
  <c r="AO28" i="1"/>
  <c r="AJ28" i="1"/>
  <c r="AI73" i="1"/>
  <c r="AO73" i="1" s="1"/>
  <c r="AI126" i="1"/>
  <c r="AO126" i="1" s="1"/>
  <c r="AP126" i="1"/>
  <c r="C16" i="2"/>
  <c r="AL26" i="1"/>
  <c r="AI314" i="1"/>
  <c r="AO314" i="1" s="1"/>
  <c r="AC257" i="1"/>
  <c r="AC222" i="1" s="1"/>
  <c r="U17" i="2" s="1"/>
  <c r="AD258" i="1"/>
  <c r="AD257" i="1" s="1"/>
  <c r="C53" i="3" s="1"/>
  <c r="AO27" i="1"/>
  <c r="AH27" i="1"/>
  <c r="AJ113" i="1"/>
  <c r="AO113" i="1"/>
  <c r="AH237" i="1"/>
  <c r="AO237" i="1"/>
  <c r="AH92" i="1"/>
  <c r="AO92" i="1"/>
  <c r="AH64" i="1"/>
  <c r="AO64" i="1"/>
  <c r="AH48" i="1"/>
  <c r="AO48" i="1"/>
  <c r="AH224" i="1"/>
  <c r="AO224" i="1"/>
  <c r="AH236" i="1"/>
  <c r="AO236" i="1"/>
  <c r="AH52" i="1"/>
  <c r="AO52" i="1"/>
  <c r="AH66" i="1"/>
  <c r="AO66" i="1"/>
  <c r="AO234" i="1"/>
  <c r="AH118" i="1"/>
  <c r="AO118" i="1"/>
  <c r="AH69" i="1"/>
  <c r="AO69" i="1"/>
  <c r="AJ228" i="1"/>
  <c r="AO228" i="1"/>
  <c r="AH225" i="1"/>
  <c r="AO225" i="1"/>
  <c r="AH239" i="1"/>
  <c r="AO239" i="1"/>
  <c r="AH244" i="1"/>
  <c r="AO244" i="1"/>
  <c r="AH58" i="1"/>
  <c r="AO58" i="1"/>
  <c r="AJ38" i="1"/>
  <c r="AO38" i="1"/>
  <c r="AH18" i="1"/>
  <c r="AO18" i="1"/>
  <c r="AH250" i="1"/>
  <c r="AO250" i="1"/>
  <c r="AH70" i="1"/>
  <c r="AO70" i="1"/>
  <c r="AH34" i="1"/>
  <c r="AO34" i="1"/>
  <c r="AH256" i="1"/>
  <c r="AO256" i="1"/>
  <c r="AO231" i="1"/>
  <c r="AH249" i="1"/>
  <c r="AO249" i="1"/>
  <c r="AH121" i="1"/>
  <c r="AO121" i="1"/>
  <c r="AJ95" i="1"/>
  <c r="AO95" i="1"/>
  <c r="AH106" i="1"/>
  <c r="AO106" i="1"/>
  <c r="AJ81" i="1"/>
  <c r="AO81" i="1"/>
  <c r="F34" i="3"/>
  <c r="AO147" i="1"/>
  <c r="F35" i="3"/>
  <c r="AO171" i="1"/>
  <c r="D11" i="3"/>
  <c r="I296" i="1"/>
  <c r="AI93" i="1"/>
  <c r="AI61" i="1"/>
  <c r="AI129" i="1"/>
  <c r="AL108" i="1"/>
  <c r="AI15" i="1"/>
  <c r="AJ15" i="1" s="1"/>
  <c r="AL15" i="1"/>
  <c r="AL124" i="1"/>
  <c r="AL125" i="1"/>
  <c r="AL107" i="1"/>
  <c r="AJ34" i="1"/>
  <c r="AL34" i="1"/>
  <c r="AL79" i="1"/>
  <c r="AL101" i="1"/>
  <c r="AI72" i="1"/>
  <c r="AL72" i="1"/>
  <c r="AL85" i="1"/>
  <c r="AI114" i="1"/>
  <c r="AL114" i="1"/>
  <c r="AL96" i="1"/>
  <c r="AJ106" i="1"/>
  <c r="AL106" i="1"/>
  <c r="AL35" i="1"/>
  <c r="AL99" i="1"/>
  <c r="AI17" i="1"/>
  <c r="AL17" i="1"/>
  <c r="AL100" i="1"/>
  <c r="AL113" i="1"/>
  <c r="AL120" i="1"/>
  <c r="AI16" i="1"/>
  <c r="AL16" i="1"/>
  <c r="AI91" i="1"/>
  <c r="AL33" i="1"/>
  <c r="AL20" i="1"/>
  <c r="AL141" i="1"/>
  <c r="AI201" i="1"/>
  <c r="AL201" i="1"/>
  <c r="AI200" i="1"/>
  <c r="AH200" i="1" s="1"/>
  <c r="AL200" i="1"/>
  <c r="AL198" i="1"/>
  <c r="C44" i="3"/>
  <c r="AL202" i="1"/>
  <c r="H44" i="3" s="1"/>
  <c r="N222" i="1"/>
  <c r="L17" i="2" s="1"/>
  <c r="L18" i="2"/>
  <c r="AI227" i="1"/>
  <c r="J222" i="1"/>
  <c r="H17" i="2" s="1"/>
  <c r="H18" i="2"/>
  <c r="D222" i="1"/>
  <c r="D17" i="2" s="1"/>
  <c r="D18" i="2"/>
  <c r="R17" i="2"/>
  <c r="R18" i="2"/>
  <c r="AI102" i="1"/>
  <c r="AL102" i="1"/>
  <c r="C222" i="1"/>
  <c r="AL146" i="1"/>
  <c r="AL142" i="1"/>
  <c r="AL126" i="1"/>
  <c r="AL87" i="1"/>
  <c r="AL86" i="1"/>
  <c r="AL81" i="1"/>
  <c r="AL78" i="1"/>
  <c r="AL77" i="1"/>
  <c r="AI60" i="1"/>
  <c r="AL60" i="1"/>
  <c r="AL57" i="1"/>
  <c r="AL54" i="1"/>
  <c r="AJ18" i="1"/>
  <c r="E11" i="16"/>
  <c r="AL296" i="1"/>
  <c r="AL199" i="1"/>
  <c r="H41" i="3" s="1"/>
  <c r="AI203" i="1"/>
  <c r="C45" i="3"/>
  <c r="AL94" i="1"/>
  <c r="AL76" i="1"/>
  <c r="AL74" i="1"/>
  <c r="AL71" i="1"/>
  <c r="AL56" i="1"/>
  <c r="AL228" i="1"/>
  <c r="AL38" i="1"/>
  <c r="AL32" i="1"/>
  <c r="AL28" i="1"/>
  <c r="AL314" i="1"/>
  <c r="AJ299" i="1"/>
  <c r="AL299" i="1"/>
  <c r="AL242" i="1"/>
  <c r="AL243" i="1"/>
  <c r="AL246" i="1"/>
  <c r="AL245" i="1"/>
  <c r="AL244" i="1"/>
  <c r="AJ244" i="1"/>
  <c r="E20" i="16"/>
  <c r="E35" i="16"/>
  <c r="AL197" i="1"/>
  <c r="H39" i="3" s="1"/>
  <c r="AL144" i="1"/>
  <c r="AL131" i="1"/>
  <c r="AI123" i="1"/>
  <c r="AL95" i="1"/>
  <c r="AL109" i="1"/>
  <c r="AL105" i="1"/>
  <c r="AL61" i="1"/>
  <c r="E29" i="16"/>
  <c r="AH109" i="1"/>
  <c r="AJ109" i="1"/>
  <c r="E23" i="16"/>
  <c r="AH105" i="1"/>
  <c r="AJ105" i="1"/>
  <c r="AH94" i="1"/>
  <c r="AJ94" i="1"/>
  <c r="AH57" i="1"/>
  <c r="AJ57" i="1"/>
  <c r="AH246" i="1"/>
  <c r="AJ246" i="1"/>
  <c r="D24" i="3"/>
  <c r="AH141" i="1"/>
  <c r="AJ141" i="1"/>
  <c r="AH96" i="1"/>
  <c r="AJ96" i="1"/>
  <c r="AH56" i="1"/>
  <c r="AJ56" i="1"/>
  <c r="AH26" i="1"/>
  <c r="AH54" i="1"/>
  <c r="AJ54" i="1"/>
  <c r="E17" i="16"/>
  <c r="AH108" i="1"/>
  <c r="AJ108" i="1"/>
  <c r="AH146" i="1"/>
  <c r="AJ146" i="1"/>
  <c r="AH131" i="1"/>
  <c r="AJ131" i="1"/>
  <c r="AH32" i="1"/>
  <c r="AJ32" i="1"/>
  <c r="W18" i="2"/>
  <c r="D54" i="3"/>
  <c r="C54" i="3"/>
  <c r="V18" i="2"/>
  <c r="AI296" i="1"/>
  <c r="AJ296" i="1" s="1"/>
  <c r="F55" i="3"/>
  <c r="AI85" i="1"/>
  <c r="AO85" i="1" s="1"/>
  <c r="AI33" i="1"/>
  <c r="AI29" i="1"/>
  <c r="AJ29" i="1" s="1"/>
  <c r="AI255" i="1"/>
  <c r="AO255" i="1" s="1"/>
  <c r="AE193" i="1"/>
  <c r="D36" i="3" s="1"/>
  <c r="AI62" i="1"/>
  <c r="AI100" i="1"/>
  <c r="AI196" i="1"/>
  <c r="AI77" i="1"/>
  <c r="AD37" i="1"/>
  <c r="C14" i="3" s="1"/>
  <c r="AI65" i="1"/>
  <c r="AO65" i="1" s="1"/>
  <c r="AI74" i="1"/>
  <c r="AO74" i="1" s="1"/>
  <c r="AD25" i="1"/>
  <c r="C12" i="3" s="1"/>
  <c r="AI202" i="1"/>
  <c r="AI90" i="1"/>
  <c r="AI76" i="1"/>
  <c r="AI30" i="1"/>
  <c r="AD130" i="1"/>
  <c r="E9" i="16"/>
  <c r="AI39" i="1"/>
  <c r="AI36" i="1"/>
  <c r="AO36" i="1" s="1"/>
  <c r="E22" i="16"/>
  <c r="AD84" i="1"/>
  <c r="AI55" i="1"/>
  <c r="AO55" i="1" s="1"/>
  <c r="AI139" i="1"/>
  <c r="AO139" i="1" s="1"/>
  <c r="AI313" i="1"/>
  <c r="AO313" i="1" s="1"/>
  <c r="H29" i="8"/>
  <c r="AI71" i="1"/>
  <c r="AO71" i="1" s="1"/>
  <c r="AI86" i="1"/>
  <c r="AO86" i="1" s="1"/>
  <c r="AI97" i="1"/>
  <c r="AO97" i="1" s="1"/>
  <c r="AI315" i="1"/>
  <c r="AO315" i="1" s="1"/>
  <c r="AI245" i="1"/>
  <c r="AD316" i="1"/>
  <c r="AL316" i="1" s="1"/>
  <c r="AI87" i="1"/>
  <c r="AO87" i="1" s="1"/>
  <c r="AI241" i="1"/>
  <c r="AO241" i="1" s="1"/>
  <c r="AH38" i="1"/>
  <c r="AH81" i="1"/>
  <c r="AH228" i="1"/>
  <c r="AI128" i="1"/>
  <c r="H33" i="8"/>
  <c r="AI40" i="1"/>
  <c r="AO40" i="1" s="1"/>
  <c r="AD217" i="1"/>
  <c r="AI143" i="1"/>
  <c r="C19" i="16"/>
  <c r="E19" i="16" s="1"/>
  <c r="AI142" i="1"/>
  <c r="AI132" i="1"/>
  <c r="AO132" i="1" s="1"/>
  <c r="AI20" i="1"/>
  <c r="AO20" i="1" s="1"/>
  <c r="H25" i="9"/>
  <c r="AI99" i="1"/>
  <c r="AH95" i="1"/>
  <c r="AL92" i="1"/>
  <c r="AD98" i="1"/>
  <c r="AI101" i="1"/>
  <c r="AC46" i="1"/>
  <c r="U12" i="2" s="1"/>
  <c r="AB46" i="1"/>
  <c r="E33" i="16"/>
  <c r="AD281" i="1"/>
  <c r="H29" i="9"/>
  <c r="E25" i="16"/>
  <c r="AD117" i="1"/>
  <c r="AI243" i="1"/>
  <c r="AD75" i="1"/>
  <c r="C21" i="3" s="1"/>
  <c r="AI140" i="1"/>
  <c r="AO140" i="1" s="1"/>
  <c r="AI120" i="1"/>
  <c r="AO120" i="1" s="1"/>
  <c r="AI145" i="1"/>
  <c r="AL89" i="1"/>
  <c r="AI198" i="1"/>
  <c r="AO198" i="1" s="1"/>
  <c r="C43" i="3"/>
  <c r="E24" i="16"/>
  <c r="AI79" i="1"/>
  <c r="AI115" i="1"/>
  <c r="I281" i="1"/>
  <c r="AO78" i="1"/>
  <c r="AI107" i="1"/>
  <c r="AI199" i="1"/>
  <c r="AO199" i="1" s="1"/>
  <c r="AD260" i="1"/>
  <c r="AI253" i="1"/>
  <c r="AD235" i="1"/>
  <c r="C48" i="3" s="1"/>
  <c r="I223" i="1"/>
  <c r="G18" i="2" s="1"/>
  <c r="AC193" i="1"/>
  <c r="U16" i="2" s="1"/>
  <c r="C42" i="3"/>
  <c r="E36" i="3"/>
  <c r="I147" i="1"/>
  <c r="G14" i="2" s="1"/>
  <c r="AI144" i="1"/>
  <c r="AI127" i="1"/>
  <c r="AO127" i="1" s="1"/>
  <c r="AC110" i="1"/>
  <c r="U13" i="2" s="1"/>
  <c r="AB110" i="1"/>
  <c r="T13" i="2" s="1"/>
  <c r="AI251" i="1"/>
  <c r="AD147" i="1"/>
  <c r="C34" i="3" s="1"/>
  <c r="AI197" i="1"/>
  <c r="AO197" i="1" s="1"/>
  <c r="AB193" i="1"/>
  <c r="T16" i="2" s="1"/>
  <c r="AL251" i="1"/>
  <c r="U11" i="1"/>
  <c r="I110" i="1"/>
  <c r="G13" i="2" s="1"/>
  <c r="C44" i="16"/>
  <c r="AD254" i="1"/>
  <c r="AL254" i="1" s="1"/>
  <c r="H11" i="1"/>
  <c r="I260" i="1"/>
  <c r="AD138" i="1"/>
  <c r="C14" i="2"/>
  <c r="AI217" i="1"/>
  <c r="AO217" i="1" s="1"/>
  <c r="AD247" i="1"/>
  <c r="AG222" i="1"/>
  <c r="AH89" i="1"/>
  <c r="AD47" i="1"/>
  <c r="AL47" i="1" s="1"/>
  <c r="L11" i="1"/>
  <c r="C37" i="3"/>
  <c r="AI195" i="1"/>
  <c r="AO195" i="1" s="1"/>
  <c r="AD194" i="1"/>
  <c r="C15" i="2"/>
  <c r="I171" i="1"/>
  <c r="G15" i="2" s="1"/>
  <c r="I46" i="1"/>
  <c r="G12" i="2" s="1"/>
  <c r="C12" i="2"/>
  <c r="AI242" i="1"/>
  <c r="AF222" i="1"/>
  <c r="X17" i="2" s="1"/>
  <c r="AG12" i="1"/>
  <c r="AD43" i="1"/>
  <c r="C15" i="3" s="1"/>
  <c r="AI45" i="1"/>
  <c r="AH113" i="1"/>
  <c r="AE110" i="1"/>
  <c r="D27" i="3" s="1"/>
  <c r="T11" i="1"/>
  <c r="E11" i="2"/>
  <c r="E11" i="1"/>
  <c r="AI125" i="1"/>
  <c r="AD240" i="1"/>
  <c r="C49" i="3" s="1"/>
  <c r="AH238" i="1"/>
  <c r="AI235" i="1"/>
  <c r="AO235" i="1" s="1"/>
  <c r="AI35" i="1"/>
  <c r="AL68" i="1"/>
  <c r="AI68" i="1"/>
  <c r="AD67" i="1"/>
  <c r="C20" i="3" s="1"/>
  <c r="AI124" i="1"/>
  <c r="AD122" i="1"/>
  <c r="AI230" i="1"/>
  <c r="AJ230" i="1" s="1"/>
  <c r="AD31" i="1"/>
  <c r="AI229" i="1"/>
  <c r="AJ229" i="1" s="1"/>
  <c r="AD223" i="1"/>
  <c r="D11" i="2"/>
  <c r="AH248" i="1"/>
  <c r="AI21" i="1"/>
  <c r="AJ21" i="1" s="1"/>
  <c r="AD19" i="1"/>
  <c r="AL19" i="1" s="1"/>
  <c r="AL307" i="1"/>
  <c r="AD309" i="1"/>
  <c r="AI307" i="1"/>
  <c r="AD111" i="1"/>
  <c r="AL111" i="1" s="1"/>
  <c r="H28" i="3" s="1"/>
  <c r="AI104" i="1"/>
  <c r="AD103" i="1"/>
  <c r="C26" i="3" s="1"/>
  <c r="AI63" i="1"/>
  <c r="AO63" i="1" s="1"/>
  <c r="AD59" i="1"/>
  <c r="C19" i="3" s="1"/>
  <c r="AL63" i="1"/>
  <c r="AD88" i="1"/>
  <c r="AL88" i="1" s="1"/>
  <c r="AD53" i="1"/>
  <c r="AF12" i="1"/>
  <c r="AG46" i="1"/>
  <c r="AI308" i="1"/>
  <c r="AJ308" i="1" s="1"/>
  <c r="AL308" i="1"/>
  <c r="I193" i="1"/>
  <c r="G16" i="2" s="1"/>
  <c r="AD80" i="1"/>
  <c r="E28" i="3"/>
  <c r="AF110" i="1"/>
  <c r="D18" i="3"/>
  <c r="D20" i="3"/>
  <c r="D31" i="3"/>
  <c r="D29" i="3"/>
  <c r="AF46" i="1"/>
  <c r="S11" i="1"/>
  <c r="D23" i="3"/>
  <c r="D49" i="3"/>
  <c r="M11" i="1"/>
  <c r="D14" i="3"/>
  <c r="W11" i="1"/>
  <c r="AD171" i="1"/>
  <c r="D19" i="3"/>
  <c r="O11" i="2"/>
  <c r="Q11" i="1"/>
  <c r="B19" i="4"/>
  <c r="D19" i="4" s="1"/>
  <c r="AI226" i="1"/>
  <c r="AO226" i="1" s="1"/>
  <c r="O11" i="1"/>
  <c r="M11" i="2"/>
  <c r="D26" i="3"/>
  <c r="P11" i="1"/>
  <c r="AE12" i="1"/>
  <c r="K11" i="1"/>
  <c r="D33" i="3"/>
  <c r="R11" i="1"/>
  <c r="P11" i="2"/>
  <c r="AE46" i="1"/>
  <c r="AO77" i="1" l="1"/>
  <c r="AH77" i="1"/>
  <c r="AO76" i="1"/>
  <c r="AH76" i="1"/>
  <c r="AH234" i="1"/>
  <c r="AO24" i="1"/>
  <c r="AO22" i="1"/>
  <c r="AH22" i="1"/>
  <c r="AH24" i="1"/>
  <c r="AJ231" i="1"/>
  <c r="AH232" i="1"/>
  <c r="AJ233" i="1"/>
  <c r="AO232" i="1"/>
  <c r="AO233" i="1"/>
  <c r="AH136" i="1"/>
  <c r="AH23" i="1"/>
  <c r="AJ23" i="1"/>
  <c r="AO83" i="1"/>
  <c r="AG11" i="1"/>
  <c r="E9" i="3"/>
  <c r="AF11" i="1"/>
  <c r="B11" i="12" s="1"/>
  <c r="AO50" i="1"/>
  <c r="AO134" i="1"/>
  <c r="AH135" i="1"/>
  <c r="AO82" i="1"/>
  <c r="AO49" i="1"/>
  <c r="AI47" i="1"/>
  <c r="AH47" i="1" s="1"/>
  <c r="AO116" i="1"/>
  <c r="C18" i="3"/>
  <c r="AL53" i="1"/>
  <c r="H18" i="3" s="1"/>
  <c r="AA18" i="2"/>
  <c r="Z18" i="2"/>
  <c r="AO137" i="1"/>
  <c r="J11" i="1"/>
  <c r="AO39" i="1"/>
  <c r="AJ39" i="1"/>
  <c r="AH112" i="1"/>
  <c r="AO30" i="1"/>
  <c r="AJ30" i="1"/>
  <c r="AJ112" i="1"/>
  <c r="C35" i="3"/>
  <c r="G35" i="3" s="1"/>
  <c r="H35" i="3" s="1"/>
  <c r="AJ171" i="1"/>
  <c r="AL171" i="1"/>
  <c r="C33" i="3"/>
  <c r="AL138" i="1"/>
  <c r="H33" i="3" s="1"/>
  <c r="AL194" i="1"/>
  <c r="AJ194" i="1"/>
  <c r="C31" i="3"/>
  <c r="AJ130" i="1"/>
  <c r="AL130" i="1"/>
  <c r="H31" i="3" s="1"/>
  <c r="G34" i="3"/>
  <c r="H34" i="3" s="1"/>
  <c r="C29" i="3"/>
  <c r="AL117" i="1"/>
  <c r="H29" i="3" s="1"/>
  <c r="AJ117" i="1"/>
  <c r="AI80" i="1"/>
  <c r="AO80" i="1" s="1"/>
  <c r="AL84" i="1"/>
  <c r="H23" i="3" s="1"/>
  <c r="AJ126" i="1"/>
  <c r="AH126" i="1"/>
  <c r="AJ314" i="1"/>
  <c r="AH314" i="1"/>
  <c r="AI258" i="1"/>
  <c r="U11" i="2"/>
  <c r="AC11" i="1"/>
  <c r="C23" i="3"/>
  <c r="AJ79" i="1"/>
  <c r="AO79" i="1"/>
  <c r="AH90" i="1"/>
  <c r="AO90" i="1"/>
  <c r="AJ100" i="1"/>
  <c r="AO100" i="1"/>
  <c r="AH29" i="1"/>
  <c r="AO29" i="1"/>
  <c r="AH123" i="1"/>
  <c r="AO123" i="1"/>
  <c r="AH91" i="1"/>
  <c r="AO91" i="1"/>
  <c r="AH93" i="1"/>
  <c r="AO93" i="1"/>
  <c r="AH104" i="1"/>
  <c r="AO104" i="1"/>
  <c r="AH230" i="1"/>
  <c r="AO230" i="1"/>
  <c r="AH68" i="1"/>
  <c r="AO68" i="1"/>
  <c r="AI43" i="1"/>
  <c r="AO45" i="1"/>
  <c r="AJ242" i="1"/>
  <c r="AO242" i="1"/>
  <c r="AH253" i="1"/>
  <c r="AO253" i="1"/>
  <c r="AJ145" i="1"/>
  <c r="AO145" i="1"/>
  <c r="AH243" i="1"/>
  <c r="AO243" i="1"/>
  <c r="AJ143" i="1"/>
  <c r="AO143" i="1"/>
  <c r="F44" i="3"/>
  <c r="AO202" i="1"/>
  <c r="AJ62" i="1"/>
  <c r="AO62" i="1"/>
  <c r="AH33" i="1"/>
  <c r="AO33" i="1"/>
  <c r="AH203" i="1"/>
  <c r="AO203" i="1"/>
  <c r="AJ60" i="1"/>
  <c r="AO60" i="1"/>
  <c r="AH72" i="1"/>
  <c r="AO72" i="1"/>
  <c r="AH129" i="1"/>
  <c r="AO129" i="1"/>
  <c r="AH251" i="1"/>
  <c r="AO251" i="1"/>
  <c r="AH107" i="1"/>
  <c r="AO107" i="1"/>
  <c r="AH102" i="1"/>
  <c r="AO102" i="1"/>
  <c r="AH201" i="1"/>
  <c r="AO201" i="1"/>
  <c r="AH144" i="1"/>
  <c r="AO144" i="1"/>
  <c r="AJ101" i="1"/>
  <c r="AO101" i="1"/>
  <c r="AH99" i="1"/>
  <c r="AO99" i="1"/>
  <c r="AH128" i="1"/>
  <c r="AO128" i="1"/>
  <c r="AH245" i="1"/>
  <c r="AO245" i="1"/>
  <c r="AJ200" i="1"/>
  <c r="AO200" i="1"/>
  <c r="AH16" i="1"/>
  <c r="AO16" i="1"/>
  <c r="AH114" i="1"/>
  <c r="AO114" i="1"/>
  <c r="AH21" i="1"/>
  <c r="AO21" i="1"/>
  <c r="AH229" i="1"/>
  <c r="AO229" i="1"/>
  <c r="AH124" i="1"/>
  <c r="AO124" i="1"/>
  <c r="AH35" i="1"/>
  <c r="AO35" i="1"/>
  <c r="AH125" i="1"/>
  <c r="AO125" i="1"/>
  <c r="AJ115" i="1"/>
  <c r="AO115" i="1"/>
  <c r="AJ142" i="1"/>
  <c r="AO142" i="1"/>
  <c r="AH196" i="1"/>
  <c r="AO196" i="1"/>
  <c r="AJ227" i="1"/>
  <c r="AO227" i="1"/>
  <c r="AH17" i="1"/>
  <c r="AO17" i="1"/>
  <c r="AH15" i="1"/>
  <c r="AO15" i="1"/>
  <c r="AJ61" i="1"/>
  <c r="AO61" i="1"/>
  <c r="T12" i="2"/>
  <c r="AJ17" i="1"/>
  <c r="F42" i="3"/>
  <c r="AH61" i="1"/>
  <c r="AJ93" i="1"/>
  <c r="AJ107" i="1"/>
  <c r="AJ72" i="1"/>
  <c r="F43" i="3"/>
  <c r="N11" i="1"/>
  <c r="AI247" i="1"/>
  <c r="AJ33" i="1"/>
  <c r="AJ102" i="1"/>
  <c r="AJ201" i="1"/>
  <c r="AJ16" i="1"/>
  <c r="AH227" i="1"/>
  <c r="AJ125" i="1"/>
  <c r="AJ99" i="1"/>
  <c r="AJ114" i="1"/>
  <c r="AJ124" i="1"/>
  <c r="AJ35" i="1"/>
  <c r="AH202" i="1"/>
  <c r="AJ202" i="1"/>
  <c r="G44" i="3" s="1"/>
  <c r="V11" i="1"/>
  <c r="D11" i="1"/>
  <c r="T17" i="2"/>
  <c r="T18" i="2"/>
  <c r="C25" i="3"/>
  <c r="AL98" i="1"/>
  <c r="H25" i="3" s="1"/>
  <c r="AH60" i="1"/>
  <c r="AJ203" i="1"/>
  <c r="AL37" i="1"/>
  <c r="H14" i="3" s="1"/>
  <c r="H54" i="3"/>
  <c r="AJ123" i="1"/>
  <c r="AJ243" i="1"/>
  <c r="AJ245" i="1"/>
  <c r="AJ144" i="1"/>
  <c r="AH315" i="1"/>
  <c r="AJ315" i="1"/>
  <c r="AH55" i="1"/>
  <c r="AJ55" i="1"/>
  <c r="AJ76" i="1"/>
  <c r="AE257" i="1"/>
  <c r="AL257" i="1" s="1"/>
  <c r="H53" i="3" s="1"/>
  <c r="AL258" i="1"/>
  <c r="AH40" i="1"/>
  <c r="AJ40" i="1"/>
  <c r="AH97" i="1"/>
  <c r="AJ97" i="1"/>
  <c r="AH86" i="1"/>
  <c r="AJ86" i="1"/>
  <c r="AH199" i="1"/>
  <c r="AJ199" i="1"/>
  <c r="G41" i="3" s="1"/>
  <c r="AH198" i="1"/>
  <c r="AJ198" i="1"/>
  <c r="AH20" i="1"/>
  <c r="AJ20" i="1"/>
  <c r="AH87" i="1"/>
  <c r="AJ87" i="1"/>
  <c r="AH71" i="1"/>
  <c r="AJ71" i="1"/>
  <c r="AH36" i="1"/>
  <c r="AJ36" i="1"/>
  <c r="AH73" i="1"/>
  <c r="AJ73" i="1"/>
  <c r="AH241" i="1"/>
  <c r="AJ241" i="1"/>
  <c r="AI130" i="1"/>
  <c r="AJ132" i="1"/>
  <c r="AH39" i="1"/>
  <c r="AH74" i="1"/>
  <c r="AJ74" i="1"/>
  <c r="AH255" i="1"/>
  <c r="AJ255" i="1"/>
  <c r="AJ78" i="1"/>
  <c r="AH313" i="1"/>
  <c r="AJ313" i="1"/>
  <c r="AH120" i="1"/>
  <c r="AJ120" i="1"/>
  <c r="AH197" i="1"/>
  <c r="AJ197" i="1"/>
  <c r="G39" i="3" s="1"/>
  <c r="AH140" i="1"/>
  <c r="AJ140" i="1"/>
  <c r="AJ139" i="1"/>
  <c r="AH30" i="1"/>
  <c r="AJ77" i="1"/>
  <c r="AH85" i="1"/>
  <c r="AJ85" i="1"/>
  <c r="Y18" i="2"/>
  <c r="F54" i="3"/>
  <c r="G54" i="3" s="1"/>
  <c r="W16" i="2"/>
  <c r="AH62" i="1"/>
  <c r="AI254" i="1"/>
  <c r="AO254" i="1" s="1"/>
  <c r="AL25" i="1"/>
  <c r="H12" i="3" s="1"/>
  <c r="AI88" i="1"/>
  <c r="F38" i="3"/>
  <c r="AH100" i="1"/>
  <c r="AI25" i="1"/>
  <c r="AI53" i="1"/>
  <c r="AJ53" i="1" s="1"/>
  <c r="AJ65" i="1"/>
  <c r="AH65" i="1"/>
  <c r="AI84" i="1"/>
  <c r="AJ84" i="1" s="1"/>
  <c r="AL67" i="1"/>
  <c r="H20" i="3" s="1"/>
  <c r="AL59" i="1"/>
  <c r="H19" i="3" s="1"/>
  <c r="AI316" i="1"/>
  <c r="AO316" i="1" s="1"/>
  <c r="AJ251" i="1"/>
  <c r="AH142" i="1"/>
  <c r="AH79" i="1"/>
  <c r="AH143" i="1"/>
  <c r="AH115" i="1"/>
  <c r="AH132" i="1"/>
  <c r="AI67" i="1"/>
  <c r="AI37" i="1"/>
  <c r="AO37" i="1" s="1"/>
  <c r="I222" i="1"/>
  <c r="G17" i="2" s="1"/>
  <c r="AL75" i="1"/>
  <c r="H21" i="3" s="1"/>
  <c r="AI98" i="1"/>
  <c r="AH101" i="1"/>
  <c r="F41" i="3"/>
  <c r="AI111" i="1"/>
  <c r="AO111" i="1" s="1"/>
  <c r="AI75" i="1"/>
  <c r="AO75" i="1" s="1"/>
  <c r="AI138" i="1"/>
  <c r="AJ138" i="1" s="1"/>
  <c r="AI117" i="1"/>
  <c r="AH145" i="1"/>
  <c r="AD46" i="1"/>
  <c r="AI309" i="1"/>
  <c r="F40" i="3"/>
  <c r="AI103" i="1"/>
  <c r="C17" i="2"/>
  <c r="AI194" i="1"/>
  <c r="AO194" i="1" s="1"/>
  <c r="X11" i="2"/>
  <c r="AI252" i="1"/>
  <c r="AL240" i="1"/>
  <c r="H49" i="3" s="1"/>
  <c r="E46" i="3"/>
  <c r="AH127" i="1"/>
  <c r="C52" i="3"/>
  <c r="H52" i="3"/>
  <c r="F39" i="3"/>
  <c r="AI223" i="1"/>
  <c r="AH226" i="1"/>
  <c r="C11" i="3"/>
  <c r="H11" i="3"/>
  <c r="AD193" i="1"/>
  <c r="AJ307" i="1"/>
  <c r="C13" i="3"/>
  <c r="AL31" i="1"/>
  <c r="H13" i="3" s="1"/>
  <c r="AI19" i="1"/>
  <c r="AO19" i="1" s="1"/>
  <c r="AH195" i="1"/>
  <c r="F37" i="3"/>
  <c r="AH63" i="1"/>
  <c r="AI59" i="1"/>
  <c r="AJ63" i="1"/>
  <c r="F48" i="3"/>
  <c r="AH235" i="1"/>
  <c r="C47" i="3"/>
  <c r="AL223" i="1"/>
  <c r="H47" i="3" s="1"/>
  <c r="AD222" i="1"/>
  <c r="C22" i="3"/>
  <c r="AL80" i="1"/>
  <c r="H22" i="3" s="1"/>
  <c r="AL103" i="1"/>
  <c r="H26" i="3" s="1"/>
  <c r="C17" i="3"/>
  <c r="H17" i="3"/>
  <c r="W13" i="2"/>
  <c r="AD110" i="1"/>
  <c r="AL110" i="1" s="1"/>
  <c r="C28" i="3"/>
  <c r="C24" i="3"/>
  <c r="H24" i="3"/>
  <c r="AI31" i="1"/>
  <c r="C30" i="3"/>
  <c r="AL122" i="1"/>
  <c r="H30" i="3" s="1"/>
  <c r="AI122" i="1"/>
  <c r="AH242" i="1"/>
  <c r="AI240" i="1"/>
  <c r="E16" i="3"/>
  <c r="X12" i="2"/>
  <c r="X13" i="2"/>
  <c r="E27" i="3"/>
  <c r="W12" i="2"/>
  <c r="D16" i="3"/>
  <c r="D9" i="3"/>
  <c r="W11" i="2"/>
  <c r="G17" i="3"/>
  <c r="V12" i="2" l="1"/>
  <c r="B12" i="4" s="1"/>
  <c r="F17" i="3"/>
  <c r="AO47" i="1"/>
  <c r="AJ80" i="1"/>
  <c r="G22" i="3" s="1"/>
  <c r="AH80" i="1"/>
  <c r="F22" i="3"/>
  <c r="G23" i="3"/>
  <c r="AJ193" i="1"/>
  <c r="AL193" i="1"/>
  <c r="AI46" i="1"/>
  <c r="C14" i="4"/>
  <c r="AH252" i="1"/>
  <c r="AO252" i="1"/>
  <c r="AH138" i="1"/>
  <c r="AO138" i="1"/>
  <c r="AH247" i="1"/>
  <c r="AO247" i="1"/>
  <c r="AH31" i="1"/>
  <c r="AO31" i="1"/>
  <c r="AH98" i="1"/>
  <c r="AO98" i="1"/>
  <c r="AH53" i="1"/>
  <c r="AO53" i="1"/>
  <c r="F24" i="3"/>
  <c r="AO88" i="1"/>
  <c r="AB11" i="1"/>
  <c r="AH117" i="1"/>
  <c r="AO117" i="1"/>
  <c r="AH130" i="1"/>
  <c r="AO130" i="1"/>
  <c r="AH240" i="1"/>
  <c r="AO240" i="1"/>
  <c r="AH59" i="1"/>
  <c r="AO59" i="1"/>
  <c r="AH122" i="1"/>
  <c r="AO122" i="1"/>
  <c r="AH223" i="1"/>
  <c r="AO223" i="1"/>
  <c r="AH103" i="1"/>
  <c r="AO103" i="1"/>
  <c r="AH67" i="1"/>
  <c r="AO67" i="1"/>
  <c r="AH84" i="1"/>
  <c r="AO84" i="1"/>
  <c r="AH25" i="1"/>
  <c r="AO25" i="1"/>
  <c r="F15" i="3"/>
  <c r="AO43" i="1"/>
  <c r="AH194" i="1"/>
  <c r="AI193" i="1"/>
  <c r="AJ98" i="1"/>
  <c r="G25" i="3" s="1"/>
  <c r="F31" i="3"/>
  <c r="G31" i="3"/>
  <c r="D53" i="3"/>
  <c r="AE222" i="1"/>
  <c r="AH258" i="1"/>
  <c r="AJ258" i="1"/>
  <c r="AH316" i="1"/>
  <c r="AJ316" i="1"/>
  <c r="AH254" i="1"/>
  <c r="AJ254" i="1"/>
  <c r="G52" i="3" s="1"/>
  <c r="F52" i="3"/>
  <c r="F23" i="3"/>
  <c r="G24" i="3"/>
  <c r="G18" i="3"/>
  <c r="AJ25" i="1"/>
  <c r="G12" i="3" s="1"/>
  <c r="AH88" i="1"/>
  <c r="F12" i="3"/>
  <c r="F18" i="3"/>
  <c r="AI257" i="1"/>
  <c r="AI222" i="1" s="1"/>
  <c r="AJ75" i="1"/>
  <c r="G21" i="3" s="1"/>
  <c r="AH75" i="1"/>
  <c r="AJ111" i="1"/>
  <c r="G28" i="3" s="1"/>
  <c r="AH111" i="1"/>
  <c r="AJ37" i="1"/>
  <c r="G14" i="3" s="1"/>
  <c r="AH37" i="1"/>
  <c r="F33" i="3"/>
  <c r="AJ19" i="1"/>
  <c r="G11" i="3" s="1"/>
  <c r="AH19" i="1"/>
  <c r="F21" i="3"/>
  <c r="F14" i="3"/>
  <c r="AJ67" i="1"/>
  <c r="G20" i="3" s="1"/>
  <c r="F20" i="3"/>
  <c r="AI110" i="1"/>
  <c r="G33" i="3"/>
  <c r="F28" i="3"/>
  <c r="C16" i="3"/>
  <c r="H16" i="3" s="1"/>
  <c r="F25" i="3"/>
  <c r="AL46" i="1"/>
  <c r="G29" i="3"/>
  <c r="F29" i="3"/>
  <c r="AJ103" i="1"/>
  <c r="G26" i="3" s="1"/>
  <c r="F26" i="3"/>
  <c r="E57" i="3"/>
  <c r="F51" i="3"/>
  <c r="AJ31" i="1"/>
  <c r="G13" i="3" s="1"/>
  <c r="F13" i="3"/>
  <c r="AJ223" i="1"/>
  <c r="G47" i="3" s="1"/>
  <c r="C13" i="4"/>
  <c r="X20" i="2"/>
  <c r="F49" i="3"/>
  <c r="AJ240" i="1"/>
  <c r="G49" i="3" s="1"/>
  <c r="F11" i="3"/>
  <c r="F47" i="3"/>
  <c r="C46" i="3"/>
  <c r="V17" i="2"/>
  <c r="B15" i="4" s="1"/>
  <c r="V16" i="2"/>
  <c r="C36" i="3"/>
  <c r="C14" i="11"/>
  <c r="AJ122" i="1"/>
  <c r="G30" i="3" s="1"/>
  <c r="F30" i="3"/>
  <c r="V13" i="2"/>
  <c r="B13" i="4" s="1"/>
  <c r="C27" i="3"/>
  <c r="H27" i="3" s="1"/>
  <c r="F19" i="3"/>
  <c r="AJ59" i="1"/>
  <c r="G19" i="3" s="1"/>
  <c r="C11" i="4"/>
  <c r="C12" i="4"/>
  <c r="D12" i="4" l="1"/>
  <c r="AA12" i="2"/>
  <c r="AL222" i="1"/>
  <c r="AE11" i="1"/>
  <c r="B10" i="12" s="1"/>
  <c r="AA16" i="2"/>
  <c r="Z16" i="2"/>
  <c r="G36" i="3"/>
  <c r="H36" i="3"/>
  <c r="AA13" i="2"/>
  <c r="AH46" i="1"/>
  <c r="AO46" i="1"/>
  <c r="AH110" i="1"/>
  <c r="AO110" i="1"/>
  <c r="AH193" i="1"/>
  <c r="AO193" i="1"/>
  <c r="AH257" i="1"/>
  <c r="D46" i="3"/>
  <c r="H46" i="3" s="1"/>
  <c r="W17" i="2"/>
  <c r="AJ257" i="1"/>
  <c r="G53" i="3" s="1"/>
  <c r="F53" i="3"/>
  <c r="AJ46" i="1"/>
  <c r="AJ110" i="1"/>
  <c r="F27" i="3"/>
  <c r="G27" i="3" s="1"/>
  <c r="Y13" i="2"/>
  <c r="Z13" i="2" s="1"/>
  <c r="F16" i="3"/>
  <c r="G16" i="3" s="1"/>
  <c r="Y12" i="2"/>
  <c r="Z12" i="2" s="1"/>
  <c r="F36" i="3"/>
  <c r="Y16" i="2"/>
  <c r="D13" i="4"/>
  <c r="E14" i="11"/>
  <c r="E17" i="11" s="1"/>
  <c r="F14" i="11"/>
  <c r="C17" i="11"/>
  <c r="F17" i="11" s="1"/>
  <c r="B14" i="4"/>
  <c r="D14" i="4" s="1"/>
  <c r="C15" i="4" l="1"/>
  <c r="D15" i="4" s="1"/>
  <c r="AA17" i="2"/>
  <c r="AH222" i="1"/>
  <c r="AO222" i="1"/>
  <c r="D57" i="3"/>
  <c r="W20" i="2"/>
  <c r="F46" i="3"/>
  <c r="G46" i="3" s="1"/>
  <c r="Y17" i="2"/>
  <c r="Z17" i="2" s="1"/>
  <c r="AJ222" i="1"/>
  <c r="C21" i="4" l="1"/>
  <c r="AD14" i="1"/>
  <c r="AI14" i="1" s="1"/>
  <c r="AO14" i="1" s="1"/>
  <c r="C13" i="1"/>
  <c r="I13" i="1" s="1"/>
  <c r="I14" i="1"/>
  <c r="C12" i="1" l="1"/>
  <c r="AH14" i="1"/>
  <c r="AJ14" i="1"/>
  <c r="AL14" i="1"/>
  <c r="AD13" i="1"/>
  <c r="AD12" i="1" s="1"/>
  <c r="AD11" i="1" s="1"/>
  <c r="B9" i="12" s="1"/>
  <c r="C11" i="2" l="1"/>
  <c r="C11" i="1"/>
  <c r="I12" i="1"/>
  <c r="G11" i="2" s="1"/>
  <c r="AL13" i="1"/>
  <c r="H10" i="3" s="1"/>
  <c r="AI13" i="1"/>
  <c r="AL12" i="1"/>
  <c r="C10" i="3"/>
  <c r="AO13" i="1" l="1"/>
  <c r="AI12" i="1"/>
  <c r="I11" i="1"/>
  <c r="F10" i="3"/>
  <c r="AH13" i="1"/>
  <c r="AJ13" i="1"/>
  <c r="G10" i="3" s="1"/>
  <c r="C9" i="3"/>
  <c r="V11" i="2"/>
  <c r="AI11" i="1" l="1"/>
  <c r="B12" i="12" s="1"/>
  <c r="AO12" i="1"/>
  <c r="AA11" i="2"/>
  <c r="B20" i="12"/>
  <c r="B19" i="12"/>
  <c r="V20" i="2"/>
  <c r="C57" i="3"/>
  <c r="AL11" i="1"/>
  <c r="AH12" i="1"/>
  <c r="AH11" i="1" s="1"/>
  <c r="Y11" i="2"/>
  <c r="Z11" i="2" s="1"/>
  <c r="F9" i="3"/>
  <c r="G9" i="3" s="1"/>
  <c r="B11" i="4"/>
  <c r="AJ12" i="1"/>
  <c r="H9" i="3"/>
  <c r="AA20" i="2" l="1"/>
  <c r="D23" i="12"/>
  <c r="B21" i="12"/>
  <c r="B23" i="12" s="1"/>
  <c r="K23" i="12"/>
  <c r="J23" i="12"/>
  <c r="H23" i="12"/>
  <c r="C23" i="12"/>
  <c r="I23" i="12"/>
  <c r="AO11" i="1"/>
  <c r="B21" i="4"/>
  <c r="D21" i="4" s="1"/>
  <c r="D11" i="4"/>
  <c r="H57" i="3"/>
  <c r="Y20" i="2"/>
  <c r="Z20" i="2" s="1"/>
  <c r="F57" i="3"/>
  <c r="G57" i="3" s="1"/>
  <c r="AJ11" i="1"/>
  <c r="C13" i="12" l="1"/>
  <c r="H13" i="12"/>
  <c r="E23" i="12"/>
  <c r="E13" i="12"/>
  <c r="G23" i="12"/>
  <c r="G13" i="12"/>
  <c r="F23" i="12"/>
  <c r="F13" i="12"/>
  <c r="L23" i="12"/>
  <c r="M23" i="12"/>
  <c r="AO257" i="1"/>
  <c r="AO2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AJ8" authorId="0" shapeId="0" xr:uid="{00000000-0006-0000-0000-000001000000}">
      <text>
        <r>
          <rPr>
            <sz val="8"/>
            <color indexed="81"/>
            <rFont val="Tahoma"/>
            <family val="2"/>
          </rPr>
          <t>Esta proyeccion de ejecucion comprende lo devengado y lo comprometido</t>
        </r>
      </text>
    </comment>
    <comment ref="W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9" authorId="1" shapeId="0" xr:uid="{0FBEDD7A-BFF9-4246-9FA8-EAB75B88F4CD}">
      <text>
        <r>
          <rPr>
            <b/>
            <sz val="9"/>
            <color indexed="81"/>
            <rFont val="Tahoma"/>
            <family val="2"/>
          </rPr>
          <t>Jose Manuel Pizarro Aguero:</t>
        </r>
        <r>
          <rPr>
            <sz val="9"/>
            <color indexed="81"/>
            <rFont val="Tahoma"/>
            <family val="2"/>
          </rPr>
          <t xml:space="preserve">
EXTRAODINARIO H-09-ALCANCE 176 19-7-2017</t>
        </r>
      </text>
    </comment>
    <comment ref="B48"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B50" authorId="2" shapeId="0" xr:uid="{00000000-0006-0000-0000-000004000000}">
      <text>
        <r>
          <rPr>
            <b/>
            <sz val="8"/>
            <color indexed="81"/>
            <rFont val="Tahoma"/>
            <family val="2"/>
          </rPr>
          <t xml:space="preserve"> :</t>
        </r>
        <r>
          <rPr>
            <sz val="8"/>
            <color indexed="81"/>
            <rFont val="Tahoma"/>
            <family val="2"/>
          </rPr>
          <t xml:space="preserve">
CECIS
</t>
        </r>
      </text>
    </comment>
    <comment ref="J303"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<sst xmlns="http://schemas.openxmlformats.org/spreadsheetml/2006/main" count="1068" uniqueCount="713">
  <si>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</si>
  <si>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</si>
  <si>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</si>
  <si>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</si>
  <si>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</si>
  <si>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</si>
  <si>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</si>
  <si>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</si>
  <si>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</si>
  <si>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</si>
  <si>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</si>
  <si>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</si>
  <si>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</si>
  <si>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</si>
  <si>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</si>
  <si>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</si>
  <si>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</si>
  <si>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</si>
  <si>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</si>
  <si>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</si>
  <si>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</si>
  <si>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</si>
  <si>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</si>
  <si>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</si>
  <si>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</si>
  <si>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</si>
  <si>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</si>
  <si>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</si>
  <si>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</si>
  <si>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</si>
  <si>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</si>
  <si>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</si>
  <si>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</si>
  <si>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</si>
  <si>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</si>
  <si>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</si>
  <si>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</si>
  <si>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</si>
  <si>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</si>
  <si>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</si>
  <si>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</si>
  <si>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</si>
  <si>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</si>
  <si>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</si>
  <si>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</si>
  <si>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</si>
  <si>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</si>
  <si>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</si>
  <si>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</si>
  <si>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</si>
  <si>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</si>
  <si>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</si>
  <si>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</si>
  <si>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</si>
  <si>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</si>
  <si>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</si>
  <si>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</si>
  <si>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</si>
  <si>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</si>
  <si>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</si>
  <si>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</si>
  <si>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</si>
  <si>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</si>
  <si>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</si>
  <si>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</si>
  <si>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</si>
  <si>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</si>
  <si>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</si>
  <si>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</si>
  <si>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</si>
  <si>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</si>
  <si>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</si>
  <si>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</si>
  <si>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</si>
  <si>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</si>
  <si>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</si>
  <si>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</si>
  <si>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</si>
  <si>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</si>
  <si>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</si>
  <si>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</si>
  <si>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</si>
  <si>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</si>
  <si>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</si>
  <si>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</si>
  <si>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</si>
  <si>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</si>
  <si>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</si>
  <si>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</si>
  <si>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</si>
  <si>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</si>
  <si>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</si>
  <si>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</si>
  <si>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</si>
  <si>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</si>
  <si>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</si>
  <si>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</si>
  <si>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</si>
  <si>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</si>
  <si>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</si>
  <si>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</si>
  <si>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</si>
  <si>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</si>
  <si>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</si>
  <si>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</si>
  <si>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</si>
  <si>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</si>
  <si>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</si>
  <si>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</si>
  <si>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</si>
  <si>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</si>
  <si>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</si>
  <si>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</si>
  <si>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</si>
  <si>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</si>
  <si>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</si>
  <si>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</si>
  <si>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</si>
  <si>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</si>
  <si>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</si>
  <si>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</si>
  <si>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</si>
  <si>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</si>
  <si>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</si>
  <si>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</si>
  <si>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</si>
  <si>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</si>
  <si>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</si>
  <si>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</si>
  <si>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</si>
  <si>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</si>
  <si>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</si>
  <si>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</si>
  <si>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</si>
  <si>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</si>
  <si>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</si>
  <si>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</si>
  <si>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</si>
  <si>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</si>
  <si>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</si>
  <si>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</si>
  <si>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</si>
  <si>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</si>
  <si>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</si>
  <si>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</si>
  <si>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</si>
  <si>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</si>
  <si>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</si>
  <si>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</si>
  <si>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</si>
  <si>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</si>
  <si>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</si>
  <si>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</si>
  <si>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</si>
  <si>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</si>
  <si>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</si>
  <si>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</si>
  <si>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</si>
  <si>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</si>
  <si>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</si>
  <si>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</si>
  <si>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</si>
  <si>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</si>
  <si>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</si>
  <si>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</si>
  <si>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</si>
  <si>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</si>
  <si>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</si>
  <si>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</si>
  <si>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</si>
  <si>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</si>
  <si>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</si>
  <si>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</si>
  <si>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</si>
  <si>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</si>
  <si>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</si>
  <si>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</si>
  <si>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</si>
  <si>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</si>
  <si>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</si>
  <si>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</si>
  <si>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</si>
  <si>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</si>
  <si>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</si>
  <si>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</si>
  <si>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</si>
  <si>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</si>
  <si>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</si>
  <si>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</si>
  <si>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</si>
  <si>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</si>
  <si>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</si>
  <si>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</si>
  <si>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</si>
  <si>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</si>
  <si>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</si>
  <si>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</si>
  <si>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</si>
  <si>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</si>
  <si>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</si>
  <si>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</si>
  <si>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</si>
  <si>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</si>
  <si>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</si>
  <si>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</si>
  <si>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</si>
  <si>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</si>
  <si>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</si>
  <si>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</si>
  <si>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</si>
  <si>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</si>
  <si>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</si>
  <si>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</si>
  <si>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</si>
  <si>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</si>
  <si>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</si>
  <si>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</si>
  <si>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</si>
  <si>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</si>
  <si>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</si>
  <si>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</si>
  <si>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</si>
  <si>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</si>
  <si>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</si>
  <si>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</si>
  <si>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</si>
  <si>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</si>
  <si>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</si>
  <si>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</si>
  <si>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</si>
  <si>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</si>
  <si>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</si>
  <si>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</si>
  <si>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</si>
  <si>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</si>
  <si>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</si>
  <si>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</si>
  <si>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</si>
  <si>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</si>
  <si>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</si>
  <si>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</si>
  <si>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</si>
  <si>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</si>
  <si>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</si>
  <si>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</si>
  <si>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</si>
  <si>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</si>
  <si>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</si>
  <si>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</si>
  <si>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</si>
  <si>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</si>
  <si>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</si>
  <si>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</si>
  <si>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</si>
  <si>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</si>
  <si>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</si>
  <si>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</si>
  <si>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</si>
  <si>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</si>
  <si>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</si>
  <si>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</si>
  <si>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</si>
  <si>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</si>
  <si>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</si>
  <si>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</si>
  <si>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</si>
  <si>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</si>
  <si>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</si>
  <si>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</si>
  <si>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</si>
  <si>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</si>
  <si>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</si>
  <si>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</si>
  <si>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</si>
  <si>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</si>
  <si>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</si>
  <si>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</si>
  <si>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</si>
  <si>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</si>
  <si>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</si>
  <si>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</si>
  <si>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</si>
  <si>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</si>
  <si>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</si>
  <si>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</si>
  <si>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</si>
  <si>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</si>
  <si>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</si>
  <si>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</si>
  <si>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</si>
  <si>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</si>
  <si>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</si>
  <si>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</si>
  <si>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</si>
  <si>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</si>
  <si>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</si>
  <si>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</si>
  <si>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</si>
  <si>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</si>
  <si>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</si>
  <si>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</si>
  <si>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</si>
  <si>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</si>
  <si>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</si>
  <si>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</si>
  <si>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</si>
  <si>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</si>
  <si>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</si>
  <si>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</si>
  <si>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</si>
  <si>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</si>
  <si>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</si>
  <si>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</si>
  <si>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</si>
  <si>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</si>
  <si>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</si>
  <si>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</si>
  <si>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</si>
  <si>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</si>
  <si>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</si>
  <si>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</si>
  <si>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</si>
  <si>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</si>
  <si>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</si>
  <si>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</si>
  <si>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</si>
  <si>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</si>
  <si>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</si>
  <si>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</si>
  <si>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</si>
  <si>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</si>
  <si>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</si>
  <si>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</si>
  <si>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</si>
  <si>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</si>
  <si>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</si>
  <si>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</si>
  <si>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</si>
  <si>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</si>
  <si>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</si>
  <si>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</si>
  <si>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</si>
  <si>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</si>
  <si>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</si>
  <si>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</si>
  <si>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</si>
  <si>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</si>
  <si>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</si>
  <si>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</si>
  <si>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</si>
  <si>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</si>
  <si>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</si>
  <si>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</si>
  <si>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</si>
  <si>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</si>
  <si>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</si>
  <si>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</si>
  <si>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</si>
  <si>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</si>
  <si>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</si>
  <si>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</si>
  <si>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</si>
  <si>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</si>
  <si>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</si>
  <si>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</si>
  <si>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</si>
  <si>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</si>
  <si>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</si>
  <si>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</si>
  <si>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</si>
  <si>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</si>
  <si>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</si>
  <si>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</si>
  <si>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</si>
  <si>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</si>
  <si>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</si>
  <si>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</si>
  <si>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</si>
  <si>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</si>
  <si>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</si>
  <si>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</si>
  <si>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</si>
  <si>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</si>
  <si>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</si>
  <si>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</si>
  <si>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</si>
  <si>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</si>
  <si>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</si>
  <si>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</si>
  <si>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</si>
  <si>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</si>
  <si>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</si>
  <si>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</si>
  <si>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</si>
  <si>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</si>
  <si>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</si>
  <si>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</si>
  <si>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</si>
  <si>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</si>
  <si>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</si>
  <si>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</si>
  <si>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</si>
  <si>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</si>
  <si>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</si>
  <si>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</si>
  <si>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</si>
  <si>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</si>
  <si>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</si>
  <si>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</si>
  <si>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</si>
  <si>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</si>
  <si>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</si>
  <si>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</si>
  <si>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</si>
  <si>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</si>
  <si>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</si>
  <si>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</si>
  <si>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</si>
  <si>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</si>
  <si>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</si>
  <si>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</si>
  <si>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</si>
  <si>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</si>
  <si>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</si>
  <si>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</si>
  <si>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</si>
  <si>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</si>
  <si>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</si>
  <si>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</si>
  <si>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</si>
  <si>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</si>
  <si>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</si>
  <si>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</si>
  <si>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</si>
  <si>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</si>
  <si>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</si>
  <si>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</si>
  <si>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</si>
  <si>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</si>
  <si>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</si>
  <si>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</si>
  <si>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</si>
  <si>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</si>
  <si>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</si>
  <si>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</si>
  <si>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</si>
  <si>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</si>
  <si>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</si>
  <si>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</si>
  <si>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</si>
  <si>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</si>
  <si>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</si>
  <si>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</si>
  <si>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</si>
  <si>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</si>
  <si>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</si>
  <si>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</si>
  <si>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</si>
  <si>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</si>
  <si>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</si>
  <si>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</si>
  <si>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</si>
  <si>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</si>
  <si>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</si>
  <si>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</si>
  <si>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</si>
  <si>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</si>
  <si>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</si>
  <si>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</si>
  <si>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</si>
  <si>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</si>
  <si>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</si>
  <si>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</si>
  <si>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</si>
  <si>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</si>
  <si>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</si>
  <si>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</si>
  <si>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</si>
  <si>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</si>
  <si>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</si>
  <si>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</si>
  <si>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</si>
  <si>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</si>
  <si>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</si>
  <si>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</si>
  <si>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</si>
  <si>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</si>
  <si>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</si>
  <si>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</si>
  <si>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</si>
  <si>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</si>
  <si>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</si>
  <si>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</si>
  <si>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</si>
  <si>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</si>
  <si>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</si>
  <si>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</si>
  <si>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</si>
  <si>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</si>
  <si>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</si>
  <si>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</si>
  <si>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</si>
  <si>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</si>
  <si>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</si>
  <si>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</si>
  <si>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</si>
  <si>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</si>
  <si>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</si>
  <si>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</si>
  <si>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</si>
  <si>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</si>
  <si>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</si>
  <si>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</si>
  <si>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</si>
  <si>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</si>
  <si>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</si>
  <si>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</si>
  <si>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</si>
  <si>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</si>
  <si>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</si>
  <si>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</si>
  <si>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</si>
  <si>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</si>
  <si>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</si>
  <si>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</si>
  <si>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</si>
  <si>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</si>
  <si>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</si>
  <si>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</si>
  <si>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</si>
  <si>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</si>
  <si>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</si>
  <si>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</si>
  <si>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</si>
  <si>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</si>
  <si>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</si>
  <si>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</si>
  <si>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</si>
  <si>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</si>
  <si>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</si>
  <si>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</si>
  <si>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</si>
  <si>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</si>
  <si>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</si>
  <si>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</si>
  <si>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</si>
  <si>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</si>
  <si>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</si>
  <si>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</si>
  <si>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</si>
  <si>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</si>
  <si>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</si>
  <si>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</si>
  <si>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</si>
  <si>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</si>
  <si>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</si>
  <si>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</si>
  <si>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</si>
  <si>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</si>
  <si>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</si>
  <si>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</si>
  <si>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</si>
  <si>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</si>
  <si>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</si>
  <si>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</si>
  <si>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</si>
  <si>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</si>
  <si>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</si>
  <si>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</si>
  <si>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</si>
  <si>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</si>
  <si>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</si>
  <si>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</si>
  <si>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</si>
  <si>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</si>
  <si>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</si>
  <si>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</si>
  <si>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</si>
  <si>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</si>
  <si>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</si>
  <si>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</si>
  <si>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</si>
  <si>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</si>
  <si>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</si>
  <si>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</si>
  <si>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</si>
  <si>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</si>
  <si>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</si>
  <si>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</si>
  <si>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</si>
  <si>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</si>
  <si>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</si>
  <si>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</si>
  <si>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</si>
  <si>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</si>
  <si>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</si>
  <si>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</si>
  <si>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</si>
  <si>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</si>
  <si>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</si>
  <si>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</si>
  <si>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</si>
  <si>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</si>
  <si>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</si>
  <si>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</si>
  <si>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</si>
  <si>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</si>
  <si>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</si>
  <si>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</si>
  <si>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</si>
  <si>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</si>
  <si>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</si>
  <si>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</si>
  <si>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</si>
  <si>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</si>
  <si>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</si>
  <si>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</si>
  <si>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</si>
  <si>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</si>
  <si>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</si>
  <si>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</si>
  <si>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</si>
  <si>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</si>
  <si>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</si>
  <si>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</si>
  <si>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</si>
  <si>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</si>
  <si>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</si>
  <si>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EQUIPO DE COMUNICACIÓN</t>
  </si>
  <si>
    <t>EQUIPO Y MOBILIARIO OFICINA</t>
  </si>
  <si>
    <t>EQUIPO Y PROGRAMA DE COMPUTO</t>
  </si>
  <si>
    <t>BIENES INTANGIBLES</t>
  </si>
  <si>
    <t>SUMAS LIBRES SIN ASIGNACION PRESUPUESTARIA</t>
  </si>
  <si>
    <t>E-00105</t>
  </si>
  <si>
    <t>E-29906</t>
  </si>
  <si>
    <t>ENERO 2020</t>
  </si>
  <si>
    <t>.</t>
  </si>
  <si>
    <t>PosPre</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</si>
  <si>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</si>
  <si>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</si>
  <si>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</si>
  <si>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</si>
  <si>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</si>
  <si>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</si>
  <si>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</si>
  <si>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</si>
  <si>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</si>
  <si>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</si>
  <si>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</si>
  <si>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DISPONIBLE LIBERADO</t>
  </si>
  <si>
    <t>E-10306</t>
  </si>
  <si>
    <t>E-108</t>
  </si>
  <si>
    <t>H-001</t>
  </si>
  <si>
    <t>H-003</t>
  </si>
  <si>
    <t>E-10307</t>
  </si>
  <si>
    <t>E-10402</t>
  </si>
  <si>
    <t xml:space="preserve">DECRETO EN TRAMITE </t>
  </si>
  <si>
    <t>ok</t>
  </si>
  <si>
    <t>SUELDOS PARA CARGOS FIJOS</t>
  </si>
  <si>
    <t>DECIMOTERCER MES</t>
  </si>
  <si>
    <t>SALARIO ESCOLAR</t>
  </si>
  <si>
    <t>CONTRIB. PATRONALES AL DES. Y LA SEGURIDAD SOCIAL</t>
  </si>
  <si>
    <t>CCSS CONTRIBUCION PATRONAL SEGURO SALUD (CONTRIBUCION PATRONAL SEGURO DE SALUD, SEGUN LEY NO. 17 DEL 22 DE OCTUBRE DE 1943, LEY</t>
  </si>
  <si>
    <t>BANCO POPULAR Y DE DESARROLLO COMUNAL. (BPDC) (SEGUN LEY NO. 4351 DEL 11 DE JULIO DE 1969, LEY ORGANICA DEL B.P.D.C.).</t>
  </si>
  <si>
    <t>CONTRIB PATRONALES A FOND PENS Y OTROS FOND CAPIT.</t>
  </si>
  <si>
    <t>CCSS CONTRIBUCION PATRONAL SEGURO PENSIONES (CONTRIBUCION PATRONAL SEGURO DE PENSIONES, SEGUN LEY NO. 17 DEL 22 DE OCTUBRE DE 1943, LEY</t>
  </si>
  <si>
    <t>CCSS APORTE PATRONAL REGIMEN PENSIONES (APORTE PATRONAL AL REGIMEN DE PENSIONES, SEGUN LEY DE PROTECCION AL TRABAJADOR NO. 7983 DEL 16</t>
  </si>
  <si>
    <t>CCSS APORTE PATRONAL FONDO CAPITALIZACION LABORAL (APORTE PATRONAL AL FONDO DE CAPITALIZACION LABORAL, SEGUN LEY DE PROTECCION AL TRABAJADOR</t>
  </si>
  <si>
    <t>SERVICIOS</t>
  </si>
  <si>
    <t>INFORMACION</t>
  </si>
  <si>
    <t>COMIS. Y GASTOS POR SERV. FINANCIEROS Y COMERCIAL.</t>
  </si>
  <si>
    <t>SERVICIOS DE GESTION Y APOYO</t>
  </si>
  <si>
    <t>SERVICIOS EN CIENCIAS ECONOMICAS Y SOCIALES</t>
  </si>
  <si>
    <t>SERVICIOS GENERALES</t>
  </si>
  <si>
    <t>SERVICIOS JURIDICOS</t>
  </si>
  <si>
    <t>GASTOS DE VIAJE Y DE TRANSPORTE</t>
  </si>
  <si>
    <t>TRANSPORTE DENTRO DEL PAIS</t>
  </si>
  <si>
    <t>VIATICOS DENTRO DEL PAIS</t>
  </si>
  <si>
    <t>TRANSPORTE EN EL EXTERIOR</t>
  </si>
  <si>
    <t>VIATICOS EN EL EXTERIOR</t>
  </si>
  <si>
    <t>SEGUROS</t>
  </si>
  <si>
    <t>MANT. Y REPARACION DE EQUIPO DE TRANSPORTE</t>
  </si>
  <si>
    <t>PRODUCTOS QUIMICOS Y CONEXOS</t>
  </si>
  <si>
    <t>COMBUSTIBLES Y LUBRICANTES</t>
  </si>
  <si>
    <t>MATERIALES Y PROD DE USO EN LA CONSTRUC Y MANT.</t>
  </si>
  <si>
    <t>MAT. Y PROD. ELECTRICOS, TELEFONICOS Y DE COMPUTO</t>
  </si>
  <si>
    <t>TRANSFERENCIAS CORRIENTES</t>
  </si>
  <si>
    <t>TRANSFERENCIAS CORRIENTES AL SECTOR PUBLICO</t>
  </si>
  <si>
    <t>CCSS CONTRIBUCION ESTATAL SEGURO PENSIONES (CONTRIBUCION ESTATAL AL SEGURO DE PENSIONES, SEGUN LEY NO. 17 DEL 22 DE OCTUBRE DE 1943, LEY</t>
  </si>
  <si>
    <t>CCSS CONTRIBUCION ESTATAL SEGURO SALUD (CONTRIBUCION ESTATAL AL SEGURO DE SALUD, SEGUN LEY NO. 17 DEL 22 DE OCTUBRE DE 1943, LEY</t>
  </si>
  <si>
    <t>PRESTACIONES</t>
  </si>
  <si>
    <t>PRESTACIONES LEGALES</t>
  </si>
  <si>
    <t>OTRAS PRESTACIONES</t>
  </si>
  <si>
    <t>UNION INTERNACIONAL DE TELECOMUNICACIONES (UIT). (PAGO PARCIAL DE LA CUOTA ANUAL ORDINARIA 2024, SEGUN ARTICULO 1 DE LA LEY N°.8100 DEL</t>
  </si>
  <si>
    <t>COMISION TECNICA REGIONAL DE TELECOMUNICACIONES (COMTELCA). (PAGO PARCIAL DE LA CUOTA ANUAL ORDINARIA 2024, SEGUN ARTICULOS 1 Y 10 DE LA LEY</t>
  </si>
  <si>
    <t>H-005</t>
  </si>
  <si>
    <t>H-012</t>
  </si>
  <si>
    <t>E-10403</t>
  </si>
  <si>
    <t>E-102</t>
  </si>
  <si>
    <t>E-107</t>
  </si>
  <si>
    <t>SERVICIOS BASICOS</t>
  </si>
  <si>
    <t>SERVICIO DE TELECOMUNICACIONES</t>
  </si>
  <si>
    <t>ACTIVIDADES DE CAPACITACION</t>
  </si>
  <si>
    <t>MINISTERIO DE CIENCIA, INNOVACIÓN, TECNOLOGÍA Y TELECOMUNICACIONES</t>
  </si>
  <si>
    <t>Código y Nombre del Título: 218 - Ministerio de Ciencia, Innovación, Tecnología y Telecomunicaciones</t>
  </si>
  <si>
    <t>H-006</t>
  </si>
  <si>
    <t>H-902</t>
  </si>
  <si>
    <t>H-017</t>
  </si>
  <si>
    <t>AL 31 DE ENERO 2025</t>
  </si>
  <si>
    <t>AL 31 DE ENERO DE 2025</t>
  </si>
  <si>
    <t>PROCENTAJES DE EJECUCIÓN - COMPROMISO Y DISPONIBLE POR  MES PERIODO 2025</t>
  </si>
  <si>
    <t>EJERCICIO ECONÓMICO 2025</t>
  </si>
  <si>
    <t>E-299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</si>
</sst>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s>
  <fonts count="102"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
      <b/>
      <sz val="12"/>
      <color indexed="9"/>
      <name val="Arial"/>
      <family val="2"/>
    </font>
    <font>
      <b/>
      <u val="singleAccounting"/>
      <sz val="9"/>
      <color theme="1"/>
      <name val="Arial"/>
      <family val="2"/>
    </font>
    <font>
      <b/>
      <i/>
      <sz val="9"/>
      <color indexed="36"/>
      <name val="Arial"/>
      <family val="2"/>
    </font>
    <font>
      <b/>
      <i/>
      <sz val="9"/>
      <color theme="0"/>
      <name val="Arial"/>
      <family val="2"/>
    </font>
    <font>
      <sz val="8"/>
      <color theme="0"/>
      <name val="Arial"/>
      <family val="2"/>
    </font>
    <font>
      <u val="singleAccounting"/>
      <sz val="9"/>
      <name val="Arial"/>
      <family val="2"/>
    </font>
    <font>
      <u val="singleAccounting"/>
      <sz val="11"/>
      <color theme="1"/>
      <name val="Calibri"/>
      <family val="2"/>
      <scheme val="minor"/>
    </font>
  </fonts>
  <fills count="6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rgb="FF0070C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FF33"/>
        <bgColor indexed="64"/>
      </patternFill>
    </fill>
    <fill>
      <patternFill patternType="solid">
        <fgColor theme="3" tint="0.249977111117893"/>
        <bgColor indexed="64"/>
      </patternFill>
    </fill>
    <fill>
      <patternFill patternType="solid">
        <fgColor theme="3" tint="0.89999084444715716"/>
        <bgColor indexed="64"/>
      </patternFill>
    </fill>
  </fills>
  <borders count="76">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bottom style="thick">
        <color theme="4"/>
      </bottom>
      <diagonal/>
    </border>
    <border>
      <left style="thin">
        <color indexed="64"/>
      </left>
      <right style="medium">
        <color indexed="64"/>
      </right>
      <top/>
      <bottom style="thin">
        <color indexed="64"/>
      </bottom>
      <diagonal/>
    </border>
  </borders>
  <cellStyleXfs count="84">
    <xf numFmtId="0" fontId="0" fillId="0" borderId="0"/>
    <xf numFmtId="0" fontId="62" fillId="9"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64" fillId="27" borderId="65" applyNumberFormat="0" applyAlignment="0" applyProtection="0"/>
    <xf numFmtId="0" fontId="65" fillId="28" borderId="66" applyNumberFormat="0" applyAlignment="0" applyProtection="0"/>
    <xf numFmtId="0" fontId="66" fillId="0" borderId="67" applyNumberFormat="0" applyFill="0" applyAlignment="0" applyProtection="0"/>
    <xf numFmtId="0" fontId="67" fillId="0" borderId="0" applyNumberFormat="0" applyFill="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68" fillId="35" borderId="65" applyNumberFormat="0" applyAlignment="0" applyProtection="0"/>
    <xf numFmtId="0" fontId="61" fillId="0" borderId="0" applyNumberFormat="0" applyFill="0" applyBorder="0" applyAlignment="0" applyProtection="0">
      <alignment vertical="top"/>
      <protection locked="0"/>
    </xf>
    <xf numFmtId="0" fontId="69" fillId="36" borderId="0" applyNumberFormat="0" applyBorder="0" applyAlignment="0" applyProtection="0"/>
    <xf numFmtId="165" fontId="25" fillId="0" borderId="0" applyFont="0" applyFill="0" applyBorder="0" applyAlignment="0" applyProtection="0"/>
    <xf numFmtId="164" fontId="25"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70" fontId="9" fillId="0" borderId="0" applyFont="0" applyFill="0" applyBorder="0" applyAlignment="0" applyProtection="0"/>
    <xf numFmtId="165" fontId="9" fillId="0" borderId="0" applyFont="0" applyFill="0" applyBorder="0" applyAlignment="0" applyProtection="0"/>
    <xf numFmtId="0" fontId="70" fillId="37" borderId="0" applyNumberFormat="0" applyBorder="0" applyAlignment="0" applyProtection="0"/>
    <xf numFmtId="0" fontId="57" fillId="0" borderId="0"/>
    <xf numFmtId="0" fontId="9" fillId="0" borderId="0"/>
    <xf numFmtId="0" fontId="62" fillId="0" borderId="0"/>
    <xf numFmtId="0" fontId="9" fillId="0" borderId="0"/>
    <xf numFmtId="0" fontId="9" fillId="0" borderId="0"/>
    <xf numFmtId="0" fontId="58" fillId="0" borderId="0"/>
    <xf numFmtId="0" fontId="9" fillId="0" borderId="0"/>
    <xf numFmtId="0" fontId="9" fillId="0" borderId="0"/>
    <xf numFmtId="0" fontId="62" fillId="38" borderId="68" applyNumberFormat="0" applyFont="0" applyAlignment="0" applyProtection="0"/>
    <xf numFmtId="9" fontId="25"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0" fontId="71" fillId="27" borderId="69"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70" applyNumberFormat="0" applyFill="0" applyAlignment="0" applyProtection="0"/>
    <xf numFmtId="0" fontId="67" fillId="0" borderId="71" applyNumberFormat="0" applyFill="0" applyAlignment="0" applyProtection="0"/>
    <xf numFmtId="0" fontId="76" fillId="0" borderId="72"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88" fillId="0" borderId="74" applyNumberFormat="0" applyFill="0" applyAlignment="0" applyProtection="0"/>
    <xf numFmtId="0" fontId="89" fillId="48" borderId="0" applyNumberFormat="0" applyBorder="0" applyAlignment="0" applyProtection="0"/>
    <xf numFmtId="0" fontId="62" fillId="38" borderId="68" applyNumberFormat="0" applyFont="0" applyAlignment="0" applyProtection="0"/>
    <xf numFmtId="0" fontId="62" fillId="9"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7" borderId="0" applyNumberFormat="0" applyBorder="0" applyAlignment="0" applyProtection="0"/>
    <xf numFmtId="0" fontId="62" fillId="23" borderId="0" applyNumberFormat="0" applyBorder="0" applyAlignment="0" applyProtection="0"/>
    <xf numFmtId="0" fontId="62" fillId="12" borderId="0" applyNumberFormat="0" applyBorder="0" applyAlignment="0" applyProtection="0"/>
    <xf numFmtId="0" fontId="62" fillId="24" borderId="0" applyNumberFormat="0" applyBorder="0" applyAlignment="0" applyProtection="0"/>
    <xf numFmtId="0" fontId="62" fillId="26" borderId="0" applyNumberFormat="0" applyBorder="0" applyAlignment="0" applyProtection="0"/>
    <xf numFmtId="0" fontId="90" fillId="0" borderId="0"/>
    <xf numFmtId="0" fontId="91" fillId="0" borderId="0" applyNumberFormat="0" applyFill="0" applyBorder="0" applyAlignment="0" applyProtection="0"/>
    <xf numFmtId="0" fontId="92" fillId="37"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62" fillId="25" borderId="0" applyNumberFormat="0" applyBorder="0" applyAlignment="0" applyProtection="0"/>
    <xf numFmtId="0" fontId="93" fillId="0" borderId="0"/>
  </cellStyleXfs>
  <cellXfs count="650">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1" xfId="0" applyNumberFormat="1" applyFont="1" applyBorder="1"/>
    <xf numFmtId="166" fontId="2" fillId="2" borderId="0" xfId="32" applyNumberFormat="1" applyFont="1" applyFill="1"/>
    <xf numFmtId="0" fontId="9" fillId="0" borderId="0" xfId="0" applyFont="1" applyAlignment="1">
      <alignment horizontal="right"/>
    </xf>
    <xf numFmtId="0" fontId="2" fillId="2" borderId="0" xfId="0" applyFont="1" applyFill="1"/>
    <xf numFmtId="166" fontId="28"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9" xfId="32" applyNumberFormat="1" applyFont="1" applyBorder="1"/>
    <xf numFmtId="166" fontId="4" fillId="0" borderId="10"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4" fillId="4" borderId="9" xfId="32" applyNumberFormat="1" applyFont="1" applyFill="1" applyBorder="1"/>
    <xf numFmtId="166" fontId="4" fillId="4" borderId="10" xfId="32" applyNumberFormat="1" applyFont="1" applyFill="1" applyBorder="1"/>
    <xf numFmtId="166" fontId="2" fillId="4" borderId="9" xfId="32" applyNumberFormat="1" applyFont="1" applyFill="1" applyBorder="1"/>
    <xf numFmtId="166" fontId="2" fillId="4" borderId="10" xfId="32" applyNumberFormat="1" applyFont="1" applyFill="1" applyBorder="1"/>
    <xf numFmtId="0" fontId="29" fillId="0" borderId="0" xfId="0" applyFont="1"/>
    <xf numFmtId="0" fontId="30" fillId="0" borderId="0" xfId="0" applyFont="1"/>
    <xf numFmtId="0" fontId="31" fillId="0" borderId="0" xfId="0" applyFont="1"/>
    <xf numFmtId="0" fontId="11" fillId="0" borderId="0" xfId="0" applyFont="1"/>
    <xf numFmtId="166" fontId="2" fillId="5" borderId="13" xfId="32" applyNumberFormat="1" applyFont="1" applyFill="1" applyBorder="1"/>
    <xf numFmtId="166" fontId="2" fillId="0" borderId="15" xfId="32" applyNumberFormat="1" applyFont="1" applyBorder="1"/>
    <xf numFmtId="166" fontId="2" fillId="2" borderId="15" xfId="32" applyNumberFormat="1" applyFont="1" applyFill="1" applyBorder="1"/>
    <xf numFmtId="0" fontId="11" fillId="2" borderId="0" xfId="0" applyFont="1" applyFill="1"/>
    <xf numFmtId="166" fontId="2" fillId="2" borderId="0" xfId="0" applyNumberFormat="1" applyFont="1" applyFill="1"/>
    <xf numFmtId="166" fontId="6" fillId="2" borderId="15" xfId="32" applyNumberFormat="1" applyFont="1" applyFill="1" applyBorder="1"/>
    <xf numFmtId="0" fontId="32" fillId="0" borderId="0" xfId="0" applyFont="1"/>
    <xf numFmtId="0" fontId="33" fillId="0" borderId="0" xfId="0" applyFont="1"/>
    <xf numFmtId="166" fontId="2" fillId="2" borderId="0" xfId="0" applyNumberFormat="1" applyFont="1" applyFill="1" applyAlignment="1">
      <alignment horizontal="center"/>
    </xf>
    <xf numFmtId="1" fontId="2" fillId="0" borderId="0" xfId="0" applyNumberFormat="1" applyFont="1"/>
    <xf numFmtId="166" fontId="14" fillId="2" borderId="0" xfId="32" applyNumberFormat="1" applyFont="1" applyFill="1"/>
    <xf numFmtId="0" fontId="14"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4" fillId="2" borderId="17" xfId="0" applyFont="1" applyFill="1" applyBorder="1" applyAlignment="1">
      <alignment horizontal="right"/>
    </xf>
    <xf numFmtId="0" fontId="3" fillId="2" borderId="17" xfId="0" applyFont="1" applyFill="1" applyBorder="1" applyAlignment="1">
      <alignment horizontal="left" indent="1"/>
    </xf>
    <xf numFmtId="166" fontId="14" fillId="2" borderId="17" xfId="32" applyNumberFormat="1" applyFont="1" applyFill="1" applyBorder="1"/>
    <xf numFmtId="0" fontId="14"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1" fillId="4" borderId="21" xfId="0" applyFont="1" applyFill="1" applyBorder="1"/>
    <xf numFmtId="0" fontId="11" fillId="4" borderId="22" xfId="0" applyFont="1" applyFill="1" applyBorder="1"/>
    <xf numFmtId="9" fontId="2" fillId="0" borderId="0" xfId="49" applyFont="1"/>
    <xf numFmtId="165" fontId="2" fillId="0" borderId="0" xfId="0" applyNumberFormat="1" applyFont="1"/>
    <xf numFmtId="0" fontId="26" fillId="6" borderId="0" xfId="0" applyFont="1" applyFill="1"/>
    <xf numFmtId="0" fontId="27" fillId="6" borderId="0" xfId="0" applyFont="1" applyFill="1"/>
    <xf numFmtId="165" fontId="25" fillId="0" borderId="0" xfId="32"/>
    <xf numFmtId="0" fontId="26" fillId="6" borderId="0" xfId="0" applyFont="1" applyFill="1" applyAlignment="1">
      <alignment horizontal="center"/>
    </xf>
    <xf numFmtId="9" fontId="25" fillId="0" borderId="0" xfId="49"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justify"/>
    </xf>
    <xf numFmtId="0" fontId="34" fillId="0" borderId="0" xfId="0" applyFont="1" applyAlignment="1">
      <alignment horizontal="justify"/>
    </xf>
    <xf numFmtId="0" fontId="36" fillId="0" borderId="0" xfId="0" applyFont="1"/>
    <xf numFmtId="0" fontId="37" fillId="0" borderId="0" xfId="0" applyFont="1" applyAlignment="1">
      <alignment horizontal="justify"/>
    </xf>
    <xf numFmtId="0" fontId="35" fillId="0" borderId="0" xfId="0" applyFont="1"/>
    <xf numFmtId="0" fontId="38" fillId="0" borderId="0" xfId="0" applyFont="1" applyAlignment="1">
      <alignment horizontal="center"/>
    </xf>
    <xf numFmtId="0" fontId="36" fillId="0" borderId="0" xfId="0" applyFont="1" applyAlignment="1">
      <alignment horizontal="left" indent="7"/>
    </xf>
    <xf numFmtId="0" fontId="39" fillId="7" borderId="0" xfId="0" applyFont="1" applyFill="1" applyAlignment="1">
      <alignment horizontal="center"/>
    </xf>
    <xf numFmtId="0" fontId="40" fillId="0" borderId="0" xfId="0" applyFont="1" applyAlignment="1">
      <alignment horizontal="center"/>
    </xf>
    <xf numFmtId="0" fontId="40" fillId="0" borderId="0" xfId="0" applyFont="1"/>
    <xf numFmtId="10" fontId="40" fillId="0" borderId="0" xfId="0" applyNumberFormat="1" applyFont="1" applyAlignment="1">
      <alignment horizontal="right"/>
    </xf>
    <xf numFmtId="0" fontId="40" fillId="0" borderId="5" xfId="0" applyFont="1" applyBorder="1" applyAlignment="1">
      <alignment horizontal="center"/>
    </xf>
    <xf numFmtId="0" fontId="41" fillId="0" borderId="5" xfId="0" applyFont="1" applyBorder="1"/>
    <xf numFmtId="10" fontId="41" fillId="0" borderId="5" xfId="0" applyNumberFormat="1" applyFont="1" applyBorder="1" applyAlignment="1">
      <alignment horizontal="right"/>
    </xf>
    <xf numFmtId="0" fontId="0" fillId="0" borderId="23" xfId="0" applyBorder="1"/>
    <xf numFmtId="165" fontId="25" fillId="0" borderId="23" xfId="32" applyBorder="1"/>
    <xf numFmtId="9" fontId="25" fillId="0" borderId="23" xfId="49" applyBorder="1" applyAlignment="1">
      <alignment horizontal="center"/>
    </xf>
    <xf numFmtId="0" fontId="15" fillId="0" borderId="0" xfId="43" applyFont="1" applyAlignment="1">
      <alignment horizontal="center"/>
    </xf>
    <xf numFmtId="0" fontId="11" fillId="0" borderId="0" xfId="43" applyFont="1" applyAlignment="1">
      <alignment horizontal="center"/>
    </xf>
    <xf numFmtId="0" fontId="18" fillId="6" borderId="0" xfId="43" applyFont="1" applyFill="1" applyAlignment="1">
      <alignment horizontal="center"/>
    </xf>
    <xf numFmtId="0" fontId="23" fillId="6" borderId="0" xfId="43" applyFont="1" applyFill="1"/>
    <xf numFmtId="0" fontId="18" fillId="6" borderId="0" xfId="43" applyFont="1" applyFill="1"/>
    <xf numFmtId="0" fontId="24" fillId="6" borderId="0" xfId="43" applyFont="1" applyFill="1" applyAlignment="1">
      <alignment horizontal="center" vertical="center" wrapText="1"/>
    </xf>
    <xf numFmtId="0" fontId="11" fillId="0" borderId="0" xfId="43" applyFont="1"/>
    <xf numFmtId="0" fontId="11" fillId="0" borderId="0" xfId="43" applyFont="1" applyAlignment="1">
      <alignment horizontal="left"/>
    </xf>
    <xf numFmtId="3" fontId="11" fillId="0" borderId="0" xfId="43" applyNumberFormat="1" applyFont="1" applyProtection="1">
      <protection hidden="1"/>
    </xf>
    <xf numFmtId="168" fontId="11" fillId="0" borderId="0" xfId="43" applyNumberFormat="1" applyFont="1" applyAlignment="1" applyProtection="1">
      <alignment horizontal="center"/>
      <protection hidden="1"/>
    </xf>
    <xf numFmtId="3" fontId="11" fillId="0" borderId="0" xfId="0" applyNumberFormat="1" applyFont="1" applyProtection="1">
      <protection hidden="1"/>
    </xf>
    <xf numFmtId="168" fontId="11" fillId="0" borderId="0" xfId="43" applyNumberFormat="1" applyFont="1" applyProtection="1">
      <protection hidden="1"/>
    </xf>
    <xf numFmtId="164" fontId="11" fillId="0" borderId="0" xfId="43" applyNumberFormat="1" applyFont="1" applyProtection="1">
      <protection hidden="1"/>
    </xf>
    <xf numFmtId="3" fontId="11" fillId="0" borderId="0" xfId="43" applyNumberFormat="1" applyFont="1"/>
    <xf numFmtId="0" fontId="15" fillId="0" borderId="0" xfId="43" applyFont="1"/>
    <xf numFmtId="3" fontId="15" fillId="0" borderId="0" xfId="43" applyNumberFormat="1" applyFont="1" applyAlignment="1" applyProtection="1">
      <alignment horizontal="right"/>
      <protection hidden="1"/>
    </xf>
    <xf numFmtId="168" fontId="15" fillId="0" borderId="0" xfId="43" applyNumberFormat="1" applyFont="1" applyAlignment="1" applyProtection="1">
      <alignment horizontal="center"/>
      <protection hidden="1"/>
    </xf>
    <xf numFmtId="3" fontId="9" fillId="0" borderId="0" xfId="43" applyNumberFormat="1"/>
    <xf numFmtId="0" fontId="9" fillId="0" borderId="0" xfId="43" applyAlignment="1">
      <alignment horizontal="center"/>
    </xf>
    <xf numFmtId="168" fontId="9" fillId="0" borderId="0" xfId="43" applyNumberFormat="1"/>
    <xf numFmtId="0" fontId="15" fillId="0" borderId="5" xfId="43" applyFont="1" applyBorder="1"/>
    <xf numFmtId="3" fontId="15" fillId="0" borderId="5" xfId="43" applyNumberFormat="1" applyFont="1" applyBorder="1" applyAlignment="1" applyProtection="1">
      <alignment horizontal="right"/>
      <protection hidden="1"/>
    </xf>
    <xf numFmtId="168" fontId="15" fillId="0" borderId="5" xfId="43" applyNumberFormat="1" applyFont="1" applyBorder="1" applyAlignment="1" applyProtection="1">
      <alignment horizontal="center"/>
      <protection hidden="1"/>
    </xf>
    <xf numFmtId="168" fontId="15" fillId="0" borderId="5" xfId="43" applyNumberFormat="1" applyFont="1" applyBorder="1" applyAlignment="1" applyProtection="1">
      <alignment horizontal="right"/>
      <protection hidden="1"/>
    </xf>
    <xf numFmtId="9" fontId="11" fillId="0" borderId="0" xfId="49" applyFont="1" applyProtection="1">
      <protection hidden="1"/>
    </xf>
    <xf numFmtId="0" fontId="9" fillId="0" borderId="0" xfId="43"/>
    <xf numFmtId="168" fontId="15" fillId="0" borderId="0" xfId="43" applyNumberFormat="1" applyFont="1" applyProtection="1">
      <protection hidden="1"/>
    </xf>
    <xf numFmtId="165" fontId="11" fillId="0" borderId="0" xfId="32" applyFont="1" applyProtection="1">
      <protection hidden="1"/>
    </xf>
    <xf numFmtId="0" fontId="4" fillId="2" borderId="0" xfId="0" applyFont="1" applyFill="1"/>
    <xf numFmtId="0" fontId="6" fillId="2" borderId="15" xfId="0" applyFont="1" applyFill="1" applyBorder="1"/>
    <xf numFmtId="1" fontId="42" fillId="7" borderId="24" xfId="0" applyNumberFormat="1" applyFont="1" applyFill="1" applyBorder="1" applyAlignment="1">
      <alignment horizontal="center"/>
    </xf>
    <xf numFmtId="0" fontId="42" fillId="7" borderId="25" xfId="0" applyFont="1" applyFill="1" applyBorder="1" applyAlignment="1">
      <alignment horizontal="left" indent="1"/>
    </xf>
    <xf numFmtId="0" fontId="43" fillId="7" borderId="25" xfId="0" applyFont="1" applyFill="1" applyBorder="1"/>
    <xf numFmtId="166" fontId="42" fillId="7" borderId="4" xfId="32" applyNumberFormat="1" applyFont="1" applyFill="1" applyBorder="1"/>
    <xf numFmtId="9" fontId="44" fillId="8" borderId="17" xfId="49" applyFont="1" applyFill="1" applyBorder="1"/>
    <xf numFmtId="9" fontId="44" fillId="8" borderId="4" xfId="49" applyFont="1" applyFill="1" applyBorder="1"/>
    <xf numFmtId="166" fontId="11" fillId="2" borderId="21" xfId="32" applyNumberFormat="1" applyFont="1" applyFill="1" applyBorder="1"/>
    <xf numFmtId="166" fontId="11" fillId="2" borderId="22" xfId="32" applyNumberFormat="1" applyFont="1" applyFill="1" applyBorder="1"/>
    <xf numFmtId="0" fontId="42" fillId="7" borderId="6" xfId="0" applyFont="1" applyFill="1" applyBorder="1" applyAlignment="1">
      <alignment horizontal="center"/>
    </xf>
    <xf numFmtId="0" fontId="43" fillId="0" borderId="0" xfId="0" applyFont="1" applyAlignment="1">
      <alignment horizontal="left"/>
    </xf>
    <xf numFmtId="0" fontId="43" fillId="0" borderId="0" xfId="0" applyFont="1"/>
    <xf numFmtId="0" fontId="45" fillId="0" borderId="0" xfId="0" applyFont="1"/>
    <xf numFmtId="1" fontId="3" fillId="0" borderId="13" xfId="0" applyNumberFormat="1" applyFont="1" applyBorder="1" applyAlignment="1">
      <alignment horizontal="center"/>
    </xf>
    <xf numFmtId="0" fontId="46" fillId="2" borderId="19" xfId="0" applyFont="1" applyFill="1" applyBorder="1" applyAlignment="1">
      <alignment horizontal="center"/>
    </xf>
    <xf numFmtId="1" fontId="3" fillId="0" borderId="9" xfId="0" applyNumberFormat="1" applyFont="1" applyBorder="1" applyAlignment="1">
      <alignment horizontal="center"/>
    </xf>
    <xf numFmtId="166" fontId="4" fillId="2" borderId="15" xfId="32" applyNumberFormat="1" applyFont="1" applyFill="1" applyBorder="1"/>
    <xf numFmtId="9" fontId="6" fillId="2" borderId="20" xfId="49" applyFont="1" applyFill="1" applyBorder="1"/>
    <xf numFmtId="0" fontId="47" fillId="0" borderId="0" xfId="0" applyFont="1"/>
    <xf numFmtId="0" fontId="48"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29" fillId="0" borderId="0" xfId="0" applyNumberFormat="1" applyFont="1"/>
    <xf numFmtId="0" fontId="42"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3" fillId="0" borderId="0" xfId="32" applyNumberFormat="1" applyFont="1"/>
    <xf numFmtId="166" fontId="42" fillId="0" borderId="0" xfId="32" applyNumberFormat="1" applyFont="1"/>
    <xf numFmtId="0" fontId="2" fillId="0" borderId="2" xfId="0" applyFont="1" applyBorder="1"/>
    <xf numFmtId="166" fontId="2" fillId="3" borderId="32" xfId="32" applyNumberFormat="1" applyFont="1" applyFill="1" applyBorder="1"/>
    <xf numFmtId="166" fontId="2" fillId="0" borderId="33" xfId="0" applyNumberFormat="1" applyFont="1" applyBorder="1"/>
    <xf numFmtId="166" fontId="2" fillId="5" borderId="34" xfId="32" applyNumberFormat="1" applyFont="1" applyFill="1" applyBorder="1"/>
    <xf numFmtId="166" fontId="2" fillId="0" borderId="34" xfId="32" applyNumberFormat="1" applyFont="1" applyBorder="1"/>
    <xf numFmtId="9" fontId="6" fillId="2" borderId="33" xfId="49" applyFont="1" applyFill="1" applyBorder="1"/>
    <xf numFmtId="166" fontId="79" fillId="39" borderId="15" xfId="32" applyNumberFormat="1" applyFont="1" applyFill="1" applyBorder="1"/>
    <xf numFmtId="166" fontId="78" fillId="39" borderId="15" xfId="32" applyNumberFormat="1" applyFont="1" applyFill="1" applyBorder="1"/>
    <xf numFmtId="166" fontId="81" fillId="39" borderId="15" xfId="32" applyNumberFormat="1" applyFont="1" applyFill="1" applyBorder="1"/>
    <xf numFmtId="0" fontId="2" fillId="40" borderId="20" xfId="0" applyFont="1" applyFill="1" applyBorder="1" applyAlignment="1">
      <alignment horizontal="right"/>
    </xf>
    <xf numFmtId="166" fontId="2" fillId="40" borderId="35" xfId="32" applyNumberFormat="1" applyFont="1" applyFill="1" applyBorder="1"/>
    <xf numFmtId="0" fontId="2" fillId="40" borderId="33" xfId="0" applyFont="1" applyFill="1" applyBorder="1" applyAlignment="1">
      <alignment horizontal="right"/>
    </xf>
    <xf numFmtId="166" fontId="2" fillId="40" borderId="2" xfId="32" applyNumberFormat="1" applyFont="1" applyFill="1" applyBorder="1"/>
    <xf numFmtId="0" fontId="43" fillId="40" borderId="30" xfId="0" applyFont="1" applyFill="1" applyBorder="1" applyAlignment="1">
      <alignment horizontal="left"/>
    </xf>
    <xf numFmtId="166" fontId="3" fillId="40" borderId="31" xfId="32" applyNumberFormat="1" applyFont="1" applyFill="1" applyBorder="1"/>
    <xf numFmtId="166" fontId="2" fillId="40" borderId="19" xfId="32" applyNumberFormat="1" applyFont="1" applyFill="1" applyBorder="1"/>
    <xf numFmtId="166" fontId="2" fillId="40" borderId="34" xfId="32" applyNumberFormat="1" applyFont="1" applyFill="1" applyBorder="1"/>
    <xf numFmtId="166" fontId="3" fillId="40" borderId="19" xfId="32" applyNumberFormat="1" applyFont="1" applyFill="1" applyBorder="1"/>
    <xf numFmtId="166" fontId="3" fillId="40" borderId="34" xfId="32" applyNumberFormat="1" applyFont="1" applyFill="1" applyBorder="1"/>
    <xf numFmtId="166" fontId="3" fillId="40" borderId="4" xfId="32" applyNumberFormat="1" applyFont="1" applyFill="1" applyBorder="1"/>
    <xf numFmtId="0" fontId="6" fillId="40" borderId="1" xfId="0" applyFont="1" applyFill="1" applyBorder="1" applyAlignment="1">
      <alignment horizontal="justify" vertical="justify" wrapText="1"/>
    </xf>
    <xf numFmtId="166" fontId="2" fillId="40" borderId="15" xfId="32" applyNumberFormat="1" applyFont="1" applyFill="1" applyBorder="1"/>
    <xf numFmtId="0" fontId="3" fillId="40" borderId="1" xfId="0" applyFont="1" applyFill="1" applyBorder="1"/>
    <xf numFmtId="0" fontId="5" fillId="40" borderId="13" xfId="0" applyFont="1" applyFill="1" applyBorder="1" applyAlignment="1">
      <alignment horizontal="right"/>
    </xf>
    <xf numFmtId="166" fontId="6" fillId="40" borderId="15" xfId="32" applyNumberFormat="1" applyFont="1" applyFill="1" applyBorder="1"/>
    <xf numFmtId="166" fontId="10" fillId="40" borderId="10" xfId="32" applyNumberFormat="1" applyFont="1" applyFill="1" applyBorder="1"/>
    <xf numFmtId="166" fontId="5" fillId="40" borderId="13" xfId="32" applyNumberFormat="1" applyFont="1" applyFill="1" applyBorder="1"/>
    <xf numFmtId="0" fontId="43" fillId="39" borderId="25" xfId="0" applyFont="1" applyFill="1" applyBorder="1"/>
    <xf numFmtId="166" fontId="43" fillId="39" borderId="25" xfId="32" applyNumberFormat="1" applyFont="1" applyFill="1" applyBorder="1"/>
    <xf numFmtId="0" fontId="51" fillId="39" borderId="25" xfId="0" applyFont="1" applyFill="1" applyBorder="1"/>
    <xf numFmtId="0" fontId="51" fillId="39" borderId="25" xfId="0" applyFont="1" applyFill="1" applyBorder="1" applyAlignment="1">
      <alignment horizontal="left" indent="1"/>
    </xf>
    <xf numFmtId="166" fontId="51" fillId="39" borderId="25" xfId="32" applyNumberFormat="1" applyFont="1" applyFill="1" applyBorder="1"/>
    <xf numFmtId="166" fontId="82" fillId="2" borderId="15" xfId="32" applyNumberFormat="1" applyFont="1" applyFill="1" applyBorder="1"/>
    <xf numFmtId="166" fontId="11" fillId="4" borderId="22" xfId="32" applyNumberFormat="1" applyFont="1" applyFill="1" applyBorder="1"/>
    <xf numFmtId="166" fontId="28" fillId="3" borderId="17" xfId="32" applyNumberFormat="1" applyFont="1" applyFill="1" applyBorder="1"/>
    <xf numFmtId="166" fontId="2" fillId="3" borderId="17" xfId="32" applyNumberFormat="1" applyFont="1" applyFill="1" applyBorder="1"/>
    <xf numFmtId="166" fontId="2" fillId="5" borderId="38" xfId="32" applyNumberFormat="1" applyFont="1" applyFill="1" applyBorder="1"/>
    <xf numFmtId="166" fontId="83"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5" borderId="13" xfId="32" applyNumberFormat="1" applyFont="1" applyFill="1" applyBorder="1" applyAlignment="1">
      <alignment horizontal="center"/>
    </xf>
    <xf numFmtId="166" fontId="2" fillId="41" borderId="9" xfId="32" applyNumberFormat="1" applyFont="1" applyFill="1" applyBorder="1"/>
    <xf numFmtId="166" fontId="2" fillId="41" borderId="10" xfId="32" applyNumberFormat="1" applyFont="1" applyFill="1" applyBorder="1"/>
    <xf numFmtId="166" fontId="5" fillId="41" borderId="9" xfId="32" applyNumberFormat="1" applyFont="1" applyFill="1" applyBorder="1"/>
    <xf numFmtId="166" fontId="5" fillId="41" borderId="10" xfId="32" applyNumberFormat="1" applyFont="1" applyFill="1" applyBorder="1"/>
    <xf numFmtId="166" fontId="5" fillId="43" borderId="9" xfId="32" applyNumberFormat="1" applyFont="1" applyFill="1" applyBorder="1"/>
    <xf numFmtId="166" fontId="5" fillId="43" borderId="10" xfId="32" applyNumberFormat="1" applyFont="1" applyFill="1" applyBorder="1"/>
    <xf numFmtId="166" fontId="83" fillId="41" borderId="15" xfId="32" applyNumberFormat="1" applyFont="1" applyFill="1" applyBorder="1"/>
    <xf numFmtId="9" fontId="62" fillId="0" borderId="0" xfId="49" applyFont="1"/>
    <xf numFmtId="166" fontId="79" fillId="39"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166" fontId="2" fillId="2" borderId="20" xfId="32" applyNumberFormat="1" applyFont="1" applyFill="1" applyBorder="1"/>
    <xf numFmtId="0" fontId="2" fillId="2" borderId="36" xfId="0" applyFont="1" applyFill="1" applyBorder="1"/>
    <xf numFmtId="0" fontId="2" fillId="2" borderId="37" xfId="0" applyFont="1" applyFill="1" applyBorder="1"/>
    <xf numFmtId="166" fontId="79" fillId="39" borderId="40" xfId="32" applyNumberFormat="1" applyFont="1" applyFill="1" applyBorder="1"/>
    <xf numFmtId="166" fontId="7" fillId="2" borderId="15" xfId="32" applyNumberFormat="1" applyFont="1" applyFill="1" applyBorder="1"/>
    <xf numFmtId="166" fontId="7" fillId="2" borderId="15" xfId="32" applyNumberFormat="1" applyFont="1" applyFill="1" applyBorder="1" applyAlignment="1">
      <alignment horizontal="center"/>
    </xf>
    <xf numFmtId="166" fontId="7" fillId="41" borderId="15" xfId="32" applyNumberFormat="1" applyFont="1" applyFill="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7" fillId="4" borderId="3" xfId="0" applyFont="1" applyFill="1" applyBorder="1" applyAlignment="1">
      <alignment horizontal="center"/>
    </xf>
    <xf numFmtId="0" fontId="7" fillId="4" borderId="41" xfId="0" applyFont="1" applyFill="1" applyBorder="1" applyAlignment="1">
      <alignment horizontal="center"/>
    </xf>
    <xf numFmtId="0" fontId="7" fillId="0" borderId="42" xfId="0" applyFont="1" applyBorder="1" applyAlignment="1">
      <alignment horizontal="center"/>
    </xf>
    <xf numFmtId="0" fontId="7" fillId="0" borderId="41" xfId="0" applyFont="1" applyBorder="1" applyAlignment="1">
      <alignment horizontal="center"/>
    </xf>
    <xf numFmtId="0" fontId="7" fillId="4" borderId="42" xfId="0" applyFont="1" applyFill="1" applyBorder="1" applyAlignment="1">
      <alignment horizontal="center"/>
    </xf>
    <xf numFmtId="0" fontId="7" fillId="5" borderId="19" xfId="0" applyFont="1" applyFill="1" applyBorder="1" applyAlignment="1">
      <alignment horizontal="center"/>
    </xf>
    <xf numFmtId="0" fontId="49" fillId="39" borderId="13" xfId="0" applyFont="1" applyFill="1" applyBorder="1" applyAlignment="1">
      <alignment horizontal="right"/>
    </xf>
    <xf numFmtId="166" fontId="49" fillId="39" borderId="15" xfId="32" applyNumberFormat="1" applyFont="1" applyFill="1" applyBorder="1"/>
    <xf numFmtId="166" fontId="49" fillId="39" borderId="10" xfId="32" applyNumberFormat="1" applyFont="1" applyFill="1" applyBorder="1"/>
    <xf numFmtId="166" fontId="49" fillId="39" borderId="9" xfId="32" applyNumberFormat="1" applyFont="1" applyFill="1" applyBorder="1"/>
    <xf numFmtId="166" fontId="49" fillId="39" borderId="13" xfId="32" applyNumberFormat="1" applyFont="1" applyFill="1" applyBorder="1"/>
    <xf numFmtId="0" fontId="6" fillId="40" borderId="13" xfId="0" applyFont="1" applyFill="1" applyBorder="1" applyAlignment="1">
      <alignment horizontal="right"/>
    </xf>
    <xf numFmtId="166" fontId="6" fillId="40" borderId="10" xfId="32" applyNumberFormat="1" applyFont="1" applyFill="1" applyBorder="1"/>
    <xf numFmtId="166" fontId="6" fillId="40" borderId="9" xfId="32" applyNumberFormat="1" applyFont="1" applyFill="1" applyBorder="1"/>
    <xf numFmtId="166" fontId="6" fillId="40" borderId="13" xfId="32" applyNumberFormat="1" applyFont="1" applyFill="1" applyBorder="1"/>
    <xf numFmtId="0" fontId="7" fillId="0" borderId="13" xfId="0" applyFont="1" applyBorder="1" applyAlignment="1">
      <alignment horizontal="right"/>
    </xf>
    <xf numFmtId="4" fontId="83" fillId="44" borderId="0" xfId="0" applyNumberFormat="1" applyFont="1" applyFill="1" applyAlignment="1">
      <alignment horizontal="right"/>
    </xf>
    <xf numFmtId="0" fontId="7" fillId="0" borderId="13" xfId="0" applyFont="1" applyBorder="1" applyAlignment="1">
      <alignment horizontal="left"/>
    </xf>
    <xf numFmtId="0" fontId="6" fillId="40" borderId="14" xfId="0" applyFont="1" applyFill="1" applyBorder="1" applyAlignment="1">
      <alignment horizontal="right"/>
    </xf>
    <xf numFmtId="0" fontId="2" fillId="0" borderId="13" xfId="0" applyFont="1" applyBorder="1" applyAlignment="1">
      <alignment horizontal="right"/>
    </xf>
    <xf numFmtId="0" fontId="2" fillId="2" borderId="13" xfId="0" applyFont="1" applyFill="1" applyBorder="1" applyAlignment="1">
      <alignment horizontal="right"/>
    </xf>
    <xf numFmtId="0" fontId="2" fillId="0" borderId="13" xfId="0" applyFont="1" applyBorder="1" applyAlignment="1">
      <alignment horizontal="right" vertical="center"/>
    </xf>
    <xf numFmtId="166" fontId="6" fillId="41" borderId="9" xfId="32" applyNumberFormat="1" applyFont="1" applyFill="1" applyBorder="1"/>
    <xf numFmtId="166" fontId="6" fillId="41" borderId="10" xfId="32" applyNumberFormat="1" applyFont="1" applyFill="1" applyBorder="1"/>
    <xf numFmtId="166" fontId="6" fillId="43" borderId="9" xfId="32" applyNumberFormat="1" applyFont="1" applyFill="1" applyBorder="1"/>
    <xf numFmtId="166" fontId="6" fillId="43" borderId="10" xfId="32" applyNumberFormat="1" applyFont="1" applyFill="1" applyBorder="1"/>
    <xf numFmtId="0" fontId="2" fillId="0" borderId="14" xfId="0" applyFont="1" applyBorder="1" applyAlignment="1">
      <alignment horizontal="right"/>
    </xf>
    <xf numFmtId="166" fontId="2" fillId="4" borderId="1" xfId="32" applyNumberFormat="1" applyFont="1" applyFill="1" applyBorder="1"/>
    <xf numFmtId="166" fontId="23" fillId="0" borderId="0" xfId="32" applyNumberFormat="1" applyFont="1"/>
    <xf numFmtId="0" fontId="2" fillId="40" borderId="17" xfId="0" applyFont="1" applyFill="1" applyBorder="1" applyAlignment="1">
      <alignment horizontal="right"/>
    </xf>
    <xf numFmtId="0" fontId="2" fillId="4" borderId="36" xfId="0" applyFont="1" applyFill="1" applyBorder="1"/>
    <xf numFmtId="0" fontId="2" fillId="4" borderId="37" xfId="0" applyFont="1" applyFill="1" applyBorder="1"/>
    <xf numFmtId="165" fontId="2" fillId="4" borderId="36" xfId="32" applyFont="1" applyFill="1" applyBorder="1"/>
    <xf numFmtId="166" fontId="2" fillId="2" borderId="36" xfId="32" applyNumberFormat="1" applyFont="1" applyFill="1" applyBorder="1"/>
    <xf numFmtId="166" fontId="2" fillId="2" borderId="37" xfId="32" applyNumberFormat="1"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0" fontId="7" fillId="4" borderId="31" xfId="0" applyFont="1" applyFill="1" applyBorder="1" applyAlignment="1">
      <alignment horizontal="center"/>
    </xf>
    <xf numFmtId="0" fontId="7" fillId="4" borderId="43" xfId="0" applyFont="1" applyFill="1" applyBorder="1" applyAlignment="1">
      <alignment horizontal="center"/>
    </xf>
    <xf numFmtId="0" fontId="7" fillId="0" borderId="44" xfId="0" applyFont="1" applyBorder="1" applyAlignment="1">
      <alignment horizontal="center"/>
    </xf>
    <xf numFmtId="0" fontId="7" fillId="0" borderId="43" xfId="0" applyFont="1" applyBorder="1" applyAlignment="1">
      <alignment horizontal="center"/>
    </xf>
    <xf numFmtId="0" fontId="7" fillId="4" borderId="44" xfId="0" applyFont="1" applyFill="1" applyBorder="1" applyAlignment="1">
      <alignment horizontal="center"/>
    </xf>
    <xf numFmtId="0" fontId="83" fillId="5" borderId="4" xfId="0" applyFont="1" applyFill="1" applyBorder="1" applyAlignment="1">
      <alignment horizontal="center"/>
    </xf>
    <xf numFmtId="0" fontId="43" fillId="39" borderId="25" xfId="0" applyFont="1" applyFill="1" applyBorder="1" applyAlignment="1">
      <alignment horizontal="left" indent="1"/>
    </xf>
    <xf numFmtId="166" fontId="43" fillId="39" borderId="47" xfId="32" applyNumberFormat="1" applyFont="1" applyFill="1" applyBorder="1"/>
    <xf numFmtId="0" fontId="15" fillId="2" borderId="0" xfId="0" applyFont="1" applyFill="1" applyAlignment="1">
      <alignment horizontal="right"/>
    </xf>
    <xf numFmtId="0" fontId="15" fillId="2" borderId="0" xfId="0" applyFont="1" applyFill="1" applyAlignment="1">
      <alignment horizontal="left" indent="1"/>
    </xf>
    <xf numFmtId="166" fontId="15" fillId="2" borderId="0" xfId="32" applyNumberFormat="1" applyFont="1" applyFill="1"/>
    <xf numFmtId="1" fontId="23" fillId="39" borderId="24" xfId="0" applyNumberFormat="1" applyFont="1" applyFill="1" applyBorder="1" applyAlignment="1">
      <alignment horizontal="center"/>
    </xf>
    <xf numFmtId="0" fontId="23" fillId="39" borderId="6" xfId="0" applyFont="1" applyFill="1" applyBorder="1" applyAlignment="1">
      <alignment horizontal="center"/>
    </xf>
    <xf numFmtId="0" fontId="23" fillId="39" borderId="17" xfId="0" applyFont="1" applyFill="1" applyBorder="1" applyAlignment="1">
      <alignment horizontal="left" indent="1"/>
    </xf>
    <xf numFmtId="0" fontId="23" fillId="39" borderId="17" xfId="0" applyFont="1" applyFill="1" applyBorder="1" applyAlignment="1">
      <alignment horizontal="center"/>
    </xf>
    <xf numFmtId="0" fontId="83" fillId="0" borderId="0" xfId="0" applyFont="1"/>
    <xf numFmtId="166" fontId="23" fillId="39"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3" fillId="39"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18" fillId="39" borderId="4" xfId="0" applyNumberFormat="1" applyFont="1" applyFill="1" applyBorder="1" applyAlignment="1">
      <alignment horizontal="center"/>
    </xf>
    <xf numFmtId="0" fontId="18" fillId="39" borderId="4" xfId="0" applyFont="1" applyFill="1" applyBorder="1" applyAlignment="1">
      <alignment horizontal="center"/>
    </xf>
    <xf numFmtId="0" fontId="15" fillId="2" borderId="48" xfId="0" applyFont="1" applyFill="1" applyBorder="1" applyAlignment="1">
      <alignment horizontal="right"/>
    </xf>
    <xf numFmtId="166" fontId="15" fillId="2" borderId="49" xfId="32" applyNumberFormat="1" applyFont="1" applyFill="1" applyBorder="1" applyAlignment="1">
      <alignment horizontal="left" indent="1"/>
    </xf>
    <xf numFmtId="166" fontId="15" fillId="2" borderId="50" xfId="32" applyNumberFormat="1" applyFont="1" applyFill="1" applyBorder="1" applyAlignment="1">
      <alignment horizontal="left" indent="1"/>
    </xf>
    <xf numFmtId="0" fontId="15" fillId="2" borderId="51" xfId="0" applyFont="1" applyFill="1" applyBorder="1" applyAlignment="1">
      <alignment horizontal="right"/>
    </xf>
    <xf numFmtId="0" fontId="84" fillId="0" borderId="0" xfId="0" applyFont="1"/>
    <xf numFmtId="166" fontId="50" fillId="0" borderId="0" xfId="0" applyNumberFormat="1" applyFont="1"/>
    <xf numFmtId="0" fontId="11" fillId="2" borderId="13" xfId="0" applyFont="1" applyFill="1" applyBorder="1"/>
    <xf numFmtId="0" fontId="11" fillId="2" borderId="29" xfId="0" applyFont="1" applyFill="1" applyBorder="1"/>
    <xf numFmtId="9" fontId="15" fillId="2" borderId="17" xfId="49" applyFont="1" applyFill="1" applyBorder="1" applyAlignment="1">
      <alignment horizontal="center"/>
    </xf>
    <xf numFmtId="0" fontId="15" fillId="2" borderId="13" xfId="0" applyFont="1" applyFill="1" applyBorder="1" applyAlignment="1">
      <alignment horizontal="right"/>
    </xf>
    <xf numFmtId="166" fontId="15" fillId="2" borderId="29" xfId="32" applyNumberFormat="1" applyFont="1" applyFill="1" applyBorder="1"/>
    <xf numFmtId="0" fontId="24" fillId="39" borderId="53" xfId="0" applyFont="1" applyFill="1" applyBorder="1"/>
    <xf numFmtId="9" fontId="18" fillId="39" borderId="23" xfId="0" applyNumberFormat="1" applyFont="1" applyFill="1" applyBorder="1" applyAlignment="1">
      <alignment horizontal="center"/>
    </xf>
    <xf numFmtId="167" fontId="49" fillId="39" borderId="13" xfId="49" applyNumberFormat="1" applyFont="1" applyFill="1" applyBorder="1"/>
    <xf numFmtId="0" fontId="0" fillId="0" borderId="48" xfId="0" applyBorder="1" applyAlignment="1">
      <alignment horizontal="left"/>
    </xf>
    <xf numFmtId="0" fontId="0" fillId="0" borderId="17" xfId="0" applyBorder="1"/>
    <xf numFmtId="0" fontId="83" fillId="0" borderId="48" xfId="0" applyFont="1" applyBorder="1"/>
    <xf numFmtId="0" fontId="83" fillId="0" borderId="17" xfId="0" applyFont="1" applyBorder="1"/>
    <xf numFmtId="165" fontId="83" fillId="0" borderId="54" xfId="34" applyFont="1" applyBorder="1"/>
    <xf numFmtId="165" fontId="83" fillId="0" borderId="17" xfId="34" applyFont="1" applyBorder="1"/>
    <xf numFmtId="9" fontId="83" fillId="0" borderId="17" xfId="50" applyFont="1" applyBorder="1" applyAlignment="1">
      <alignment horizontal="center" vertical="center"/>
    </xf>
    <xf numFmtId="0" fontId="83" fillId="0" borderId="48" xfId="0" applyFont="1" applyBorder="1" applyAlignment="1">
      <alignment horizontal="left"/>
    </xf>
    <xf numFmtId="165" fontId="83" fillId="0" borderId="22" xfId="34" applyFont="1" applyBorder="1"/>
    <xf numFmtId="9" fontId="83" fillId="0" borderId="18" xfId="50" applyFont="1" applyBorder="1" applyAlignment="1">
      <alignment horizontal="center" vertical="center"/>
    </xf>
    <xf numFmtId="165" fontId="83" fillId="0" borderId="10" xfId="34" applyFont="1" applyBorder="1"/>
    <xf numFmtId="165" fontId="83" fillId="0" borderId="7" xfId="34" applyFont="1" applyBorder="1"/>
    <xf numFmtId="9" fontId="83" fillId="0" borderId="7" xfId="50" applyFont="1" applyBorder="1" applyAlignment="1">
      <alignment horizontal="center" vertical="center"/>
    </xf>
    <xf numFmtId="0" fontId="83" fillId="0" borderId="51" xfId="0" applyFont="1" applyBorder="1"/>
    <xf numFmtId="0" fontId="83" fillId="0" borderId="55" xfId="0" applyFont="1" applyBorder="1"/>
    <xf numFmtId="165" fontId="83" fillId="0" borderId="56" xfId="34" applyFont="1" applyBorder="1"/>
    <xf numFmtId="165" fontId="83" fillId="0" borderId="55" xfId="34" applyFont="1" applyBorder="1"/>
    <xf numFmtId="9" fontId="83" fillId="0" borderId="55" xfId="50" applyFont="1" applyBorder="1" applyAlignment="1">
      <alignment horizontal="center" vertical="center"/>
    </xf>
    <xf numFmtId="169" fontId="2" fillId="2" borderId="40" xfId="33" applyNumberFormat="1" applyFont="1" applyFill="1" applyBorder="1"/>
    <xf numFmtId="169" fontId="2" fillId="2" borderId="17" xfId="33" applyNumberFormat="1" applyFont="1" applyFill="1" applyBorder="1"/>
    <xf numFmtId="166" fontId="43" fillId="39" borderId="0" xfId="32" applyNumberFormat="1" applyFont="1" applyFill="1" applyAlignment="1">
      <alignment horizontal="center"/>
    </xf>
    <xf numFmtId="166" fontId="23" fillId="39" borderId="0" xfId="0" applyNumberFormat="1" applyFont="1" applyFill="1" applyAlignment="1">
      <alignment horizontal="center" vertical="center" wrapText="1"/>
    </xf>
    <xf numFmtId="0" fontId="43" fillId="39" borderId="0" xfId="0" applyFont="1" applyFill="1" applyAlignment="1">
      <alignment horizontal="center"/>
    </xf>
    <xf numFmtId="1" fontId="23" fillId="39" borderId="0" xfId="0" applyNumberFormat="1" applyFont="1" applyFill="1" applyAlignment="1">
      <alignment horizontal="center"/>
    </xf>
    <xf numFmtId="0" fontId="23" fillId="39" borderId="0" xfId="0" applyFont="1" applyFill="1" applyAlignment="1">
      <alignment horizontal="center"/>
    </xf>
    <xf numFmtId="0" fontId="60" fillId="39"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5" borderId="17" xfId="34" applyNumberFormat="1" applyFont="1" applyFill="1" applyBorder="1"/>
    <xf numFmtId="9" fontId="8" fillId="2" borderId="0" xfId="49" applyFont="1" applyFill="1" applyAlignment="1">
      <alignment horizontal="center"/>
    </xf>
    <xf numFmtId="0" fontId="2" fillId="2" borderId="17" xfId="0" applyFont="1" applyFill="1" applyBorder="1" applyAlignment="1">
      <alignment horizontal="center" vertical="center"/>
    </xf>
    <xf numFmtId="165" fontId="85" fillId="46" borderId="3" xfId="34" applyFont="1" applyFill="1" applyBorder="1" applyAlignment="1">
      <alignment horizontal="center" vertical="center" wrapText="1"/>
    </xf>
    <xf numFmtId="0" fontId="85" fillId="46" borderId="19" xfId="0" applyFont="1" applyFill="1" applyBorder="1" applyAlignment="1">
      <alignment horizontal="center" vertical="center" wrapText="1"/>
    </xf>
    <xf numFmtId="0" fontId="86" fillId="0" borderId="0" xfId="0" applyFont="1"/>
    <xf numFmtId="0" fontId="76" fillId="0" borderId="0" xfId="0" applyFont="1"/>
    <xf numFmtId="167" fontId="44" fillId="39" borderId="17" xfId="49" applyNumberFormat="1" applyFont="1" applyFill="1" applyBorder="1" applyAlignment="1">
      <alignment horizontal="center"/>
    </xf>
    <xf numFmtId="167" fontId="59" fillId="39" borderId="47" xfId="49" applyNumberFormat="1" applyFont="1" applyFill="1" applyBorder="1" applyAlignment="1">
      <alignment horizontal="center"/>
    </xf>
    <xf numFmtId="167" fontId="2" fillId="0" borderId="0" xfId="0" applyNumberFormat="1" applyFont="1"/>
    <xf numFmtId="0" fontId="15" fillId="0" borderId="0" xfId="0" applyFont="1" applyAlignment="1">
      <alignment horizontal="left" indent="1"/>
    </xf>
    <xf numFmtId="167" fontId="8" fillId="40" borderId="14" xfId="49" applyNumberFormat="1" applyFont="1" applyFill="1" applyBorder="1"/>
    <xf numFmtId="167" fontId="2" fillId="2" borderId="13" xfId="50" applyNumberFormat="1" applyFont="1" applyFill="1" applyBorder="1"/>
    <xf numFmtId="166" fontId="3" fillId="40" borderId="60" xfId="32" applyNumberFormat="1" applyFont="1" applyFill="1" applyBorder="1"/>
    <xf numFmtId="166" fontId="3" fillId="40" borderId="57" xfId="32" applyNumberFormat="1" applyFont="1" applyFill="1" applyBorder="1"/>
    <xf numFmtId="167" fontId="2" fillId="2" borderId="17" xfId="50" applyNumberFormat="1" applyFont="1" applyFill="1" applyBorder="1"/>
    <xf numFmtId="166" fontId="81" fillId="39" borderId="13" xfId="32" applyNumberFormat="1" applyFont="1" applyFill="1" applyBorder="1"/>
    <xf numFmtId="166" fontId="3" fillId="39" borderId="13" xfId="32" applyNumberFormat="1" applyFont="1" applyFill="1" applyBorder="1"/>
    <xf numFmtId="166" fontId="81" fillId="39" borderId="13" xfId="32" applyNumberFormat="1" applyFont="1" applyFill="1" applyBorder="1" applyAlignment="1">
      <alignment horizontal="center"/>
    </xf>
    <xf numFmtId="166" fontId="6" fillId="42" borderId="13" xfId="32" applyNumberFormat="1" applyFont="1" applyFill="1" applyBorder="1"/>
    <xf numFmtId="166" fontId="81" fillId="39" borderId="14" xfId="32" applyNumberFormat="1" applyFont="1" applyFill="1" applyBorder="1"/>
    <xf numFmtId="166" fontId="81" fillId="39" borderId="57" xfId="32" applyNumberFormat="1" applyFont="1" applyFill="1" applyBorder="1"/>
    <xf numFmtId="166" fontId="2" fillId="0" borderId="8" xfId="0" applyNumberFormat="1" applyFont="1" applyBorder="1"/>
    <xf numFmtId="166" fontId="79" fillId="39" borderId="8" xfId="32" applyNumberFormat="1" applyFont="1" applyFill="1" applyBorder="1"/>
    <xf numFmtId="166" fontId="81" fillId="39" borderId="8" xfId="32" applyNumberFormat="1" applyFont="1" applyFill="1" applyBorder="1"/>
    <xf numFmtId="0" fontId="9" fillId="0" borderId="13" xfId="0" applyFont="1" applyBorder="1" applyAlignment="1">
      <alignment horizontal="right"/>
    </xf>
    <xf numFmtId="0" fontId="9" fillId="0" borderId="24" xfId="0" applyFont="1" applyBorder="1" applyAlignment="1">
      <alignment horizontal="right"/>
    </xf>
    <xf numFmtId="166" fontId="2" fillId="0" borderId="55" xfId="32" applyNumberFormat="1" applyFont="1" applyBorder="1"/>
    <xf numFmtId="0" fontId="2" fillId="0" borderId="55" xfId="0" applyFont="1" applyBorder="1"/>
    <xf numFmtId="166" fontId="2" fillId="0" borderId="55" xfId="0" applyNumberFormat="1" applyFont="1" applyBorder="1"/>
    <xf numFmtId="0" fontId="11" fillId="0" borderId="5" xfId="0" applyFont="1" applyBorder="1"/>
    <xf numFmtId="0" fontId="2" fillId="0" borderId="5" xfId="0" applyFont="1" applyBorder="1"/>
    <xf numFmtId="166" fontId="2" fillId="5" borderId="24" xfId="32" applyNumberFormat="1" applyFont="1" applyFill="1" applyBorder="1"/>
    <xf numFmtId="166" fontId="79" fillId="39" borderId="5" xfId="32" applyNumberFormat="1" applyFont="1" applyFill="1" applyBorder="1"/>
    <xf numFmtId="0" fontId="2" fillId="0" borderId="73" xfId="0" applyFont="1" applyBorder="1"/>
    <xf numFmtId="166" fontId="2" fillId="2" borderId="55" xfId="32" applyNumberFormat="1" applyFont="1" applyFill="1" applyBorder="1"/>
    <xf numFmtId="166" fontId="81" fillId="39"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8" fillId="40" borderId="1" xfId="49" applyNumberFormat="1" applyFont="1" applyFill="1" applyBorder="1"/>
    <xf numFmtId="167" fontId="8" fillId="41" borderId="1" xfId="49" applyNumberFormat="1" applyFont="1" applyFill="1" applyBorder="1"/>
    <xf numFmtId="167" fontId="3" fillId="2" borderId="1" xfId="50" applyNumberFormat="1" applyFont="1" applyFill="1" applyBorder="1"/>
    <xf numFmtId="167" fontId="3" fillId="2" borderId="57" xfId="49" applyNumberFormat="1" applyFont="1" applyFill="1" applyBorder="1" applyAlignment="1">
      <alignment horizontal="center"/>
    </xf>
    <xf numFmtId="167" fontId="8" fillId="2" borderId="0" xfId="49" applyNumberFormat="1" applyFont="1" applyFill="1" applyAlignment="1">
      <alignment horizontal="center"/>
    </xf>
    <xf numFmtId="167" fontId="43" fillId="39" borderId="25" xfId="49" applyNumberFormat="1" applyFont="1" applyFill="1" applyBorder="1" applyAlignment="1">
      <alignment horizontal="center"/>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1" fillId="0" borderId="5" xfId="32" applyFont="1" applyBorder="1"/>
    <xf numFmtId="1" fontId="3" fillId="0" borderId="0" xfId="0" applyNumberFormat="1" applyFont="1" applyAlignment="1">
      <alignment horizontal="center"/>
    </xf>
    <xf numFmtId="0" fontId="3" fillId="0" borderId="0" xfId="0" applyFont="1" applyAlignment="1">
      <alignment horizontal="center"/>
    </xf>
    <xf numFmtId="166" fontId="49" fillId="39" borderId="0" xfId="32" applyNumberFormat="1" applyFont="1" applyFill="1" applyBorder="1"/>
    <xf numFmtId="166" fontId="6" fillId="40" borderId="0" xfId="32" applyNumberFormat="1" applyFont="1" applyFill="1" applyBorder="1"/>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79" fillId="39" borderId="0" xfId="32" applyNumberFormat="1" applyFont="1" applyFill="1" applyBorder="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67" fontId="2" fillId="2" borderId="0" xfId="32" applyNumberFormat="1" applyFont="1" applyFill="1" applyBorder="1"/>
    <xf numFmtId="166" fontId="77" fillId="39" borderId="0" xfId="32" applyNumberFormat="1" applyFont="1" applyFill="1" applyBorder="1"/>
    <xf numFmtId="167" fontId="4" fillId="2" borderId="0" xfId="32" applyNumberFormat="1" applyFont="1" applyFill="1" applyBorder="1"/>
    <xf numFmtId="166" fontId="4" fillId="39" borderId="0" xfId="32" applyNumberFormat="1" applyFont="1" applyFill="1" applyBorder="1"/>
    <xf numFmtId="166" fontId="7" fillId="0" borderId="0" xfId="32" applyNumberFormat="1" applyFont="1" applyBorder="1"/>
    <xf numFmtId="166" fontId="2" fillId="2" borderId="0" xfId="32" applyNumberFormat="1" applyFont="1" applyFill="1" applyBorder="1"/>
    <xf numFmtId="0" fontId="6" fillId="40" borderId="0" xfId="0" applyFont="1" applyFill="1" applyAlignment="1">
      <alignment horizontal="justify" vertical="justify" wrapText="1"/>
    </xf>
    <xf numFmtId="0" fontId="6" fillId="40" borderId="0" xfId="0" applyFont="1" applyFill="1"/>
    <xf numFmtId="167" fontId="8" fillId="40" borderId="0" xfId="49" applyNumberFormat="1" applyFont="1" applyFill="1" applyBorder="1"/>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3" fillId="0" borderId="0" xfId="0" applyFont="1"/>
    <xf numFmtId="0" fontId="2" fillId="0" borderId="0" xfId="0" applyFont="1" applyAlignment="1">
      <alignment horizontal="justify" wrapText="1"/>
    </xf>
    <xf numFmtId="166" fontId="2" fillId="39" borderId="0" xfId="32" applyNumberFormat="1" applyFont="1" applyFill="1" applyBorder="1"/>
    <xf numFmtId="166" fontId="5" fillId="40" borderId="0" xfId="32" applyNumberFormat="1" applyFont="1" applyFill="1" applyBorder="1"/>
    <xf numFmtId="166" fontId="10" fillId="40" borderId="0" xfId="32" applyNumberFormat="1" applyFont="1" applyFill="1" applyBorder="1"/>
    <xf numFmtId="4" fontId="83" fillId="44" borderId="5" xfId="0" applyNumberFormat="1" applyFont="1" applyFill="1" applyBorder="1" applyAlignment="1">
      <alignment horizontal="right"/>
    </xf>
    <xf numFmtId="166" fontId="2" fillId="0" borderId="20" xfId="32" applyNumberFormat="1" applyFont="1" applyFill="1" applyBorder="1"/>
    <xf numFmtId="166" fontId="15" fillId="2" borderId="52" xfId="34" applyNumberFormat="1" applyFont="1" applyFill="1" applyBorder="1" applyAlignment="1">
      <alignment horizontal="left" indent="1"/>
    </xf>
    <xf numFmtId="0" fontId="0" fillId="49"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94" fillId="0" borderId="0" xfId="0" applyFont="1" applyAlignment="1">
      <alignment horizontal="center"/>
    </xf>
    <xf numFmtId="165" fontId="2" fillId="0" borderId="0" xfId="32" applyFont="1" applyFill="1" applyBorder="1"/>
    <xf numFmtId="43" fontId="2" fillId="0" borderId="0" xfId="0" applyNumberFormat="1" applyFont="1"/>
    <xf numFmtId="0" fontId="0" fillId="50" borderId="17" xfId="0" applyFill="1" applyBorder="1" applyAlignment="1">
      <alignment vertical="top" wrapText="1"/>
    </xf>
    <xf numFmtId="165" fontId="2" fillId="0" borderId="0" xfId="32" applyFont="1" applyBorder="1"/>
    <xf numFmtId="165" fontId="94"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5" fillId="0" borderId="0" xfId="32" applyFont="1" applyBorder="1"/>
    <xf numFmtId="166" fontId="54" fillId="0" borderId="0" xfId="0" applyNumberFormat="1" applyFont="1"/>
    <xf numFmtId="0" fontId="0" fillId="49" borderId="17" xfId="0" applyFill="1" applyBorder="1" applyAlignment="1">
      <alignment vertical="top"/>
    </xf>
    <xf numFmtId="0" fontId="0" fillId="50" borderId="17" xfId="0" applyFill="1" applyBorder="1" applyAlignment="1">
      <alignment vertical="top"/>
    </xf>
    <xf numFmtId="4" fontId="0" fillId="0" borderId="0" xfId="0" applyNumberFormat="1" applyAlignment="1">
      <alignment horizontal="right"/>
    </xf>
    <xf numFmtId="10" fontId="3" fillId="2" borderId="29" xfId="50" applyNumberFormat="1" applyFont="1" applyFill="1" applyBorder="1"/>
    <xf numFmtId="10" fontId="3" fillId="2" borderId="38" xfId="50" applyNumberFormat="1" applyFont="1" applyFill="1" applyBorder="1"/>
    <xf numFmtId="10" fontId="2"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4"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67" fontId="23" fillId="39" borderId="17" xfId="49" applyNumberFormat="1" applyFont="1" applyFill="1" applyBorder="1" applyAlignment="1">
      <alignment horizontal="right"/>
    </xf>
    <xf numFmtId="167" fontId="2" fillId="2" borderId="17" xfId="49" applyNumberFormat="1" applyFont="1" applyFill="1" applyBorder="1" applyAlignment="1">
      <alignment horizontal="right"/>
    </xf>
    <xf numFmtId="167" fontId="3" fillId="2" borderId="17" xfId="49" applyNumberFormat="1" applyFont="1" applyFill="1" applyBorder="1" applyAlignment="1">
      <alignment horizontal="right"/>
    </xf>
    <xf numFmtId="167" fontId="2" fillId="2" borderId="17" xfId="32" applyNumberFormat="1" applyFont="1" applyFill="1" applyBorder="1" applyAlignment="1">
      <alignment horizontal="right"/>
    </xf>
    <xf numFmtId="167" fontId="8" fillId="2" borderId="0" xfId="49" applyNumberFormat="1" applyFont="1" applyFill="1" applyAlignment="1">
      <alignment horizontal="right"/>
    </xf>
    <xf numFmtId="167" fontId="51" fillId="39" borderId="25" xfId="49" applyNumberFormat="1" applyFont="1" applyFill="1" applyBorder="1" applyAlignment="1">
      <alignment horizontal="right"/>
    </xf>
    <xf numFmtId="4" fontId="14" fillId="51" borderId="0" xfId="0" applyNumberFormat="1" applyFont="1" applyFill="1" applyAlignment="1">
      <alignment horizontal="right"/>
    </xf>
    <xf numFmtId="0" fontId="9" fillId="0" borderId="0" xfId="0" applyFont="1"/>
    <xf numFmtId="4" fontId="14" fillId="52" borderId="0" xfId="0" applyNumberFormat="1" applyFont="1" applyFill="1" applyAlignment="1">
      <alignment horizontal="right"/>
    </xf>
    <xf numFmtId="4" fontId="9" fillId="0" borderId="0" xfId="0" applyNumberFormat="1" applyFont="1" applyAlignment="1">
      <alignment horizontal="right"/>
    </xf>
    <xf numFmtId="10" fontId="96" fillId="55" borderId="75" xfId="50" applyNumberFormat="1" applyFont="1" applyFill="1" applyBorder="1"/>
    <xf numFmtId="165" fontId="2" fillId="0" borderId="0" xfId="34" applyFont="1"/>
    <xf numFmtId="166" fontId="78" fillId="56" borderId="0" xfId="32" applyNumberFormat="1" applyFont="1" applyFill="1" applyBorder="1"/>
    <xf numFmtId="166" fontId="78" fillId="56" borderId="15" xfId="32" applyNumberFormat="1" applyFont="1" applyFill="1" applyBorder="1"/>
    <xf numFmtId="0" fontId="78" fillId="56" borderId="13" xfId="0" applyFont="1" applyFill="1" applyBorder="1" applyAlignment="1">
      <alignment horizontal="right"/>
    </xf>
    <xf numFmtId="0" fontId="78" fillId="56" borderId="1" xfId="0" applyFont="1" applyFill="1" applyBorder="1" applyAlignment="1">
      <alignment horizontal="justify" vertical="justify" wrapText="1"/>
    </xf>
    <xf numFmtId="166" fontId="78" fillId="56" borderId="1" xfId="32" applyNumberFormat="1" applyFont="1" applyFill="1" applyBorder="1"/>
    <xf numFmtId="1" fontId="78" fillId="56" borderId="1" xfId="0" applyNumberFormat="1" applyFont="1" applyFill="1" applyBorder="1"/>
    <xf numFmtId="166" fontId="78" fillId="56" borderId="16" xfId="32" applyNumberFormat="1" applyFont="1" applyFill="1" applyBorder="1"/>
    <xf numFmtId="166" fontId="78" fillId="56" borderId="12" xfId="32" applyNumberFormat="1" applyFont="1" applyFill="1" applyBorder="1"/>
    <xf numFmtId="166" fontId="78" fillId="56" borderId="11" xfId="32" applyNumberFormat="1" applyFont="1" applyFill="1" applyBorder="1"/>
    <xf numFmtId="166" fontId="78" fillId="56" borderId="14" xfId="32" applyNumberFormat="1" applyFont="1" applyFill="1" applyBorder="1"/>
    <xf numFmtId="167" fontId="78" fillId="56" borderId="50" xfId="49" applyNumberFormat="1" applyFont="1" applyFill="1" applyBorder="1"/>
    <xf numFmtId="10" fontId="80" fillId="55" borderId="75" xfId="50" applyNumberFormat="1" applyFont="1" applyFill="1" applyBorder="1"/>
    <xf numFmtId="0" fontId="79" fillId="0" borderId="0" xfId="0" applyFont="1"/>
    <xf numFmtId="4" fontId="63" fillId="0" borderId="0" xfId="0" applyNumberFormat="1" applyFont="1" applyAlignment="1">
      <alignment horizontal="right" vertical="top"/>
    </xf>
    <xf numFmtId="43" fontId="79" fillId="0" borderId="0" xfId="0" applyNumberFormat="1" applyFont="1"/>
    <xf numFmtId="0" fontId="77" fillId="0" borderId="0" xfId="0" applyFont="1"/>
    <xf numFmtId="0" fontId="2" fillId="2" borderId="0" xfId="0" applyFont="1" applyFill="1" applyAlignment="1">
      <alignment wrapText="1"/>
    </xf>
    <xf numFmtId="0" fontId="3" fillId="0" borderId="27" xfId="0" applyFont="1" applyBorder="1" applyAlignment="1">
      <alignment horizontal="center" wrapText="1"/>
    </xf>
    <xf numFmtId="0" fontId="2" fillId="0" borderId="0" xfId="0" applyFont="1" applyAlignment="1">
      <alignment horizontal="left" wrapText="1"/>
    </xf>
    <xf numFmtId="0" fontId="2" fillId="0" borderId="5" xfId="0" applyFont="1" applyBorder="1" applyAlignment="1">
      <alignment horizontal="left" wrapText="1"/>
    </xf>
    <xf numFmtId="0" fontId="2" fillId="40" borderId="3" xfId="0" applyFont="1" applyFill="1" applyBorder="1" applyAlignment="1">
      <alignment horizontal="left" wrapText="1"/>
    </xf>
    <xf numFmtId="0" fontId="2" fillId="40" borderId="32" xfId="0" applyFont="1" applyFill="1" applyBorder="1" applyAlignment="1">
      <alignment horizontal="left" wrapText="1"/>
    </xf>
    <xf numFmtId="0" fontId="43" fillId="40" borderId="31" xfId="0" applyFont="1" applyFill="1" applyBorder="1" applyAlignment="1">
      <alignment wrapText="1"/>
    </xf>
    <xf numFmtId="0" fontId="43" fillId="0" borderId="0" xfId="0" applyFont="1" applyAlignment="1">
      <alignment wrapText="1"/>
    </xf>
    <xf numFmtId="0" fontId="2" fillId="40" borderId="17" xfId="0" applyFont="1" applyFill="1" applyBorder="1" applyAlignment="1">
      <alignment horizontal="left" wrapText="1"/>
    </xf>
    <xf numFmtId="0" fontId="2" fillId="0" borderId="0" xfId="0" applyFont="1" applyAlignment="1">
      <alignment wrapText="1"/>
    </xf>
    <xf numFmtId="49" fontId="97" fillId="57" borderId="20" xfId="0" applyNumberFormat="1" applyFont="1" applyFill="1" applyBorder="1"/>
    <xf numFmtId="0" fontId="98" fillId="57" borderId="35" xfId="0" applyFont="1" applyFill="1" applyBorder="1" applyAlignment="1">
      <alignment wrapText="1"/>
    </xf>
    <xf numFmtId="166" fontId="79" fillId="57" borderId="35" xfId="0" applyNumberFormat="1" applyFont="1" applyFill="1" applyBorder="1" applyAlignment="1">
      <alignment horizontal="center"/>
    </xf>
    <xf numFmtId="0" fontId="79" fillId="57" borderId="35" xfId="0" applyFont="1" applyFill="1" applyBorder="1"/>
    <xf numFmtId="1" fontId="79" fillId="57" borderId="35" xfId="0" applyNumberFormat="1" applyFont="1" applyFill="1" applyBorder="1"/>
    <xf numFmtId="166" fontId="79" fillId="57" borderId="19" xfId="0" applyNumberFormat="1" applyFont="1" applyFill="1" applyBorder="1"/>
    <xf numFmtId="0" fontId="99" fillId="57" borderId="35" xfId="0" applyFont="1" applyFill="1" applyBorder="1"/>
    <xf numFmtId="0" fontId="99" fillId="57" borderId="37" xfId="0" applyFont="1" applyFill="1" applyBorder="1"/>
    <xf numFmtId="0" fontId="79" fillId="57" borderId="36" xfId="0" applyFont="1" applyFill="1" applyBorder="1"/>
    <xf numFmtId="0" fontId="79" fillId="57" borderId="37" xfId="0" applyFont="1" applyFill="1" applyBorder="1"/>
    <xf numFmtId="0" fontId="79" fillId="57" borderId="20" xfId="0" applyFont="1" applyFill="1" applyBorder="1"/>
    <xf numFmtId="0" fontId="79" fillId="57" borderId="19" xfId="0" applyFont="1" applyFill="1" applyBorder="1"/>
    <xf numFmtId="0" fontId="81" fillId="57" borderId="19" xfId="0" applyFont="1" applyFill="1" applyBorder="1"/>
    <xf numFmtId="167" fontId="79" fillId="57" borderId="20" xfId="50" applyNumberFormat="1" applyFont="1" applyFill="1" applyBorder="1"/>
    <xf numFmtId="0" fontId="49" fillId="39" borderId="0" xfId="0" applyFont="1" applyFill="1" applyAlignment="1">
      <alignment horizontal="left" wrapText="1"/>
    </xf>
    <xf numFmtId="1" fontId="49" fillId="39" borderId="0" xfId="0" applyNumberFormat="1" applyFont="1" applyFill="1"/>
    <xf numFmtId="0" fontId="6" fillId="40" borderId="0" xfId="0" applyFont="1" applyFill="1" applyAlignment="1">
      <alignment horizontal="left" wrapText="1"/>
    </xf>
    <xf numFmtId="1" fontId="6" fillId="40" borderId="0" xfId="0" applyNumberFormat="1" applyFont="1" applyFill="1"/>
    <xf numFmtId="0" fontId="7" fillId="0" borderId="0" xfId="0" applyFont="1" applyAlignment="1">
      <alignment horizontal="justify" vertical="justify" wrapText="1"/>
    </xf>
    <xf numFmtId="1" fontId="4" fillId="0" borderId="0" xfId="0" applyNumberFormat="1" applyFont="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2" fillId="2" borderId="0" xfId="0" applyFont="1" applyFill="1" applyAlignment="1">
      <alignment horizontal="justify" vertical="justify" wrapText="1"/>
    </xf>
    <xf numFmtId="0" fontId="2" fillId="0" borderId="0" xfId="0" applyFont="1" applyAlignment="1">
      <alignment horizontal="left" vertical="center" wrapText="1"/>
    </xf>
    <xf numFmtId="1" fontId="3" fillId="40" borderId="0" xfId="0" applyNumberFormat="1" applyFont="1" applyFill="1"/>
    <xf numFmtId="165" fontId="3" fillId="0" borderId="0" xfId="32" applyFont="1" applyBorder="1"/>
    <xf numFmtId="43" fontId="3" fillId="0" borderId="0" xfId="0" applyNumberFormat="1" applyFont="1"/>
    <xf numFmtId="0" fontId="9" fillId="58" borderId="0" xfId="0" applyFont="1" applyFill="1"/>
    <xf numFmtId="0" fontId="9" fillId="59" borderId="0" xfId="0" applyFont="1" applyFill="1"/>
    <xf numFmtId="4" fontId="14" fillId="60" borderId="0" xfId="0" applyNumberFormat="1" applyFont="1" applyFill="1" applyAlignment="1">
      <alignment horizontal="right"/>
    </xf>
    <xf numFmtId="4" fontId="14" fillId="47" borderId="0" xfId="0" applyNumberFormat="1" applyFont="1" applyFill="1" applyAlignment="1">
      <alignment horizontal="right"/>
    </xf>
    <xf numFmtId="4" fontId="9" fillId="51" borderId="0" xfId="0" applyNumberFormat="1" applyFont="1" applyFill="1" applyAlignment="1">
      <alignment horizontal="right"/>
    </xf>
    <xf numFmtId="4" fontId="14" fillId="0" borderId="0" xfId="0" applyNumberFormat="1" applyFont="1" applyAlignment="1">
      <alignment horizontal="right"/>
    </xf>
    <xf numFmtId="0" fontId="81" fillId="61" borderId="17" xfId="0" applyFont="1" applyFill="1" applyBorder="1" applyAlignment="1">
      <alignment horizontal="left"/>
    </xf>
    <xf numFmtId="0" fontId="81" fillId="61" borderId="17" xfId="0" applyFont="1" applyFill="1" applyBorder="1" applyAlignment="1">
      <alignment wrapText="1"/>
    </xf>
    <xf numFmtId="166" fontId="81" fillId="61" borderId="17" xfId="32" applyNumberFormat="1" applyFont="1" applyFill="1" applyBorder="1"/>
    <xf numFmtId="0" fontId="81" fillId="61" borderId="0" xfId="0" applyFont="1" applyFill="1"/>
    <xf numFmtId="166" fontId="81" fillId="61" borderId="4" xfId="0" applyNumberFormat="1" applyFont="1" applyFill="1" applyBorder="1"/>
    <xf numFmtId="166" fontId="81" fillId="61" borderId="26" xfId="32" applyNumberFormat="1" applyFont="1" applyFill="1" applyBorder="1"/>
    <xf numFmtId="166" fontId="81" fillId="61" borderId="26" xfId="0" applyNumberFormat="1" applyFont="1" applyFill="1" applyBorder="1"/>
    <xf numFmtId="169" fontId="81" fillId="61" borderId="40" xfId="33" applyNumberFormat="1" applyFont="1" applyFill="1" applyBorder="1"/>
    <xf numFmtId="166" fontId="81" fillId="61" borderId="24" xfId="32" applyNumberFormat="1" applyFont="1" applyFill="1" applyBorder="1"/>
    <xf numFmtId="167" fontId="81" fillId="61" borderId="17" xfId="50" applyNumberFormat="1" applyFont="1" applyFill="1" applyBorder="1"/>
    <xf numFmtId="10" fontId="81" fillId="61" borderId="17" xfId="50" applyNumberFormat="1" applyFont="1" applyFill="1" applyBorder="1"/>
    <xf numFmtId="166" fontId="100" fillId="2" borderId="15" xfId="32" applyNumberFormat="1" applyFont="1" applyFill="1" applyBorder="1"/>
    <xf numFmtId="0" fontId="101" fillId="0" borderId="0" xfId="0" applyFont="1"/>
    <xf numFmtId="0" fontId="100" fillId="0" borderId="0" xfId="0" applyFont="1"/>
    <xf numFmtId="165" fontId="81" fillId="61" borderId="17" xfId="32" applyFont="1" applyFill="1" applyBorder="1"/>
    <xf numFmtId="4" fontId="0" fillId="62" borderId="0" xfId="0" applyNumberFormat="1" applyFill="1" applyAlignment="1">
      <alignment horizontal="right"/>
    </xf>
    <xf numFmtId="0" fontId="81" fillId="39" borderId="20" xfId="0" applyFont="1" applyFill="1" applyBorder="1" applyAlignment="1">
      <alignment horizontal="center" wrapText="1"/>
    </xf>
    <xf numFmtId="0" fontId="81" fillId="39" borderId="35" xfId="0" applyFont="1" applyFill="1" applyBorder="1" applyAlignment="1">
      <alignment horizontal="center" wrapText="1"/>
    </xf>
    <xf numFmtId="0" fontId="81" fillId="39" borderId="3" xfId="0" applyFont="1" applyFill="1" applyBorder="1" applyAlignment="1">
      <alignment horizontal="center" wrapText="1"/>
    </xf>
    <xf numFmtId="0" fontId="28" fillId="0" borderId="0" xfId="0" applyFont="1" applyAlignment="1">
      <alignment horizontal="left"/>
    </xf>
    <xf numFmtId="0" fontId="87" fillId="39" borderId="30" xfId="0" applyFont="1" applyFill="1" applyBorder="1" applyAlignment="1">
      <alignment horizontal="center" wrapText="1"/>
    </xf>
    <xf numFmtId="0" fontId="87" fillId="39" borderId="39" xfId="0" applyFont="1" applyFill="1" applyBorder="1" applyAlignment="1">
      <alignment horizontal="center" wrapText="1"/>
    </xf>
    <xf numFmtId="0" fontId="87" fillId="39" borderId="31" xfId="0" applyFont="1" applyFill="1" applyBorder="1" applyAlignment="1">
      <alignment horizontal="center" wrapText="1"/>
    </xf>
    <xf numFmtId="0" fontId="3" fillId="0" borderId="60" xfId="0" applyFont="1" applyBorder="1" applyAlignment="1">
      <alignment horizontal="center"/>
    </xf>
    <xf numFmtId="0" fontId="3" fillId="0" borderId="28" xfId="0" applyFont="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0" fontId="3" fillId="0" borderId="58" xfId="0" applyFont="1" applyBorder="1" applyAlignment="1">
      <alignment horizontal="center"/>
    </xf>
    <xf numFmtId="0" fontId="3" fillId="0" borderId="59" xfId="0" applyFont="1" applyBorder="1" applyAlignment="1">
      <alignment horizontal="center"/>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3" fillId="39" borderId="19" xfId="0" applyNumberFormat="1" applyFont="1" applyFill="1" applyBorder="1" applyAlignment="1">
      <alignment horizontal="center" vertical="center" wrapText="1"/>
    </xf>
    <xf numFmtId="166" fontId="23" fillId="39" borderId="15" xfId="0" applyNumberFormat="1" applyFont="1" applyFill="1" applyBorder="1" applyAlignment="1">
      <alignment horizontal="center" vertical="center" wrapText="1"/>
    </xf>
    <xf numFmtId="166" fontId="43" fillId="39" borderId="26"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23" fillId="39" borderId="26"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0" borderId="46" xfId="0" applyNumberFormat="1" applyFont="1" applyBorder="1" applyAlignment="1">
      <alignment horizontal="center" vertical="center" wrapText="1"/>
    </xf>
    <xf numFmtId="166" fontId="3" fillId="0" borderId="45" xfId="0" applyNumberFormat="1" applyFont="1" applyBorder="1" applyAlignment="1">
      <alignment horizontal="center" vertical="center" wrapText="1"/>
    </xf>
    <xf numFmtId="166" fontId="3" fillId="4" borderId="36"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0" borderId="36" xfId="0" applyNumberFormat="1" applyFont="1" applyBorder="1" applyAlignment="1">
      <alignment horizontal="center" vertical="center" wrapText="1"/>
    </xf>
    <xf numFmtId="166" fontId="3" fillId="0" borderId="37" xfId="0" applyNumberFormat="1" applyFont="1" applyBorder="1" applyAlignment="1">
      <alignment horizontal="center" vertical="center" wrapText="1"/>
    </xf>
    <xf numFmtId="166" fontId="81" fillId="53" borderId="35" xfId="0" applyNumberFormat="1" applyFont="1" applyFill="1" applyBorder="1" applyAlignment="1">
      <alignment horizontal="center" vertical="center" wrapText="1"/>
    </xf>
    <xf numFmtId="166" fontId="79" fillId="53" borderId="0" xfId="0" applyNumberFormat="1" applyFont="1" applyFill="1" applyAlignment="1">
      <alignment horizontal="center" vertical="center" wrapText="1"/>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87" fillId="39" borderId="20" xfId="0" applyFont="1" applyFill="1" applyBorder="1" applyAlignment="1">
      <alignment horizontal="center"/>
    </xf>
    <xf numFmtId="0" fontId="87" fillId="39" borderId="35" xfId="0" applyFont="1" applyFill="1" applyBorder="1" applyAlignment="1">
      <alignment horizontal="center"/>
    </xf>
    <xf numFmtId="0" fontId="87" fillId="39" borderId="3" xfId="0" applyFont="1" applyFill="1" applyBorder="1" applyAlignment="1">
      <alignment horizontal="center"/>
    </xf>
    <xf numFmtId="0" fontId="87" fillId="39" borderId="13" xfId="0" applyFont="1" applyFill="1" applyBorder="1" applyAlignment="1">
      <alignment horizontal="center"/>
    </xf>
    <xf numFmtId="0" fontId="87" fillId="39" borderId="0" xfId="0" applyFont="1" applyFill="1" applyAlignment="1">
      <alignment horizontal="center"/>
    </xf>
    <xf numFmtId="0" fontId="87" fillId="39" borderId="29" xfId="0" applyFont="1" applyFill="1" applyBorder="1" applyAlignment="1">
      <alignment horizontal="center"/>
    </xf>
    <xf numFmtId="0" fontId="87" fillId="39" borderId="13" xfId="0" quotePrefix="1" applyFont="1" applyFill="1" applyBorder="1" applyAlignment="1">
      <alignment horizontal="center"/>
    </xf>
    <xf numFmtId="0" fontId="87" fillId="39" borderId="0" xfId="0" quotePrefix="1" applyFont="1" applyFill="1" applyAlignment="1">
      <alignment horizontal="center"/>
    </xf>
    <xf numFmtId="0" fontId="87" fillId="39" borderId="29" xfId="0" quotePrefix="1" applyFont="1" applyFill="1" applyBorder="1" applyAlignment="1">
      <alignment horizontal="center"/>
    </xf>
    <xf numFmtId="15" fontId="95" fillId="54" borderId="24" xfId="0" applyNumberFormat="1" applyFont="1" applyFill="1" applyBorder="1" applyAlignment="1">
      <alignment horizontal="center"/>
    </xf>
    <xf numFmtId="15" fontId="95" fillId="54" borderId="5" xfId="0" applyNumberFormat="1" applyFont="1" applyFill="1" applyBorder="1" applyAlignment="1">
      <alignment horizontal="center"/>
    </xf>
    <xf numFmtId="15" fontId="95" fillId="54" borderId="6" xfId="0" applyNumberFormat="1" applyFont="1" applyFill="1" applyBorder="1" applyAlignment="1">
      <alignment horizontal="center"/>
    </xf>
    <xf numFmtId="166" fontId="43" fillId="39" borderId="15" xfId="0" applyNumberFormat="1" applyFont="1" applyFill="1" applyBorder="1" applyAlignment="1">
      <alignment horizontal="center" vertical="center" wrapText="1"/>
    </xf>
    <xf numFmtId="166" fontId="3" fillId="4" borderId="35" xfId="0" applyNumberFormat="1" applyFont="1" applyFill="1" applyBorder="1" applyAlignment="1">
      <alignment horizontal="center" vertical="center" wrapText="1"/>
    </xf>
    <xf numFmtId="0" fontId="23" fillId="39" borderId="20" xfId="0" applyFont="1" applyFill="1" applyBorder="1" applyAlignment="1">
      <alignment horizontal="center"/>
    </xf>
    <xf numFmtId="0" fontId="23" fillId="39" borderId="3" xfId="0" applyFont="1" applyFill="1" applyBorder="1" applyAlignment="1">
      <alignment horizontal="center"/>
    </xf>
    <xf numFmtId="0" fontId="23" fillId="39" borderId="0" xfId="0" applyFont="1" applyFill="1" applyAlignment="1">
      <alignment horizontal="center"/>
    </xf>
    <xf numFmtId="166" fontId="23" fillId="39" borderId="0" xfId="0" applyNumberFormat="1" applyFont="1" applyFill="1" applyAlignment="1">
      <alignment horizontal="center" vertical="center" wrapText="1"/>
    </xf>
    <xf numFmtId="166" fontId="43" fillId="39" borderId="0" xfId="0" applyNumberFormat="1" applyFont="1" applyFill="1" applyAlignment="1">
      <alignment horizontal="center" vertical="center" wrapText="1"/>
    </xf>
    <xf numFmtId="166" fontId="18" fillId="39" borderId="19" xfId="0" applyNumberFormat="1" applyFont="1" applyFill="1" applyBorder="1" applyAlignment="1">
      <alignment horizontal="center" vertical="center" wrapText="1"/>
    </xf>
    <xf numFmtId="166" fontId="24" fillId="39" borderId="26" xfId="0" applyNumberFormat="1" applyFont="1" applyFill="1" applyBorder="1" applyAlignment="1">
      <alignment horizontal="center" vertical="center" wrapText="1"/>
    </xf>
    <xf numFmtId="0" fontId="42" fillId="39" borderId="20" xfId="0" applyFont="1" applyFill="1" applyBorder="1" applyAlignment="1">
      <alignment horizontal="center"/>
    </xf>
    <xf numFmtId="0" fontId="42" fillId="39" borderId="35" xfId="0" applyFont="1" applyFill="1" applyBorder="1" applyAlignment="1">
      <alignment horizontal="center"/>
    </xf>
    <xf numFmtId="0" fontId="42" fillId="39" borderId="3" xfId="0" applyFont="1" applyFill="1" applyBorder="1" applyAlignment="1">
      <alignment horizontal="center"/>
    </xf>
    <xf numFmtId="0" fontId="42" fillId="39" borderId="13" xfId="0" applyFont="1" applyFill="1" applyBorder="1" applyAlignment="1">
      <alignment horizontal="center"/>
    </xf>
    <xf numFmtId="0" fontId="42" fillId="39" borderId="0" xfId="0" applyFont="1" applyFill="1" applyAlignment="1">
      <alignment horizontal="center"/>
    </xf>
    <xf numFmtId="0" fontId="42" fillId="39" borderId="29" xfId="0" applyFont="1" applyFill="1" applyBorder="1" applyAlignment="1">
      <alignment horizontal="center"/>
    </xf>
    <xf numFmtId="49" fontId="23" fillId="39" borderId="24" xfId="0" applyNumberFormat="1" applyFont="1" applyFill="1" applyBorder="1" applyAlignment="1">
      <alignment horizontal="center"/>
    </xf>
    <xf numFmtId="0" fontId="42" fillId="39" borderId="5" xfId="0" applyFont="1" applyFill="1" applyBorder="1" applyAlignment="1">
      <alignment horizontal="center"/>
    </xf>
    <xf numFmtId="0" fontId="42" fillId="39" borderId="6" xfId="0" applyFont="1" applyFill="1" applyBorder="1" applyAlignment="1">
      <alignment horizontal="center"/>
    </xf>
    <xf numFmtId="0" fontId="51" fillId="39" borderId="20" xfId="0" applyFont="1" applyFill="1" applyBorder="1" applyAlignment="1">
      <alignment horizontal="center"/>
    </xf>
    <xf numFmtId="0" fontId="51" fillId="39" borderId="35" xfId="0" applyFont="1" applyFill="1" applyBorder="1" applyAlignment="1">
      <alignment horizontal="center"/>
    </xf>
    <xf numFmtId="0" fontId="51" fillId="39" borderId="3" xfId="0" applyFont="1" applyFill="1" applyBorder="1" applyAlignment="1">
      <alignment horizontal="center"/>
    </xf>
    <xf numFmtId="0" fontId="51" fillId="39" borderId="13" xfId="0" applyFont="1" applyFill="1" applyBorder="1" applyAlignment="1">
      <alignment horizontal="center"/>
    </xf>
    <xf numFmtId="0" fontId="51" fillId="39" borderId="0" xfId="0" applyFont="1" applyFill="1" applyAlignment="1">
      <alignment horizontal="center"/>
    </xf>
    <xf numFmtId="0" fontId="51" fillId="39" borderId="29" xfId="0" applyFont="1" applyFill="1" applyBorder="1" applyAlignment="1">
      <alignment horizontal="center"/>
    </xf>
    <xf numFmtId="0" fontId="51" fillId="39" borderId="13" xfId="0" quotePrefix="1" applyFont="1" applyFill="1" applyBorder="1" applyAlignment="1">
      <alignment horizontal="center"/>
    </xf>
    <xf numFmtId="0" fontId="51" fillId="39" borderId="0" xfId="0" quotePrefix="1" applyFont="1" applyFill="1" applyAlignment="1">
      <alignment horizontal="center"/>
    </xf>
    <xf numFmtId="0" fontId="51" fillId="39" borderId="29" xfId="0" quotePrefix="1" applyFont="1" applyFill="1" applyBorder="1" applyAlignment="1">
      <alignment horizontal="center"/>
    </xf>
    <xf numFmtId="49" fontId="51" fillId="39" borderId="24" xfId="0" applyNumberFormat="1" applyFont="1" applyFill="1" applyBorder="1" applyAlignment="1">
      <alignment horizontal="center"/>
    </xf>
    <xf numFmtId="0" fontId="51" fillId="39" borderId="5" xfId="0" applyFont="1" applyFill="1" applyBorder="1" applyAlignment="1">
      <alignment horizontal="center"/>
    </xf>
    <xf numFmtId="0" fontId="51" fillId="39" borderId="6" xfId="0" applyFont="1" applyFill="1" applyBorder="1" applyAlignment="1">
      <alignment horizontal="center"/>
    </xf>
    <xf numFmtId="0" fontId="52" fillId="6"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5" fillId="0" borderId="35" xfId="43" applyFont="1" applyBorder="1" applyAlignment="1">
      <alignment horizontal="left" vertical="center" wrapText="1" shrinkToFit="1"/>
    </xf>
    <xf numFmtId="0" fontId="15" fillId="0" borderId="0" xfId="43" applyFont="1" applyAlignment="1">
      <alignment horizontal="left" vertical="center" wrapText="1" shrinkToFit="1"/>
    </xf>
    <xf numFmtId="0" fontId="15" fillId="0" borderId="0" xfId="43" applyFont="1" applyAlignment="1">
      <alignment horizontal="left"/>
    </xf>
    <xf numFmtId="0" fontId="15" fillId="0" borderId="0" xfId="43" applyFont="1" applyAlignment="1">
      <alignment horizontal="center"/>
    </xf>
    <xf numFmtId="0" fontId="11" fillId="0" borderId="0" xfId="43" applyFont="1" applyAlignment="1">
      <alignment horizontal="center"/>
    </xf>
    <xf numFmtId="0" fontId="23" fillId="6" borderId="61" xfId="43" applyFont="1" applyFill="1" applyBorder="1" applyAlignment="1">
      <alignment horizontal="center"/>
    </xf>
    <xf numFmtId="0" fontId="23" fillId="6" borderId="0" xfId="43" applyFont="1" applyFill="1" applyAlignment="1">
      <alignment horizontal="center"/>
    </xf>
    <xf numFmtId="0" fontId="16" fillId="0" borderId="0" xfId="43" applyFont="1" applyAlignment="1">
      <alignment horizontal="left" vertical="center" wrapText="1"/>
    </xf>
    <xf numFmtId="0" fontId="18" fillId="6" borderId="0" xfId="43" applyFont="1" applyFill="1" applyAlignment="1">
      <alignment horizontal="center" vertical="center"/>
    </xf>
    <xf numFmtId="0" fontId="0" fillId="0" borderId="0" xfId="0" applyAlignment="1">
      <alignment horizontal="center" vertical="center"/>
    </xf>
    <xf numFmtId="0" fontId="53" fillId="0" borderId="35" xfId="0" applyFont="1" applyBorder="1"/>
    <xf numFmtId="0" fontId="41" fillId="0" borderId="0" xfId="0" applyFont="1" applyAlignment="1">
      <alignment horizontal="center"/>
    </xf>
    <xf numFmtId="0" fontId="39" fillId="7" borderId="0" xfId="0" applyFont="1" applyFill="1" applyAlignment="1">
      <alignment horizontal="center"/>
    </xf>
    <xf numFmtId="0" fontId="42" fillId="7" borderId="24" xfId="0" applyFont="1" applyFill="1" applyBorder="1" applyAlignment="1">
      <alignment horizontal="center"/>
    </xf>
    <xf numFmtId="0" fontId="42" fillId="39" borderId="13" xfId="0" quotePrefix="1" applyFont="1" applyFill="1" applyBorder="1" applyAlignment="1">
      <alignment horizontal="center"/>
    </xf>
    <xf numFmtId="0" fontId="42" fillId="39" borderId="0" xfId="0" quotePrefix="1" applyFont="1" applyFill="1" applyAlignment="1">
      <alignment horizontal="center"/>
    </xf>
    <xf numFmtId="0" fontId="42" fillId="39" borderId="29" xfId="0" quotePrefix="1" applyFont="1" applyFill="1" applyBorder="1" applyAlignment="1">
      <alignment horizontal="center"/>
    </xf>
    <xf numFmtId="166" fontId="42" fillId="39" borderId="19" xfId="0" applyNumberFormat="1" applyFont="1" applyFill="1" applyBorder="1" applyAlignment="1">
      <alignment horizontal="center" vertical="center" wrapText="1"/>
    </xf>
    <xf numFmtId="166" fontId="42" fillId="8" borderId="19" xfId="0" applyNumberFormat="1" applyFont="1" applyFill="1" applyBorder="1" applyAlignment="1">
      <alignment horizontal="center" vertical="center" wrapText="1"/>
    </xf>
    <xf numFmtId="166" fontId="43" fillId="8" borderId="26" xfId="0" applyNumberFormat="1" applyFont="1" applyFill="1" applyBorder="1" applyAlignment="1">
      <alignment horizontal="center" vertical="center" wrapText="1"/>
    </xf>
    <xf numFmtId="0" fontId="18" fillId="39" borderId="13" xfId="0" applyFont="1" applyFill="1" applyBorder="1" applyAlignment="1">
      <alignment horizontal="center"/>
    </xf>
    <xf numFmtId="0" fontId="18" fillId="39" borderId="0" xfId="0" applyFont="1" applyFill="1" applyAlignment="1">
      <alignment horizontal="center"/>
    </xf>
    <xf numFmtId="0" fontId="85" fillId="0" borderId="62" xfId="0" applyFont="1" applyBorder="1" applyAlignment="1">
      <alignment horizontal="center" vertical="center"/>
    </xf>
    <xf numFmtId="0" fontId="85" fillId="0" borderId="40" xfId="0" applyFont="1" applyBorder="1" applyAlignment="1">
      <alignment horizontal="center" vertical="center"/>
    </xf>
    <xf numFmtId="0" fontId="85" fillId="0" borderId="48" xfId="0" applyFont="1" applyBorder="1" applyAlignment="1">
      <alignment horizontal="center" vertical="center"/>
    </xf>
    <xf numFmtId="0" fontId="85" fillId="0" borderId="17" xfId="0" applyFont="1" applyBorder="1" applyAlignment="1">
      <alignment horizontal="center" vertical="center"/>
    </xf>
    <xf numFmtId="0" fontId="85" fillId="0" borderId="63" xfId="0" applyFont="1" applyBorder="1" applyAlignment="1">
      <alignment horizontal="center" vertical="center"/>
    </xf>
    <xf numFmtId="0" fontId="85" fillId="0" borderId="18" xfId="0" applyFont="1" applyBorder="1" applyAlignment="1">
      <alignment horizontal="center" vertical="center"/>
    </xf>
    <xf numFmtId="0" fontId="85" fillId="47" borderId="28" xfId="0" applyFont="1" applyFill="1" applyBorder="1" applyAlignment="1">
      <alignment horizontal="center"/>
    </xf>
    <xf numFmtId="0" fontId="85" fillId="47" borderId="64" xfId="0" applyFont="1" applyFill="1" applyBorder="1" applyAlignment="1">
      <alignment horizontal="center"/>
    </xf>
    <xf numFmtId="49" fontId="85" fillId="47" borderId="5" xfId="34" applyNumberFormat="1" applyFont="1" applyFill="1" applyBorder="1" applyAlignment="1">
      <alignment horizontal="center"/>
    </xf>
    <xf numFmtId="49" fontId="85" fillId="47" borderId="6" xfId="34" applyNumberFormat="1" applyFont="1" applyFill="1" applyBorder="1" applyAlignment="1">
      <alignment horizontal="center"/>
    </xf>
    <xf numFmtId="0" fontId="86" fillId="0" borderId="5" xfId="0" applyFont="1" applyBorder="1" applyAlignment="1">
      <alignment horizontal="center"/>
    </xf>
    <xf numFmtId="0" fontId="76"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48">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ENERO DE 2025</a:t>
            </a:r>
          </a:p>
        </c:rich>
      </c:tx>
      <c:layout>
        <c:manualLayout>
          <c:xMode val="edge"/>
          <c:yMode val="edge"/>
          <c:x val="0.18025402826761938"/>
          <c:y val="6.29930062543188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spPr>
            <a:solidFill>
              <a:srgbClr val="002060"/>
            </a:solidFill>
            <a:ln>
              <a:solidFill>
                <a:srgbClr val="002060"/>
              </a:solidFill>
            </a:ln>
          </c:spPr>
          <c:invertIfNegative val="0"/>
          <c:cat>
            <c:strRef>
              <c:f>RESUMENxPartida!$V$7:$W$8</c:f>
              <c:strCache>
                <c:ptCount val="2"/>
                <c:pt idx="0">
                  <c:v> AUTORIZADO        </c:v>
                </c:pt>
                <c:pt idx="1">
                  <c:v> DEVENGADO </c:v>
                </c:pt>
              </c:strCache>
            </c:strRef>
          </c:cat>
          <c:val>
            <c:numRef>
              <c:f>RESUMENxPartida!$C$11:$W$11</c:f>
              <c:numCache>
                <c:formatCode>_(* #\ ##0_);_(* \(#\ ##0\);_(* "-"??_);_(@_)</c:formatCode>
                <c:ptCount val="2"/>
                <c:pt idx="0">
                  <c:v>2036260424</c:v>
                </c:pt>
                <c:pt idx="1">
                  <c:v>111285474</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spPr>
            <a:solidFill>
              <a:srgbClr val="FF0000"/>
            </a:solidFill>
          </c:spPr>
          <c:invertIfNegative val="0"/>
          <c:cat>
            <c:strRef>
              <c:f>RESUMENxPartida!$V$7:$W$8</c:f>
              <c:strCache>
                <c:ptCount val="2"/>
                <c:pt idx="0">
                  <c:v> AUTORIZADO        </c:v>
                </c:pt>
                <c:pt idx="1">
                  <c:v> DEVENGADO </c:v>
                </c:pt>
              </c:strCache>
            </c:strRef>
          </c:cat>
          <c:val>
            <c:numRef>
              <c:f>RESUMENxPartida!$C$12:$W$12</c:f>
              <c:numCache>
                <c:formatCode>_(* #\ ##0_);_(* \(#\ ##0\);_(* "-"??_);_(@_)</c:formatCode>
                <c:ptCount val="2"/>
                <c:pt idx="0">
                  <c:v>164592000</c:v>
                </c:pt>
                <c:pt idx="1">
                  <c:v>272892.2</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spPr>
            <a:solidFill>
              <a:schemeClr val="accent5">
                <a:lumMod val="20000"/>
                <a:lumOff val="80000"/>
              </a:schemeClr>
            </a:solidFill>
          </c:spPr>
          <c:invertIfNegative val="0"/>
          <c:cat>
            <c:strRef>
              <c:f>RESUMENxPartida!$V$7:$W$8</c:f>
              <c:strCache>
                <c:ptCount val="2"/>
                <c:pt idx="0">
                  <c:v> AUTORIZADO        </c:v>
                </c:pt>
                <c:pt idx="1">
                  <c:v> DEVENGADO </c:v>
                </c:pt>
              </c:strCache>
            </c:strRef>
          </c:cat>
          <c:val>
            <c:numRef>
              <c:f>RESUMENxPartida!$C$13:$W$13</c:f>
              <c:numCache>
                <c:formatCode>_(* #\ ##0_);_(* \(#\ ##0\);_(* "-"??_);_(@_)</c:formatCode>
                <c:ptCount val="2"/>
                <c:pt idx="0">
                  <c:v>4000000</c:v>
                </c:pt>
                <c:pt idx="1">
                  <c:v>20501</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spPr>
            <a:solidFill>
              <a:srgbClr val="7030A0"/>
            </a:solidFill>
          </c:spPr>
          <c:invertIfNegative val="0"/>
          <c:cat>
            <c:strRef>
              <c:f>RESUMENxPartida!$V$7:$W$8</c:f>
              <c:strCache>
                <c:ptCount val="2"/>
                <c:pt idx="0">
                  <c:v> AUTORIZADO        </c:v>
                </c:pt>
                <c:pt idx="1">
                  <c:v> DEVENGADO </c:v>
                </c:pt>
              </c:strCache>
            </c:strRef>
          </c:cat>
          <c:val>
            <c:numRef>
              <c:f>RESUMENxPartida!$C$16:$W$16</c:f>
              <c:numCache>
                <c:formatCode>_(* #\ ##0_);_(* \(#\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spPr>
            <a:solidFill>
              <a:schemeClr val="accent6">
                <a:lumMod val="20000"/>
                <a:lumOff val="80000"/>
              </a:schemeClr>
            </a:solidFill>
          </c:spPr>
          <c:invertIfNegative val="0"/>
          <c:cat>
            <c:strRef>
              <c:f>RESUMENxPartida!$V$7:$W$8</c:f>
              <c:strCache>
                <c:ptCount val="2"/>
                <c:pt idx="0">
                  <c:v> AUTORIZADO        </c:v>
                </c:pt>
                <c:pt idx="1">
                  <c:v> DEVENGADO </c:v>
                </c:pt>
              </c:strCache>
            </c:strRef>
          </c:cat>
          <c:val>
            <c:numRef>
              <c:f>RESUMENxPartida!$C$17:$W$17</c:f>
              <c:numCache>
                <c:formatCode>_(* #\ ##0_);_(* \(#\ ##0\);_(* "-"??_);_(@_)</c:formatCode>
                <c:ptCount val="2"/>
                <c:pt idx="0">
                  <c:v>117773969</c:v>
                </c:pt>
                <c:pt idx="1">
                  <c:v>66976115.659999996</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2025</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spPr>
            <a:ln>
              <a:solidFill>
                <a:schemeClr val="accent3">
                  <a:lumMod val="60000"/>
                  <a:lumOff val="40000"/>
                </a:schemeClr>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7.6876325610582177E-2</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spPr>
            <a:ln>
              <a:solidFill>
                <a:srgbClr val="002060"/>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0.16008322453864407</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spPr>
            <a:ln>
              <a:solidFill>
                <a:schemeClr val="accent2">
                  <a:lumMod val="75000"/>
                </a:schemeClr>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0.76304044985077379</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217171</xdr:colOff>
      <xdr:row>25</xdr:row>
      <xdr:rowOff>129540</xdr:rowOff>
    </xdr:from>
    <xdr:to>
      <xdr:col>12</xdr:col>
      <xdr:colOff>887731</xdr:colOff>
      <xdr:row>46</xdr:row>
      <xdr:rowOff>15240</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W324"/>
  <sheetViews>
    <sheetView showGridLines="0" view="pageBreakPreview" topLeftCell="A4" zoomScale="98" zoomScaleNormal="100" zoomScaleSheetLayoutView="98" zoomScalePageLayoutView="80" workbookViewId="0">
      <pane xSplit="1" topLeftCell="AF1" activePane="topRight" state="frozen"/>
      <selection activeCell="AH13" sqref="AH13"/>
      <selection pane="topRight" activeCell="AH13" sqref="AH13"/>
    </sheetView>
  </sheetViews>
  <sheetFormatPr baseColWidth="10" defaultColWidth="11.44140625" defaultRowHeight="11.4" outlineLevelRow="1" outlineLevelCol="1" x14ac:dyDescent="0.2"/>
  <cols>
    <col min="1" max="1" width="16.77734375" style="1" customWidth="1"/>
    <col min="2" max="2" width="44" style="482" customWidth="1"/>
    <col min="3" max="3" width="27.77734375" style="3" bestFit="1" customWidth="1"/>
    <col min="4" max="4" width="17.33203125" style="3" hidden="1" customWidth="1" outlineLevel="1"/>
    <col min="5" max="8" width="18.33203125" style="1" hidden="1" customWidth="1" outlineLevel="1"/>
    <col min="9" max="9" width="18.88671875" style="2" hidden="1" customWidth="1" outlineLevel="1"/>
    <col min="10" max="10" width="12.6640625" style="26" hidden="1" customWidth="1" outlineLevel="1"/>
    <col min="11" max="11" width="13.5546875" style="26" hidden="1" customWidth="1" outlineLevel="1"/>
    <col min="12" max="12" width="15.332031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7" width="20" style="1" hidden="1" customWidth="1" outlineLevel="1"/>
    <col min="28" max="28" width="13.44140625" style="1" hidden="1" customWidth="1" outlineLevel="1"/>
    <col min="29" max="29" width="15.88671875" style="1" hidden="1" customWidth="1" outlineLevel="1"/>
    <col min="30" max="30" width="17.88671875" style="1" customWidth="1" collapsed="1"/>
    <col min="31" max="31" width="21.33203125" style="1" customWidth="1"/>
    <col min="32" max="32" width="15.5546875" style="1" bestFit="1" customWidth="1"/>
    <col min="33" max="33" width="16.33203125" style="1" customWidth="1"/>
    <col min="34" max="35" width="18.77734375" style="1" customWidth="1"/>
    <col min="36" max="36" width="14.77734375" style="1" customWidth="1"/>
    <col min="37" max="37" width="18.33203125" style="1" customWidth="1"/>
    <col min="38" max="38" width="14.77734375" style="1" customWidth="1"/>
    <col min="39" max="39" width="6" style="1" customWidth="1"/>
    <col min="40" max="40" width="14.6640625" style="424" hidden="1" customWidth="1" outlineLevel="1"/>
    <col min="41" max="41" width="15.88671875" style="1" hidden="1" customWidth="1" outlineLevel="1"/>
    <col min="42" max="42" width="11.5546875" style="1" bestFit="1" customWidth="1" collapsed="1"/>
    <col min="43" max="43" width="10.88671875" style="1" customWidth="1"/>
    <col min="44" max="16384" width="11.44140625" style="1"/>
  </cols>
  <sheetData>
    <row r="1" spans="1:49" ht="13.2" x14ac:dyDescent="0.25">
      <c r="A1" s="571" t="s">
        <v>703</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3"/>
    </row>
    <row r="2" spans="1:49" ht="13.2" x14ac:dyDescent="0.25">
      <c r="A2" s="574" t="s">
        <v>711</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6"/>
    </row>
    <row r="3" spans="1:49" ht="13.2" x14ac:dyDescent="0.25">
      <c r="A3" s="577" t="s">
        <v>2</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9"/>
    </row>
    <row r="4" spans="1:49" ht="13.2" x14ac:dyDescent="0.25">
      <c r="A4" s="574" t="s">
        <v>704</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6"/>
      <c r="AN4" s="421"/>
    </row>
    <row r="5" spans="1:49" ht="13.2" x14ac:dyDescent="0.25">
      <c r="A5" s="574" t="s">
        <v>708</v>
      </c>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c r="AL5" s="576"/>
      <c r="AN5" s="421"/>
    </row>
    <row r="6" spans="1:49" ht="16.2" thickBot="1" x14ac:dyDescent="0.35">
      <c r="A6" s="580" t="s">
        <v>709</v>
      </c>
      <c r="B6" s="581"/>
      <c r="C6" s="581"/>
      <c r="D6" s="581"/>
      <c r="E6" s="581"/>
      <c r="F6" s="581"/>
      <c r="G6" s="581"/>
      <c r="H6" s="581"/>
      <c r="I6" s="581"/>
      <c r="J6" s="581"/>
      <c r="K6" s="581"/>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1"/>
      <c r="AK6" s="581"/>
      <c r="AL6" s="582"/>
      <c r="AN6" s="421"/>
    </row>
    <row r="7" spans="1:49" ht="12" thickBot="1" x14ac:dyDescent="0.25">
      <c r="A7" s="8"/>
      <c r="B7" s="473"/>
      <c r="C7" s="6"/>
      <c r="D7" s="6"/>
      <c r="E7" s="45">
        <v>0</v>
      </c>
      <c r="F7" s="45">
        <v>0</v>
      </c>
      <c r="G7" s="45">
        <v>0</v>
      </c>
      <c r="H7" s="45">
        <v>0</v>
      </c>
      <c r="I7" s="31"/>
      <c r="J7" s="30"/>
      <c r="K7" s="30"/>
      <c r="L7" s="8"/>
      <c r="M7" s="8" t="s">
        <v>0</v>
      </c>
      <c r="N7" s="8"/>
      <c r="O7" s="8"/>
      <c r="P7" s="8"/>
      <c r="Q7" s="8"/>
      <c r="R7" s="8"/>
      <c r="S7" s="8"/>
      <c r="T7" s="8"/>
      <c r="U7" s="8"/>
      <c r="V7" s="8"/>
      <c r="W7" s="8"/>
      <c r="X7" s="8"/>
      <c r="Y7" s="8"/>
      <c r="Z7" s="8"/>
      <c r="AA7" s="8"/>
      <c r="AB7" s="8"/>
      <c r="AC7" s="31" t="s">
        <v>0</v>
      </c>
      <c r="AD7" s="8"/>
      <c r="AE7" s="31"/>
      <c r="AF7" s="8"/>
      <c r="AG7" s="8"/>
      <c r="AH7" s="8"/>
      <c r="AI7" s="8"/>
      <c r="AJ7" s="8"/>
      <c r="AL7" s="8"/>
      <c r="AN7" s="421"/>
      <c r="AP7" s="444"/>
    </row>
    <row r="8" spans="1:49" ht="12.6" thickBot="1" x14ac:dyDescent="0.3">
      <c r="A8" s="544" t="s">
        <v>4</v>
      </c>
      <c r="B8" s="545"/>
      <c r="C8" s="542" t="s">
        <v>310</v>
      </c>
      <c r="D8" s="133"/>
      <c r="E8" s="540" t="s">
        <v>421</v>
      </c>
      <c r="F8" s="541"/>
      <c r="G8" s="541"/>
      <c r="H8" s="541"/>
      <c r="I8" s="542" t="s">
        <v>418</v>
      </c>
      <c r="J8" s="584" t="s">
        <v>652</v>
      </c>
      <c r="K8" s="563"/>
      <c r="L8" s="560" t="s">
        <v>653</v>
      </c>
      <c r="M8" s="561"/>
      <c r="N8" s="560" t="s">
        <v>695</v>
      </c>
      <c r="O8" s="561"/>
      <c r="P8" s="560" t="s">
        <v>696</v>
      </c>
      <c r="Q8" s="561"/>
      <c r="R8" s="562" t="s">
        <v>707</v>
      </c>
      <c r="S8" s="563"/>
      <c r="T8" s="564" t="s">
        <v>705</v>
      </c>
      <c r="U8" s="565"/>
      <c r="V8" s="562" t="s">
        <v>706</v>
      </c>
      <c r="W8" s="563"/>
      <c r="X8" s="564"/>
      <c r="Y8" s="565"/>
      <c r="Z8" s="562"/>
      <c r="AA8" s="563"/>
      <c r="AB8" s="555" t="s">
        <v>303</v>
      </c>
      <c r="AC8" s="556"/>
      <c r="AD8" s="566" t="s">
        <v>311</v>
      </c>
      <c r="AE8" s="549" t="s">
        <v>315</v>
      </c>
      <c r="AF8" s="542" t="s">
        <v>312</v>
      </c>
      <c r="AG8" s="542" t="s">
        <v>656</v>
      </c>
      <c r="AH8" s="542" t="s">
        <v>625</v>
      </c>
      <c r="AI8" s="549" t="s">
        <v>313</v>
      </c>
      <c r="AJ8" s="542" t="s">
        <v>427</v>
      </c>
      <c r="AK8" s="542" t="s">
        <v>649</v>
      </c>
      <c r="AL8" s="542" t="s">
        <v>433</v>
      </c>
      <c r="AN8" s="421" t="s">
        <v>0</v>
      </c>
    </row>
    <row r="9" spans="1:49" ht="24" thickBot="1" x14ac:dyDescent="0.3">
      <c r="A9" s="126" t="s">
        <v>6</v>
      </c>
      <c r="B9" s="474" t="s">
        <v>7</v>
      </c>
      <c r="C9" s="543"/>
      <c r="D9" s="127" t="s">
        <v>3</v>
      </c>
      <c r="E9" s="128" t="s">
        <v>9</v>
      </c>
      <c r="F9" s="385" t="s">
        <v>10</v>
      </c>
      <c r="G9" s="385" t="s">
        <v>422</v>
      </c>
      <c r="H9" s="386" t="s">
        <v>423</v>
      </c>
      <c r="I9" s="543"/>
      <c r="J9" s="219" t="s">
        <v>301</v>
      </c>
      <c r="K9" s="220" t="s">
        <v>302</v>
      </c>
      <c r="L9" s="221" t="s">
        <v>301</v>
      </c>
      <c r="M9" s="222" t="s">
        <v>302</v>
      </c>
      <c r="N9" s="223" t="s">
        <v>301</v>
      </c>
      <c r="O9" s="220" t="s">
        <v>302</v>
      </c>
      <c r="P9" s="221" t="s">
        <v>301</v>
      </c>
      <c r="Q9" s="222" t="s">
        <v>302</v>
      </c>
      <c r="R9" s="223" t="s">
        <v>301</v>
      </c>
      <c r="S9" s="220" t="s">
        <v>302</v>
      </c>
      <c r="T9" s="221" t="s">
        <v>627</v>
      </c>
      <c r="U9" s="222" t="s">
        <v>302</v>
      </c>
      <c r="V9" s="223" t="s">
        <v>627</v>
      </c>
      <c r="W9" s="220" t="s">
        <v>302</v>
      </c>
      <c r="X9" s="221" t="s">
        <v>627</v>
      </c>
      <c r="Y9" s="222" t="s">
        <v>302</v>
      </c>
      <c r="Z9" s="223" t="s">
        <v>627</v>
      </c>
      <c r="AA9" s="220" t="s">
        <v>302</v>
      </c>
      <c r="AB9" s="224" t="s">
        <v>301</v>
      </c>
      <c r="AC9" s="224" t="s">
        <v>302</v>
      </c>
      <c r="AD9" s="567"/>
      <c r="AE9" s="583"/>
      <c r="AF9" s="543"/>
      <c r="AG9" s="543"/>
      <c r="AH9" s="543"/>
      <c r="AI9" s="550"/>
      <c r="AJ9" s="543"/>
      <c r="AK9" s="543"/>
      <c r="AL9" s="543"/>
      <c r="AN9" s="425" t="s">
        <v>644</v>
      </c>
      <c r="AO9" s="420" t="s">
        <v>645</v>
      </c>
    </row>
    <row r="10" spans="1:49" ht="12" x14ac:dyDescent="0.25">
      <c r="A10" s="483"/>
      <c r="B10" s="484"/>
      <c r="C10" s="485">
        <v>0</v>
      </c>
      <c r="D10" s="486"/>
      <c r="E10" s="487"/>
      <c r="F10" s="487"/>
      <c r="G10" s="487"/>
      <c r="H10" s="486"/>
      <c r="I10" s="488"/>
      <c r="J10" s="489"/>
      <c r="K10" s="490"/>
      <c r="L10" s="491"/>
      <c r="M10" s="492"/>
      <c r="N10" s="491"/>
      <c r="O10" s="492"/>
      <c r="P10" s="491"/>
      <c r="Q10" s="492"/>
      <c r="R10" s="491"/>
      <c r="S10" s="492"/>
      <c r="T10" s="491"/>
      <c r="U10" s="492"/>
      <c r="V10" s="491"/>
      <c r="W10" s="492"/>
      <c r="X10" s="491"/>
      <c r="Y10" s="492"/>
      <c r="Z10" s="491"/>
      <c r="AA10" s="492"/>
      <c r="AB10" s="493"/>
      <c r="AC10" s="486"/>
      <c r="AD10" s="488"/>
      <c r="AE10" s="486"/>
      <c r="AF10" s="494"/>
      <c r="AG10" s="494"/>
      <c r="AH10" s="494"/>
      <c r="AI10" s="495"/>
      <c r="AJ10" s="496"/>
      <c r="AK10" s="494"/>
      <c r="AL10" s="494"/>
      <c r="AN10" s="59"/>
      <c r="AO10" s="1" t="s">
        <v>0</v>
      </c>
      <c r="AU10" s="456"/>
      <c r="AV10" s="456"/>
      <c r="AW10" s="456"/>
    </row>
    <row r="11" spans="1:49" s="33" customFormat="1" ht="15.6" x14ac:dyDescent="0.55000000000000004">
      <c r="A11" s="225"/>
      <c r="B11" s="497" t="s">
        <v>11</v>
      </c>
      <c r="C11" s="387">
        <f t="shared" ref="C11:I11" si="0">+C12+C46+C110+C147+C171+C193+C222+C260+C281+C296</f>
        <v>2322626393</v>
      </c>
      <c r="D11" s="387">
        <f t="shared" si="0"/>
        <v>0</v>
      </c>
      <c r="E11" s="498">
        <f t="shared" si="0"/>
        <v>0</v>
      </c>
      <c r="F11" s="498"/>
      <c r="G11" s="498"/>
      <c r="H11" s="498">
        <f t="shared" si="0"/>
        <v>0</v>
      </c>
      <c r="I11" s="226">
        <f t="shared" si="0"/>
        <v>2322626393</v>
      </c>
      <c r="J11" s="387">
        <f>+J12+J46+J110+J147+J171+J193+J222+J260+J281+J296</f>
        <v>0</v>
      </c>
      <c r="K11" s="227">
        <f t="shared" ref="K11:S11" si="1">+K12+K46+K110+K147+K171+K193+K222+K260+K281+K296</f>
        <v>0</v>
      </c>
      <c r="L11" s="228">
        <f t="shared" si="1"/>
        <v>0</v>
      </c>
      <c r="M11" s="227">
        <f t="shared" si="1"/>
        <v>0</v>
      </c>
      <c r="N11" s="228">
        <f>+N12+N46+N110+N147+N171+N193+N222+N260+N281+N296</f>
        <v>0</v>
      </c>
      <c r="O11" s="227">
        <f>+O12+O46+O110+O147+O171+O193+O222+O260+O281+O296</f>
        <v>0</v>
      </c>
      <c r="P11" s="228">
        <f t="shared" si="1"/>
        <v>0</v>
      </c>
      <c r="Q11" s="227">
        <f t="shared" si="1"/>
        <v>0</v>
      </c>
      <c r="R11" s="228">
        <f t="shared" si="1"/>
        <v>0</v>
      </c>
      <c r="S11" s="227">
        <f t="shared" si="1"/>
        <v>0</v>
      </c>
      <c r="T11" s="228">
        <f>+T12+T46+T110+T147+T171+T193+T222+T260+T281+T296</f>
        <v>0</v>
      </c>
      <c r="U11" s="227">
        <f>+U12+U46+U110+U147+U171+U193+U222+U260+U281+U296</f>
        <v>0</v>
      </c>
      <c r="V11" s="228">
        <f>+V12+V46+V110+V147+V171+V193+V222+V260+V281+V296</f>
        <v>0</v>
      </c>
      <c r="W11" s="227">
        <f>+W12+W46+W110+W147+W171+W193+W222+W260+W281+W296</f>
        <v>0</v>
      </c>
      <c r="X11" s="228"/>
      <c r="Y11" s="227"/>
      <c r="Z11" s="228"/>
      <c r="AA11" s="227"/>
      <c r="AB11" s="229">
        <f t="shared" ref="AB11:AH11" si="2">+AB12+AB46+AB110+AB147+AB171+AB193+AB222+AB260+AB281+AB296</f>
        <v>0</v>
      </c>
      <c r="AC11" s="229">
        <f t="shared" si="2"/>
        <v>0</v>
      </c>
      <c r="AD11" s="226">
        <f t="shared" si="2"/>
        <v>2322626393</v>
      </c>
      <c r="AE11" s="226">
        <f t="shared" si="2"/>
        <v>178554982.86000001</v>
      </c>
      <c r="AF11" s="226">
        <f t="shared" si="2"/>
        <v>371813522.38999999</v>
      </c>
      <c r="AG11" s="226">
        <f t="shared" si="2"/>
        <v>0</v>
      </c>
      <c r="AH11" s="226">
        <f t="shared" si="2"/>
        <v>1772257887.75</v>
      </c>
      <c r="AI11" s="226">
        <f>+AI12+AI46+AI110+AI147+AI171+AI193+AI222+AI260+AI281+AI296</f>
        <v>1772257887.75</v>
      </c>
      <c r="AJ11" s="304">
        <f>(AD11-AI11)/AD11</f>
        <v>0.23695955014922626</v>
      </c>
      <c r="AK11" s="226">
        <f>+AK12+AK46+AK110+AK147+AK171+AK193+AK222+AK260+AK281+AK296</f>
        <v>1627110387.75</v>
      </c>
      <c r="AL11" s="455">
        <f>AE11/AD11</f>
        <v>7.6876325610582177E-2</v>
      </c>
      <c r="AN11" s="419">
        <v>859933930.85000002</v>
      </c>
      <c r="AO11" s="422">
        <f>+AI11-AN11</f>
        <v>912323956.89999998</v>
      </c>
      <c r="AP11" s="1"/>
      <c r="AQ11" s="1"/>
    </row>
    <row r="12" spans="1:49" s="25" customFormat="1" ht="15.6" x14ac:dyDescent="0.55000000000000004">
      <c r="A12" s="230">
        <v>0</v>
      </c>
      <c r="B12" s="499" t="s">
        <v>12</v>
      </c>
      <c r="C12" s="388">
        <f>C13+C19+C25+C31++C37+C43</f>
        <v>2036260424</v>
      </c>
      <c r="D12" s="388">
        <f>D13+D19+D25+D31++D37+D43</f>
        <v>0</v>
      </c>
      <c r="E12" s="500">
        <f>E13+E19+E25+E31++E37+E43</f>
        <v>0</v>
      </c>
      <c r="F12" s="500"/>
      <c r="G12" s="500"/>
      <c r="H12" s="500">
        <f>H13+H19+H25+H31++H37+H43</f>
        <v>0</v>
      </c>
      <c r="I12" s="177">
        <f>SUM(C12:D12)</f>
        <v>2036260424</v>
      </c>
      <c r="J12" s="388">
        <f>J13+J19+J25+J31++J37+J43</f>
        <v>0</v>
      </c>
      <c r="K12" s="231">
        <f t="shared" ref="K12:V12" si="3">K13+K19+K25+K31++K37+K43</f>
        <v>0</v>
      </c>
      <c r="L12" s="232">
        <f t="shared" si="3"/>
        <v>0</v>
      </c>
      <c r="M12" s="231">
        <f t="shared" si="3"/>
        <v>0</v>
      </c>
      <c r="N12" s="232">
        <f t="shared" si="3"/>
        <v>0</v>
      </c>
      <c r="O12" s="231">
        <f t="shared" si="3"/>
        <v>0</v>
      </c>
      <c r="P12" s="232">
        <f t="shared" si="3"/>
        <v>0</v>
      </c>
      <c r="Q12" s="231">
        <f t="shared" si="3"/>
        <v>0</v>
      </c>
      <c r="R12" s="232">
        <f t="shared" si="3"/>
        <v>0</v>
      </c>
      <c r="S12" s="231">
        <f t="shared" si="3"/>
        <v>0</v>
      </c>
      <c r="T12" s="232">
        <f>T13+T19+T25+T31++T37+T43</f>
        <v>0</v>
      </c>
      <c r="U12" s="231">
        <f>U13+U19+U25+U31++U37+U43</f>
        <v>0</v>
      </c>
      <c r="V12" s="232">
        <f t="shared" si="3"/>
        <v>0</v>
      </c>
      <c r="W12" s="231">
        <f t="shared" ref="W12:AG12" si="4">W13+W19+W25+W31++W37+W43</f>
        <v>0</v>
      </c>
      <c r="X12" s="232"/>
      <c r="Y12" s="231"/>
      <c r="Z12" s="232"/>
      <c r="AA12" s="231"/>
      <c r="AB12" s="233">
        <f>AB13+AB19+AB25+AB31+AB37+AB43</f>
        <v>0</v>
      </c>
      <c r="AC12" s="388">
        <f>AC13+AC19+AC25+AC31++AC37+AC43</f>
        <v>0</v>
      </c>
      <c r="AD12" s="177">
        <f>AD13+AD19+AD25+AD31++AD37+AD43</f>
        <v>2036260424</v>
      </c>
      <c r="AE12" s="388">
        <f>AE13+AE19+AE25+AE31++AE37+AE43</f>
        <v>111285474</v>
      </c>
      <c r="AF12" s="177">
        <f t="shared" si="4"/>
        <v>322752915.31</v>
      </c>
      <c r="AG12" s="177">
        <f t="shared" si="4"/>
        <v>0</v>
      </c>
      <c r="AH12" s="177">
        <f>+AI12+AG12</f>
        <v>1602222034.6900001</v>
      </c>
      <c r="AI12" s="177">
        <f>AI13+AI19+AI25+AI31++AI37+AI43</f>
        <v>1602222034.6900001</v>
      </c>
      <c r="AJ12" s="346">
        <f>(AD12-AI12)/AD12</f>
        <v>0.213154655560894</v>
      </c>
      <c r="AK12" s="177">
        <f t="shared" ref="AK12" si="5">AK13+AK19+AK25+AK31++AK37+AK43</f>
        <v>1578302034.6900001</v>
      </c>
      <c r="AL12" s="455">
        <f>AE12/AD12</f>
        <v>5.4651886707787825E-2</v>
      </c>
      <c r="AN12" s="419">
        <v>798404751.03999996</v>
      </c>
      <c r="AO12" s="422">
        <f t="shared" ref="AO12:AO74" si="6">+AI12-AN12</f>
        <v>803817283.6500001</v>
      </c>
      <c r="AP12" s="1"/>
      <c r="AQ12" s="1"/>
    </row>
    <row r="13" spans="1:49" s="472" customFormat="1" ht="15.6" x14ac:dyDescent="0.55000000000000004">
      <c r="A13" s="459">
        <v>1</v>
      </c>
      <c r="B13" s="460" t="s">
        <v>13</v>
      </c>
      <c r="C13" s="461">
        <f>SUM(C14:C18)</f>
        <v>1489008284</v>
      </c>
      <c r="D13" s="461">
        <f>SUM(D14:D18)</f>
        <v>0</v>
      </c>
      <c r="E13" s="462">
        <f>SUM(E14:E18)</f>
        <v>0</v>
      </c>
      <c r="F13" s="462"/>
      <c r="G13" s="462"/>
      <c r="H13" s="462">
        <f>SUM(H14:H18)</f>
        <v>0</v>
      </c>
      <c r="I13" s="463">
        <f>SUM(C13:D13)</f>
        <v>1489008284</v>
      </c>
      <c r="J13" s="461">
        <f>SUM(J14:J18)</f>
        <v>0</v>
      </c>
      <c r="K13" s="464">
        <f t="shared" ref="K13:V13" si="7">SUM(K14:K18)</f>
        <v>0</v>
      </c>
      <c r="L13" s="465">
        <f t="shared" si="7"/>
        <v>0</v>
      </c>
      <c r="M13" s="465">
        <f t="shared" si="7"/>
        <v>0</v>
      </c>
      <c r="N13" s="465">
        <f t="shared" si="7"/>
        <v>0</v>
      </c>
      <c r="O13" s="464">
        <f t="shared" si="7"/>
        <v>0</v>
      </c>
      <c r="P13" s="465">
        <f t="shared" si="7"/>
        <v>0</v>
      </c>
      <c r="Q13" s="464">
        <f t="shared" si="7"/>
        <v>0</v>
      </c>
      <c r="R13" s="465">
        <f t="shared" si="7"/>
        <v>0</v>
      </c>
      <c r="S13" s="464">
        <f t="shared" si="7"/>
        <v>0</v>
      </c>
      <c r="T13" s="465">
        <f>SUM(T14:T18)</f>
        <v>0</v>
      </c>
      <c r="U13" s="464">
        <f>SUM(U14:U18)</f>
        <v>0</v>
      </c>
      <c r="V13" s="465">
        <f t="shared" si="7"/>
        <v>0</v>
      </c>
      <c r="W13" s="464">
        <f t="shared" ref="W13:AF13" si="8">SUM(W14:W18)</f>
        <v>0</v>
      </c>
      <c r="X13" s="465"/>
      <c r="Y13" s="464"/>
      <c r="Z13" s="465"/>
      <c r="AA13" s="464"/>
      <c r="AB13" s="466">
        <f t="shared" si="8"/>
        <v>0</v>
      </c>
      <c r="AC13" s="461">
        <f>SUM(AC14:AC18)</f>
        <v>0</v>
      </c>
      <c r="AD13" s="458">
        <f>SUM(AD14:AD18)</f>
        <v>1489008284</v>
      </c>
      <c r="AE13" s="457">
        <f>SUM(AE14:AE18)</f>
        <v>93111165</v>
      </c>
      <c r="AF13" s="458">
        <f t="shared" si="8"/>
        <v>0</v>
      </c>
      <c r="AG13" s="458">
        <f>SUM(AG14:AG18)</f>
        <v>0</v>
      </c>
      <c r="AH13" s="458">
        <f>+AI13+AG13</f>
        <v>1395897119</v>
      </c>
      <c r="AI13" s="458">
        <f t="shared" ref="AI13:AI18" si="9">AD13-AE13-AF13</f>
        <v>1395897119</v>
      </c>
      <c r="AJ13" s="467">
        <f>(AD13-AI13)/AD13</f>
        <v>6.2532335112247095E-2</v>
      </c>
      <c r="AK13" s="458">
        <f t="shared" ref="AK13" si="10">SUM(AK14:AK18)</f>
        <v>1395897119</v>
      </c>
      <c r="AL13" s="468">
        <f>AE13/AD13</f>
        <v>6.2532335112247095E-2</v>
      </c>
      <c r="AM13" s="469"/>
      <c r="AN13" s="470">
        <v>642295521.13</v>
      </c>
      <c r="AO13" s="471">
        <f t="shared" si="6"/>
        <v>753601597.87</v>
      </c>
      <c r="AP13" s="469"/>
      <c r="AQ13" s="469"/>
    </row>
    <row r="14" spans="1:49" ht="15.6" x14ac:dyDescent="0.55000000000000004">
      <c r="A14" s="238" t="s">
        <v>472</v>
      </c>
      <c r="B14" s="505" t="s">
        <v>14</v>
      </c>
      <c r="C14" s="389">
        <v>1489008284</v>
      </c>
      <c r="D14" s="389">
        <v>0</v>
      </c>
      <c r="E14" s="409">
        <v>0</v>
      </c>
      <c r="F14" s="409"/>
      <c r="G14" s="409"/>
      <c r="H14" s="409"/>
      <c r="I14" s="28">
        <f>SUM(C14:D14)</f>
        <v>1489008284</v>
      </c>
      <c r="J14" s="390">
        <v>0</v>
      </c>
      <c r="K14" s="22"/>
      <c r="L14" s="15">
        <v>0</v>
      </c>
      <c r="M14" s="16"/>
      <c r="N14" s="21">
        <v>0</v>
      </c>
      <c r="O14" s="22"/>
      <c r="P14" s="15">
        <v>0</v>
      </c>
      <c r="Q14" s="16"/>
      <c r="R14" s="21"/>
      <c r="S14" s="22"/>
      <c r="T14" s="15">
        <v>0</v>
      </c>
      <c r="U14" s="16"/>
      <c r="V14" s="21"/>
      <c r="W14" s="22"/>
      <c r="X14" s="15"/>
      <c r="Y14" s="16"/>
      <c r="Z14" s="21"/>
      <c r="AA14" s="22"/>
      <c r="AB14" s="27">
        <f>J14+L14+N14+P14+R14+T14+V14+X14+Z14</f>
        <v>0</v>
      </c>
      <c r="AC14" s="391">
        <f>K14+M14+O14+Q14+S14+U14+W14+Y14+AA14</f>
        <v>0</v>
      </c>
      <c r="AD14" s="214">
        <f>C14+AB14-AC14</f>
        <v>1489008284</v>
      </c>
      <c r="AE14" s="392">
        <f>IFERROR(+VLOOKUP(A14,'Base de Datos'!$A$1:$H$70,7,0),0)</f>
        <v>93111165</v>
      </c>
      <c r="AF14" s="29">
        <f>IFERROR(+VLOOKUP(A14,'Base de Datos'!$A$1:$H$70,6,0),0)</f>
        <v>0</v>
      </c>
      <c r="AG14" s="29">
        <f>IFERROR(+VLOOKUP(A14,'Base de Datos'!$A$1:$H$70,8,0),0)</f>
        <v>0</v>
      </c>
      <c r="AH14" s="32">
        <f>+AI14+AG14</f>
        <v>1395897119</v>
      </c>
      <c r="AI14" s="351">
        <f>AD14-AE14-AF14</f>
        <v>1395897119</v>
      </c>
      <c r="AJ14" s="397">
        <f t="shared" ref="AJ14:AJ18" si="11">IFERROR(((AD14-AI14)/AD14),0)</f>
        <v>6.2532335112247095E-2</v>
      </c>
      <c r="AK14" s="29">
        <f>IFERROR(+VLOOKUP(A14,'Base de Datos'!$A$1:$K$70,11,0),0)</f>
        <v>1395897119</v>
      </c>
      <c r="AL14" s="455">
        <f t="shared" ref="AL14:AL20" si="12">IFERROR(+(AE14/AD14),0)</f>
        <v>6.2532335112247095E-2</v>
      </c>
      <c r="AN14" s="421">
        <v>642295521.13</v>
      </c>
      <c r="AO14" s="422">
        <f t="shared" si="6"/>
        <v>753601597.87</v>
      </c>
    </row>
    <row r="15" spans="1:49" s="4" customFormat="1" ht="15.6" hidden="1" x14ac:dyDescent="0.55000000000000004">
      <c r="A15" s="234">
        <v>102</v>
      </c>
      <c r="B15" s="501" t="s">
        <v>15</v>
      </c>
      <c r="C15" s="389">
        <v>0</v>
      </c>
      <c r="D15" s="389"/>
      <c r="E15" s="502"/>
      <c r="F15" s="502"/>
      <c r="G15" s="502"/>
      <c r="H15" s="502"/>
      <c r="I15" s="28">
        <f t="shared" ref="I15:I78" si="13">SUM(C15:D15)</f>
        <v>0</v>
      </c>
      <c r="J15" s="390"/>
      <c r="K15" s="22"/>
      <c r="L15" s="15"/>
      <c r="M15" s="16"/>
      <c r="N15" s="21"/>
      <c r="O15" s="22"/>
      <c r="P15" s="15"/>
      <c r="Q15" s="16"/>
      <c r="R15" s="21"/>
      <c r="S15" s="22"/>
      <c r="T15" s="15"/>
      <c r="U15" s="16"/>
      <c r="V15" s="21">
        <v>0</v>
      </c>
      <c r="W15" s="22"/>
      <c r="X15" s="15"/>
      <c r="Y15" s="16"/>
      <c r="Z15" s="21"/>
      <c r="AA15" s="22"/>
      <c r="AB15" s="27">
        <f>J15+L15+N15+P15+R15+W15</f>
        <v>0</v>
      </c>
      <c r="AC15" s="391">
        <f>K15+M15+O15+Q15+S15+V15</f>
        <v>0</v>
      </c>
      <c r="AD15" s="29">
        <f>I15+AB15-AC15</f>
        <v>0</v>
      </c>
      <c r="AE15" s="392">
        <v>0</v>
      </c>
      <c r="AF15" s="29">
        <v>0</v>
      </c>
      <c r="AG15" s="29"/>
      <c r="AH15" s="32">
        <f t="shared" ref="AH15:AH35" si="14">+AI15-AG15</f>
        <v>0</v>
      </c>
      <c r="AI15" s="161">
        <f t="shared" si="9"/>
        <v>0</v>
      </c>
      <c r="AJ15" s="347">
        <f t="shared" si="11"/>
        <v>0</v>
      </c>
      <c r="AK15" s="29">
        <v>0</v>
      </c>
      <c r="AL15" s="455">
        <f t="shared" si="12"/>
        <v>0</v>
      </c>
      <c r="AM15" s="1"/>
      <c r="AN15" s="426"/>
      <c r="AO15" s="422">
        <f t="shared" si="6"/>
        <v>0</v>
      </c>
      <c r="AP15" s="1"/>
      <c r="AQ15" s="1"/>
    </row>
    <row r="16" spans="1:49" s="4" customFormat="1" ht="15.6" hidden="1" x14ac:dyDescent="0.55000000000000004">
      <c r="A16" s="234">
        <v>103</v>
      </c>
      <c r="B16" s="501" t="s">
        <v>16</v>
      </c>
      <c r="C16" s="389"/>
      <c r="D16" s="389"/>
      <c r="E16" s="502"/>
      <c r="F16" s="502"/>
      <c r="G16" s="502"/>
      <c r="H16" s="502"/>
      <c r="I16" s="28">
        <f t="shared" si="13"/>
        <v>0</v>
      </c>
      <c r="J16" s="390"/>
      <c r="K16" s="22"/>
      <c r="L16" s="15"/>
      <c r="M16" s="16"/>
      <c r="N16" s="21"/>
      <c r="O16" s="22"/>
      <c r="P16" s="15"/>
      <c r="Q16" s="16"/>
      <c r="R16" s="21"/>
      <c r="S16" s="22"/>
      <c r="T16" s="15"/>
      <c r="U16" s="16"/>
      <c r="V16" s="21">
        <v>0</v>
      </c>
      <c r="W16" s="22"/>
      <c r="X16" s="15"/>
      <c r="Y16" s="16"/>
      <c r="Z16" s="21"/>
      <c r="AA16" s="22"/>
      <c r="AB16" s="27">
        <f>J16+L16+N16+P16+R16+W16</f>
        <v>0</v>
      </c>
      <c r="AC16" s="391">
        <f>K16+M16+O16+Q16+S16+V16</f>
        <v>0</v>
      </c>
      <c r="AD16" s="29">
        <f>I16+AB16-AC16</f>
        <v>0</v>
      </c>
      <c r="AE16" s="392">
        <v>0</v>
      </c>
      <c r="AF16" s="29">
        <v>0</v>
      </c>
      <c r="AG16" s="29"/>
      <c r="AH16" s="32">
        <f t="shared" si="14"/>
        <v>0</v>
      </c>
      <c r="AI16" s="161">
        <f t="shared" si="9"/>
        <v>0</v>
      </c>
      <c r="AJ16" s="347">
        <f t="shared" si="11"/>
        <v>0</v>
      </c>
      <c r="AK16" s="29">
        <v>0</v>
      </c>
      <c r="AL16" s="455">
        <f t="shared" si="12"/>
        <v>0</v>
      </c>
      <c r="AM16" s="1"/>
      <c r="AN16" s="426"/>
      <c r="AO16" s="422">
        <f t="shared" si="6"/>
        <v>0</v>
      </c>
      <c r="AP16" s="1"/>
      <c r="AQ16" s="1"/>
    </row>
    <row r="17" spans="1:43" s="4" customFormat="1" ht="15.6" hidden="1" x14ac:dyDescent="0.55000000000000004">
      <c r="A17" s="234">
        <v>104</v>
      </c>
      <c r="B17" s="501" t="s">
        <v>17</v>
      </c>
      <c r="C17" s="389">
        <v>0</v>
      </c>
      <c r="D17" s="389">
        <v>0</v>
      </c>
      <c r="E17" s="502">
        <v>0</v>
      </c>
      <c r="F17" s="502"/>
      <c r="G17" s="502"/>
      <c r="H17" s="502"/>
      <c r="I17" s="28">
        <f t="shared" si="13"/>
        <v>0</v>
      </c>
      <c r="J17" s="390">
        <v>0</v>
      </c>
      <c r="K17" s="22">
        <v>0</v>
      </c>
      <c r="L17" s="15">
        <v>0</v>
      </c>
      <c r="M17" s="16">
        <v>0</v>
      </c>
      <c r="N17" s="21">
        <v>0</v>
      </c>
      <c r="O17" s="22">
        <v>0</v>
      </c>
      <c r="P17" s="15">
        <v>0</v>
      </c>
      <c r="Q17" s="16">
        <v>0</v>
      </c>
      <c r="R17" s="21">
        <v>0</v>
      </c>
      <c r="S17" s="22">
        <v>0</v>
      </c>
      <c r="T17" s="15">
        <v>0</v>
      </c>
      <c r="U17" s="16">
        <v>0</v>
      </c>
      <c r="V17" s="21">
        <v>0</v>
      </c>
      <c r="W17" s="22">
        <v>0</v>
      </c>
      <c r="X17" s="15"/>
      <c r="Y17" s="16"/>
      <c r="Z17" s="21"/>
      <c r="AA17" s="22"/>
      <c r="AB17" s="27">
        <f>J17+L17+N17+P17+R17+W17</f>
        <v>0</v>
      </c>
      <c r="AC17" s="391">
        <f>K17+M17+O17+Q17+S17+V17</f>
        <v>0</v>
      </c>
      <c r="AD17" s="29">
        <f>I17+AB17-AC17</f>
        <v>0</v>
      </c>
      <c r="AE17" s="392">
        <v>0</v>
      </c>
      <c r="AF17" s="29">
        <v>0</v>
      </c>
      <c r="AG17" s="29"/>
      <c r="AH17" s="32">
        <f t="shared" si="14"/>
        <v>0</v>
      </c>
      <c r="AI17" s="161">
        <f t="shared" si="9"/>
        <v>0</v>
      </c>
      <c r="AJ17" s="347">
        <f t="shared" si="11"/>
        <v>0</v>
      </c>
      <c r="AK17" s="29">
        <v>0</v>
      </c>
      <c r="AL17" s="455">
        <f t="shared" si="12"/>
        <v>0</v>
      </c>
      <c r="AM17" s="1"/>
      <c r="AN17" s="426"/>
      <c r="AO17" s="422">
        <f t="shared" si="6"/>
        <v>0</v>
      </c>
      <c r="AP17" s="1"/>
      <c r="AQ17" s="1"/>
    </row>
    <row r="18" spans="1:43" s="4" customFormat="1" ht="15.6" hidden="1" x14ac:dyDescent="0.55000000000000004">
      <c r="A18" s="234" t="s">
        <v>633</v>
      </c>
      <c r="B18" s="501" t="s">
        <v>18</v>
      </c>
      <c r="C18" s="389">
        <v>0</v>
      </c>
      <c r="D18" s="389"/>
      <c r="E18" s="5"/>
      <c r="F18" s="5"/>
      <c r="G18" s="5"/>
      <c r="H18" s="5"/>
      <c r="I18" s="28">
        <f t="shared" si="13"/>
        <v>0</v>
      </c>
      <c r="J18" s="390"/>
      <c r="K18" s="22"/>
      <c r="L18" s="15"/>
      <c r="M18" s="16"/>
      <c r="N18" s="21">
        <v>0</v>
      </c>
      <c r="O18" s="22"/>
      <c r="P18" s="15"/>
      <c r="Q18" s="16"/>
      <c r="R18" s="21"/>
      <c r="S18" s="22"/>
      <c r="T18" s="15"/>
      <c r="U18" s="16"/>
      <c r="V18" s="21"/>
      <c r="W18" s="22"/>
      <c r="X18" s="15"/>
      <c r="Y18" s="16"/>
      <c r="Z18" s="21"/>
      <c r="AA18" s="22"/>
      <c r="AB18" s="27">
        <v>0</v>
      </c>
      <c r="AC18" s="391">
        <f>K18+M18+O18+Q18+S18+V18</f>
        <v>0</v>
      </c>
      <c r="AD18" s="214">
        <f>C18+AB18-AC18</f>
        <v>0</v>
      </c>
      <c r="AE18" s="392">
        <v>0</v>
      </c>
      <c r="AF18" s="29">
        <v>0</v>
      </c>
      <c r="AG18" s="29"/>
      <c r="AH18" s="32">
        <f t="shared" si="14"/>
        <v>0</v>
      </c>
      <c r="AI18" s="161">
        <f t="shared" si="9"/>
        <v>0</v>
      </c>
      <c r="AJ18" s="347">
        <f t="shared" si="11"/>
        <v>0</v>
      </c>
      <c r="AK18" s="29">
        <v>0</v>
      </c>
      <c r="AL18" s="455">
        <f t="shared" si="12"/>
        <v>0</v>
      </c>
      <c r="AM18" s="1"/>
      <c r="AN18" s="426"/>
      <c r="AO18" s="422">
        <f t="shared" si="6"/>
        <v>0</v>
      </c>
      <c r="AP18" s="1"/>
      <c r="AQ18" s="1"/>
    </row>
    <row r="19" spans="1:43" s="472" customFormat="1" ht="15.6" hidden="1" outlineLevel="1" x14ac:dyDescent="0.55000000000000004">
      <c r="A19" s="459">
        <v>2</v>
      </c>
      <c r="B19" s="460" t="s">
        <v>19</v>
      </c>
      <c r="C19" s="461">
        <f>SUM(C20:C24)</f>
        <v>0</v>
      </c>
      <c r="D19" s="461">
        <f>SUM(D20:D24)</f>
        <v>0</v>
      </c>
      <c r="E19" s="462">
        <f>SUM(E20:E24)</f>
        <v>0</v>
      </c>
      <c r="F19" s="462"/>
      <c r="G19" s="462"/>
      <c r="H19" s="462">
        <f>SUM(H20:H24)</f>
        <v>0</v>
      </c>
      <c r="I19" s="463">
        <f t="shared" si="13"/>
        <v>0</v>
      </c>
      <c r="J19" s="461">
        <f>SUM(J20:J24)</f>
        <v>0</v>
      </c>
      <c r="K19" s="464">
        <f>SUM(K20:K24)</f>
        <v>0</v>
      </c>
      <c r="L19" s="465">
        <f t="shared" ref="L19:W19" si="15">SUM(L20:L24)</f>
        <v>0</v>
      </c>
      <c r="M19" s="465">
        <f t="shared" si="15"/>
        <v>0</v>
      </c>
      <c r="N19" s="465">
        <f t="shared" si="15"/>
        <v>0</v>
      </c>
      <c r="O19" s="464">
        <f t="shared" si="15"/>
        <v>0</v>
      </c>
      <c r="P19" s="465">
        <f t="shared" si="15"/>
        <v>0</v>
      </c>
      <c r="Q19" s="464">
        <f t="shared" si="15"/>
        <v>0</v>
      </c>
      <c r="R19" s="465">
        <f t="shared" si="15"/>
        <v>0</v>
      </c>
      <c r="S19" s="464">
        <f t="shared" si="15"/>
        <v>0</v>
      </c>
      <c r="T19" s="465">
        <f>SUM(T20:T24)</f>
        <v>0</v>
      </c>
      <c r="U19" s="464">
        <f>SUM(U20:U24)</f>
        <v>0</v>
      </c>
      <c r="V19" s="465">
        <f t="shared" si="15"/>
        <v>0</v>
      </c>
      <c r="W19" s="464">
        <f t="shared" si="15"/>
        <v>0</v>
      </c>
      <c r="X19" s="465"/>
      <c r="Y19" s="464"/>
      <c r="Z19" s="465"/>
      <c r="AA19" s="464"/>
      <c r="AB19" s="466">
        <f t="shared" ref="AB19:AI19" si="16">SUM(AB20:AB24)</f>
        <v>0</v>
      </c>
      <c r="AC19" s="461">
        <f t="shared" si="16"/>
        <v>0</v>
      </c>
      <c r="AD19" s="458">
        <f>SUM(AD20:AD24)</f>
        <v>0</v>
      </c>
      <c r="AE19" s="457">
        <f>SUM(AE20:AE24)</f>
        <v>0</v>
      </c>
      <c r="AF19" s="458">
        <f t="shared" si="16"/>
        <v>0</v>
      </c>
      <c r="AG19" s="458">
        <f t="shared" si="16"/>
        <v>0</v>
      </c>
      <c r="AH19" s="458">
        <f>+AI19+AG19</f>
        <v>0</v>
      </c>
      <c r="AI19" s="458">
        <f t="shared" si="16"/>
        <v>0</v>
      </c>
      <c r="AJ19" s="467" t="e">
        <f>(AD19-AI19)/AD19</f>
        <v>#DIV/0!</v>
      </c>
      <c r="AK19" s="458">
        <f t="shared" ref="AK19" si="17">SUM(AK20:AK24)</f>
        <v>0</v>
      </c>
      <c r="AL19" s="468" t="e">
        <f>AE19/AD19</f>
        <v>#DIV/0!</v>
      </c>
      <c r="AM19" s="469"/>
      <c r="AN19" s="470"/>
      <c r="AO19" s="471">
        <f t="shared" si="6"/>
        <v>0</v>
      </c>
      <c r="AP19" s="469"/>
      <c r="AQ19" s="469"/>
    </row>
    <row r="20" spans="1:43" s="4" customFormat="1" ht="15.6" hidden="1" outlineLevel="1" x14ac:dyDescent="0.55000000000000004">
      <c r="A20" s="234" t="s">
        <v>473</v>
      </c>
      <c r="B20" s="501" t="s">
        <v>20</v>
      </c>
      <c r="C20" s="235"/>
      <c r="D20" s="389">
        <v>0</v>
      </c>
      <c r="E20" s="503"/>
      <c r="F20" s="503"/>
      <c r="G20" s="503"/>
      <c r="H20" s="503"/>
      <c r="I20" s="28">
        <f>SUM(C20:D20)</f>
        <v>0</v>
      </c>
      <c r="J20" s="390">
        <v>0</v>
      </c>
      <c r="K20" s="22">
        <v>0</v>
      </c>
      <c r="L20" s="15">
        <v>0</v>
      </c>
      <c r="M20" s="16">
        <v>0</v>
      </c>
      <c r="N20" s="21">
        <v>0</v>
      </c>
      <c r="O20" s="22">
        <v>0</v>
      </c>
      <c r="P20" s="15">
        <v>0</v>
      </c>
      <c r="Q20" s="16">
        <v>0</v>
      </c>
      <c r="R20" s="21">
        <v>0</v>
      </c>
      <c r="S20" s="22"/>
      <c r="T20" s="15">
        <v>0</v>
      </c>
      <c r="U20" s="16"/>
      <c r="V20" s="21">
        <v>0</v>
      </c>
      <c r="W20" s="22">
        <v>0</v>
      </c>
      <c r="X20" s="15"/>
      <c r="Y20" s="16"/>
      <c r="Z20" s="21"/>
      <c r="AA20" s="22"/>
      <c r="AB20" s="27">
        <f>J20+L20+N20+P20+R20+T20+W20</f>
        <v>0</v>
      </c>
      <c r="AC20" s="391">
        <f>K20+M20+O20+Q20+S20+U20+V20</f>
        <v>0</v>
      </c>
      <c r="AD20" s="190">
        <f>C20+AB20-AC20</f>
        <v>0</v>
      </c>
      <c r="AE20" s="392">
        <f>IFERROR(+VLOOKUP(A20,'Base de Datos'!$A$1:$H$70,7,0),0)</f>
        <v>0</v>
      </c>
      <c r="AF20" s="29">
        <f>IFERROR(+VLOOKUP(A20,'Base de Datos'!$A$1:$H$70,6,0),0)</f>
        <v>0</v>
      </c>
      <c r="AG20" s="29">
        <f>IFERROR(+VLOOKUP(A20,'Base de Datos'!$A$1:$H$70,8,0),0)</f>
        <v>0</v>
      </c>
      <c r="AH20" s="32">
        <f>+AI20+AG20</f>
        <v>0</v>
      </c>
      <c r="AI20" s="351">
        <f>AD20-AE20-AF20</f>
        <v>0</v>
      </c>
      <c r="AJ20" s="393">
        <f>IFERROR(((AD20-AI20)/AD20),0)</f>
        <v>0</v>
      </c>
      <c r="AK20" s="29">
        <f>IFERROR(+VLOOKUP(#REF!,'Base de Datos'!$A$1:$H$70,6,0),0)</f>
        <v>0</v>
      </c>
      <c r="AL20" s="455">
        <f t="shared" si="12"/>
        <v>0</v>
      </c>
      <c r="AM20" s="1"/>
      <c r="AN20" s="426"/>
      <c r="AO20" s="422">
        <f t="shared" si="6"/>
        <v>0</v>
      </c>
      <c r="AP20" s="1"/>
      <c r="AQ20" s="1"/>
    </row>
    <row r="21" spans="1:43" s="4" customFormat="1" ht="15.6" hidden="1" outlineLevel="1" x14ac:dyDescent="0.55000000000000004">
      <c r="A21" s="234">
        <v>202</v>
      </c>
      <c r="B21" s="501" t="s">
        <v>21</v>
      </c>
      <c r="C21" s="389">
        <v>0</v>
      </c>
      <c r="D21" s="394"/>
      <c r="E21" s="503"/>
      <c r="F21" s="503"/>
      <c r="G21" s="503"/>
      <c r="H21" s="503"/>
      <c r="I21" s="28">
        <f>SUM(C21:D21)</f>
        <v>0</v>
      </c>
      <c r="J21" s="395">
        <v>0</v>
      </c>
      <c r="K21" s="20"/>
      <c r="L21" s="13"/>
      <c r="M21" s="14"/>
      <c r="N21" s="19">
        <v>0</v>
      </c>
      <c r="O21" s="20">
        <v>0</v>
      </c>
      <c r="P21" s="13"/>
      <c r="Q21" s="14"/>
      <c r="R21" s="19"/>
      <c r="S21" s="20"/>
      <c r="T21" s="13"/>
      <c r="U21" s="14"/>
      <c r="V21" s="19"/>
      <c r="W21" s="20"/>
      <c r="X21" s="13"/>
      <c r="Y21" s="14"/>
      <c r="Z21" s="19"/>
      <c r="AA21" s="20"/>
      <c r="AB21" s="27">
        <f>J21+L21+N21+P21+R21+W21</f>
        <v>0</v>
      </c>
      <c r="AC21" s="391">
        <f>K21+M21+O21+Q21+S21+V21</f>
        <v>0</v>
      </c>
      <c r="AD21" s="190">
        <f>C21+AB21-AC21</f>
        <v>0</v>
      </c>
      <c r="AE21" s="392">
        <v>0</v>
      </c>
      <c r="AF21" s="129"/>
      <c r="AG21" s="129"/>
      <c r="AH21" s="32">
        <f t="shared" si="14"/>
        <v>0</v>
      </c>
      <c r="AI21" s="351">
        <f t="shared" ref="AI21:AI45" si="18">AD21-AE21-AF21</f>
        <v>0</v>
      </c>
      <c r="AJ21" s="393">
        <f t="shared" ref="AJ21:AJ24" si="19">IFERROR(((AD21-AI21)/AD21),0)</f>
        <v>0</v>
      </c>
      <c r="AK21" s="129"/>
      <c r="AL21" s="455">
        <v>0</v>
      </c>
      <c r="AM21" s="1"/>
      <c r="AN21" s="426"/>
      <c r="AO21" s="422">
        <f t="shared" si="6"/>
        <v>0</v>
      </c>
      <c r="AP21" s="1"/>
      <c r="AQ21" s="1"/>
    </row>
    <row r="22" spans="1:43" ht="15.6" hidden="1" outlineLevel="1" x14ac:dyDescent="0.55000000000000004">
      <c r="A22" s="234">
        <v>203</v>
      </c>
      <c r="B22" s="501" t="s">
        <v>22</v>
      </c>
      <c r="C22" s="389">
        <v>0</v>
      </c>
      <c r="D22" s="389">
        <v>0</v>
      </c>
      <c r="E22" s="504"/>
      <c r="F22" s="504"/>
      <c r="G22" s="504"/>
      <c r="H22" s="504"/>
      <c r="I22" s="28">
        <f t="shared" si="13"/>
        <v>0</v>
      </c>
      <c r="J22" s="390">
        <v>0</v>
      </c>
      <c r="K22" s="22">
        <v>0</v>
      </c>
      <c r="L22" s="15">
        <v>0</v>
      </c>
      <c r="M22" s="16">
        <v>0</v>
      </c>
      <c r="N22" s="21">
        <v>0</v>
      </c>
      <c r="O22" s="22">
        <v>0</v>
      </c>
      <c r="P22" s="15">
        <v>0</v>
      </c>
      <c r="Q22" s="16">
        <v>0</v>
      </c>
      <c r="R22" s="21">
        <v>0</v>
      </c>
      <c r="S22" s="22">
        <v>0</v>
      </c>
      <c r="T22" s="15">
        <v>0</v>
      </c>
      <c r="U22" s="16">
        <v>0</v>
      </c>
      <c r="V22" s="21">
        <v>0</v>
      </c>
      <c r="W22" s="22">
        <v>0</v>
      </c>
      <c r="X22" s="15"/>
      <c r="Y22" s="16"/>
      <c r="Z22" s="21"/>
      <c r="AA22" s="22"/>
      <c r="AB22" s="27">
        <f>J22+L22+N22+P22+R22+W22</f>
        <v>0</v>
      </c>
      <c r="AC22" s="391">
        <f>K22+M22+O22+Q22+S22+V22</f>
        <v>0</v>
      </c>
      <c r="AD22" s="190">
        <f>C22+AB22-AC22</f>
        <v>0</v>
      </c>
      <c r="AE22" s="392">
        <v>0</v>
      </c>
      <c r="AF22" s="29">
        <v>0</v>
      </c>
      <c r="AG22" s="29"/>
      <c r="AH22" s="32">
        <f t="shared" si="14"/>
        <v>0</v>
      </c>
      <c r="AI22" s="351">
        <f t="shared" si="18"/>
        <v>0</v>
      </c>
      <c r="AJ22" s="393">
        <f t="shared" si="19"/>
        <v>0</v>
      </c>
      <c r="AK22" s="29">
        <v>0</v>
      </c>
      <c r="AL22" s="455" t="s">
        <v>0</v>
      </c>
      <c r="AN22" s="426"/>
      <c r="AO22" s="422">
        <f t="shared" si="6"/>
        <v>0</v>
      </c>
    </row>
    <row r="23" spans="1:43" s="4" customFormat="1" ht="15.6" hidden="1" outlineLevel="1" x14ac:dyDescent="0.55000000000000004">
      <c r="A23" s="234">
        <v>204</v>
      </c>
      <c r="B23" s="501" t="s">
        <v>23</v>
      </c>
      <c r="C23" s="394"/>
      <c r="D23" s="394"/>
      <c r="E23" s="503"/>
      <c r="F23" s="503"/>
      <c r="G23" s="503"/>
      <c r="H23" s="503"/>
      <c r="I23" s="28">
        <f t="shared" si="13"/>
        <v>0</v>
      </c>
      <c r="J23" s="395"/>
      <c r="K23" s="20"/>
      <c r="L23" s="13"/>
      <c r="M23" s="14"/>
      <c r="N23" s="19"/>
      <c r="O23" s="20"/>
      <c r="P23" s="13"/>
      <c r="Q23" s="14"/>
      <c r="R23" s="19"/>
      <c r="S23" s="20"/>
      <c r="T23" s="13"/>
      <c r="U23" s="14"/>
      <c r="V23" s="19"/>
      <c r="W23" s="20"/>
      <c r="X23" s="13"/>
      <c r="Y23" s="14"/>
      <c r="Z23" s="19"/>
      <c r="AA23" s="20"/>
      <c r="AB23" s="27">
        <f>J23+L23+N23+P23+R23+W23</f>
        <v>0</v>
      </c>
      <c r="AC23" s="391">
        <f>K23+M23+O23+Q23+S23+V23</f>
        <v>0</v>
      </c>
      <c r="AD23" s="190">
        <f>C23+AB23-AC23</f>
        <v>0</v>
      </c>
      <c r="AE23" s="398"/>
      <c r="AF23" s="129"/>
      <c r="AG23" s="129"/>
      <c r="AH23" s="32">
        <f t="shared" si="14"/>
        <v>0</v>
      </c>
      <c r="AI23" s="351">
        <f t="shared" si="18"/>
        <v>0</v>
      </c>
      <c r="AJ23" s="393">
        <f t="shared" si="19"/>
        <v>0</v>
      </c>
      <c r="AK23" s="129"/>
      <c r="AL23" s="455" t="s">
        <v>0</v>
      </c>
      <c r="AM23" s="1"/>
      <c r="AN23" s="426"/>
      <c r="AO23" s="422">
        <f t="shared" si="6"/>
        <v>0</v>
      </c>
      <c r="AP23" s="1"/>
      <c r="AQ23" s="1"/>
    </row>
    <row r="24" spans="1:43" s="4" customFormat="1" ht="15.6" hidden="1" outlineLevel="1" x14ac:dyDescent="0.55000000000000004">
      <c r="A24" s="234">
        <v>205</v>
      </c>
      <c r="B24" s="501" t="s">
        <v>24</v>
      </c>
      <c r="C24" s="394"/>
      <c r="D24" s="394"/>
      <c r="E24" s="503"/>
      <c r="F24" s="503"/>
      <c r="G24" s="503"/>
      <c r="H24" s="503"/>
      <c r="I24" s="28">
        <f t="shared" si="13"/>
        <v>0</v>
      </c>
      <c r="J24" s="395"/>
      <c r="K24" s="20"/>
      <c r="L24" s="13"/>
      <c r="M24" s="14"/>
      <c r="N24" s="19"/>
      <c r="O24" s="20"/>
      <c r="P24" s="13"/>
      <c r="Q24" s="14"/>
      <c r="R24" s="19"/>
      <c r="S24" s="20"/>
      <c r="T24" s="13"/>
      <c r="U24" s="14"/>
      <c r="V24" s="19"/>
      <c r="W24" s="20"/>
      <c r="X24" s="13"/>
      <c r="Y24" s="14"/>
      <c r="Z24" s="19"/>
      <c r="AA24" s="20"/>
      <c r="AB24" s="27">
        <f>J24+L24+N24+P24+R24+W24</f>
        <v>0</v>
      </c>
      <c r="AC24" s="391">
        <f>K24+M24+O24+Q24+S24+V24</f>
        <v>0</v>
      </c>
      <c r="AD24" s="190">
        <f>C24+AB24-AC24</f>
        <v>0</v>
      </c>
      <c r="AE24" s="398"/>
      <c r="AF24" s="129"/>
      <c r="AG24" s="129"/>
      <c r="AH24" s="32">
        <f t="shared" si="14"/>
        <v>0</v>
      </c>
      <c r="AI24" s="351">
        <f t="shared" si="18"/>
        <v>0</v>
      </c>
      <c r="AJ24" s="393">
        <f t="shared" si="19"/>
        <v>0</v>
      </c>
      <c r="AK24" s="129"/>
      <c r="AL24" s="455" t="s">
        <v>0</v>
      </c>
      <c r="AM24" s="1"/>
      <c r="AN24" s="426"/>
      <c r="AO24" s="422">
        <f t="shared" si="6"/>
        <v>0</v>
      </c>
      <c r="AP24" s="1"/>
      <c r="AQ24" s="1"/>
    </row>
    <row r="25" spans="1:43" s="472" customFormat="1" ht="15.6" collapsed="1" x14ac:dyDescent="0.55000000000000004">
      <c r="A25" s="459">
        <v>3</v>
      </c>
      <c r="B25" s="460" t="s">
        <v>25</v>
      </c>
      <c r="C25" s="461">
        <f>SUM(C26:C30)</f>
        <v>233841503</v>
      </c>
      <c r="D25" s="461">
        <f>SUM(D26:D30)</f>
        <v>0</v>
      </c>
      <c r="E25" s="462">
        <f>SUM(E26:E30)</f>
        <v>0</v>
      </c>
      <c r="F25" s="462"/>
      <c r="G25" s="462"/>
      <c r="H25" s="462">
        <f>SUM(H26:H30)</f>
        <v>0</v>
      </c>
      <c r="I25" s="463">
        <f t="shared" si="13"/>
        <v>233841503</v>
      </c>
      <c r="J25" s="461">
        <f>SUM(J26:J30)</f>
        <v>0</v>
      </c>
      <c r="K25" s="464">
        <f>SUM(K26:K30)</f>
        <v>0</v>
      </c>
      <c r="L25" s="465">
        <f t="shared" ref="L25:W25" si="20">SUM(L26:L30)</f>
        <v>0</v>
      </c>
      <c r="M25" s="465">
        <f t="shared" si="20"/>
        <v>0</v>
      </c>
      <c r="N25" s="465">
        <f t="shared" si="20"/>
        <v>0</v>
      </c>
      <c r="O25" s="464">
        <f t="shared" si="20"/>
        <v>0</v>
      </c>
      <c r="P25" s="465">
        <f t="shared" si="20"/>
        <v>0</v>
      </c>
      <c r="Q25" s="464">
        <f t="shared" si="20"/>
        <v>0</v>
      </c>
      <c r="R25" s="465">
        <f t="shared" si="20"/>
        <v>0</v>
      </c>
      <c r="S25" s="464">
        <f t="shared" si="20"/>
        <v>0</v>
      </c>
      <c r="T25" s="465">
        <f>SUM(T26:T30)</f>
        <v>0</v>
      </c>
      <c r="U25" s="464">
        <f>SUM(U26:U30)</f>
        <v>0</v>
      </c>
      <c r="V25" s="465">
        <f t="shared" si="20"/>
        <v>0</v>
      </c>
      <c r="W25" s="464">
        <f t="shared" si="20"/>
        <v>0</v>
      </c>
      <c r="X25" s="465"/>
      <c r="Y25" s="464"/>
      <c r="Z25" s="465"/>
      <c r="AA25" s="464"/>
      <c r="AB25" s="466">
        <f t="shared" ref="AB25:AI25" si="21">SUM(AB26:AB30)</f>
        <v>0</v>
      </c>
      <c r="AC25" s="461">
        <f>SUM(AC26:AC30)</f>
        <v>0</v>
      </c>
      <c r="AD25" s="458">
        <f>SUM(AD26:AD30)</f>
        <v>233841503</v>
      </c>
      <c r="AE25" s="457">
        <f>SUM(AE26:AE30)</f>
        <v>0</v>
      </c>
      <c r="AF25" s="458">
        <f t="shared" si="21"/>
        <v>89927224.310000002</v>
      </c>
      <c r="AG25" s="458">
        <f t="shared" si="21"/>
        <v>0</v>
      </c>
      <c r="AH25" s="458">
        <f t="shared" ref="AH25:AH32" si="22">+AI25+AG25</f>
        <v>143914278.69</v>
      </c>
      <c r="AI25" s="458">
        <f t="shared" si="21"/>
        <v>143914278.69</v>
      </c>
      <c r="AJ25" s="467">
        <f t="shared" ref="AJ25:AJ31" si="23">(AD25-AI25)/AD25</f>
        <v>0.38456485763350573</v>
      </c>
      <c r="AK25" s="458">
        <f t="shared" ref="AK25" si="24">SUM(AK26:AK30)</f>
        <v>119994278.69</v>
      </c>
      <c r="AL25" s="468">
        <f t="shared" ref="AL25:AL42" si="25">AE25/AD25</f>
        <v>0</v>
      </c>
      <c r="AM25" s="469"/>
      <c r="AN25" s="470">
        <v>134805934.91</v>
      </c>
      <c r="AO25" s="471">
        <f t="shared" si="6"/>
        <v>9108343.7800000012</v>
      </c>
      <c r="AP25" s="469"/>
      <c r="AQ25" s="469"/>
    </row>
    <row r="26" spans="1:43" ht="15.6" hidden="1" x14ac:dyDescent="0.55000000000000004">
      <c r="A26" s="238" t="s">
        <v>474</v>
      </c>
      <c r="B26" s="505" t="s">
        <v>26</v>
      </c>
      <c r="C26" s="389">
        <v>0</v>
      </c>
      <c r="D26" s="389">
        <v>0</v>
      </c>
      <c r="E26" s="409"/>
      <c r="F26" s="409"/>
      <c r="G26" s="409"/>
      <c r="H26" s="409"/>
      <c r="I26" s="28">
        <f t="shared" si="13"/>
        <v>0</v>
      </c>
      <c r="J26" s="390">
        <v>0</v>
      </c>
      <c r="K26" s="22">
        <v>0</v>
      </c>
      <c r="L26" s="15">
        <v>0</v>
      </c>
      <c r="M26" s="16">
        <v>0</v>
      </c>
      <c r="N26" s="21">
        <v>0</v>
      </c>
      <c r="O26" s="22">
        <v>0</v>
      </c>
      <c r="P26" s="15"/>
      <c r="Q26" s="16"/>
      <c r="R26" s="21">
        <v>0</v>
      </c>
      <c r="S26" s="22"/>
      <c r="T26" s="15">
        <v>0</v>
      </c>
      <c r="U26" s="16">
        <v>0</v>
      </c>
      <c r="V26" s="21"/>
      <c r="W26" s="22"/>
      <c r="X26" s="15"/>
      <c r="Y26" s="16"/>
      <c r="Z26" s="21"/>
      <c r="AA26" s="22"/>
      <c r="AB26" s="27">
        <f t="shared" ref="AB26:AB30" si="26">J26+L26+N26+P26+R26+T26+V26+X26+Z26</f>
        <v>0</v>
      </c>
      <c r="AC26" s="391">
        <f t="shared" ref="AC26:AC30" si="27">K26+M26+O26+Q26+S26+U26+W26+Y26+AA26</f>
        <v>0</v>
      </c>
      <c r="AD26" s="214">
        <f>C26+AB26-AC26</f>
        <v>0</v>
      </c>
      <c r="AE26" s="392">
        <f>IFERROR(+VLOOKUP(A26,'Base de Datos'!$A$1:$H$70,7,0),0)</f>
        <v>0</v>
      </c>
      <c r="AF26" s="29">
        <f>IFERROR(+VLOOKUP(A26,'Base de Datos'!$A$1:$H$70,6,0),0)</f>
        <v>0</v>
      </c>
      <c r="AG26" s="29">
        <f>IFERROR(+VLOOKUP(A26,'Base de Datos'!$A$1:$H$70,8,0),0)</f>
        <v>0</v>
      </c>
      <c r="AH26" s="32">
        <f t="shared" si="22"/>
        <v>0</v>
      </c>
      <c r="AI26" s="351">
        <f t="shared" si="18"/>
        <v>0</v>
      </c>
      <c r="AJ26" s="397">
        <f t="shared" ref="AJ26:AJ30" si="28">IFERROR(((AD26-AI26)/AD26),0)</f>
        <v>0</v>
      </c>
      <c r="AK26" s="29">
        <f>IFERROR(+VLOOKUP(A26,'Base de Datos'!$A$1:$K$70,11,0),0)</f>
        <v>0</v>
      </c>
      <c r="AL26" s="455">
        <f t="shared" ref="AL26:AL30" si="29">IFERROR(+(AE26/AD26),0)</f>
        <v>0</v>
      </c>
      <c r="AN26" s="421">
        <v>5656557</v>
      </c>
      <c r="AO26" s="422">
        <f t="shared" si="6"/>
        <v>-5656557</v>
      </c>
    </row>
    <row r="27" spans="1:43" ht="15.6" hidden="1" x14ac:dyDescent="0.55000000000000004">
      <c r="A27" s="238" t="s">
        <v>475</v>
      </c>
      <c r="B27" s="505" t="s">
        <v>27</v>
      </c>
      <c r="C27" s="389">
        <v>0</v>
      </c>
      <c r="D27" s="389">
        <v>0</v>
      </c>
      <c r="E27" s="409"/>
      <c r="F27" s="409"/>
      <c r="G27" s="409"/>
      <c r="H27" s="409"/>
      <c r="I27" s="28">
        <f t="shared" si="13"/>
        <v>0</v>
      </c>
      <c r="J27" s="390">
        <v>0</v>
      </c>
      <c r="K27" s="22"/>
      <c r="L27" s="15"/>
      <c r="M27" s="16">
        <v>0</v>
      </c>
      <c r="N27" s="21">
        <v>0</v>
      </c>
      <c r="O27" s="22">
        <v>0</v>
      </c>
      <c r="P27" s="15">
        <v>0</v>
      </c>
      <c r="Q27" s="16"/>
      <c r="R27" s="21">
        <v>0</v>
      </c>
      <c r="S27" s="22">
        <v>0</v>
      </c>
      <c r="T27" s="15">
        <v>0</v>
      </c>
      <c r="U27" s="16">
        <v>0</v>
      </c>
      <c r="V27" s="21"/>
      <c r="W27" s="22"/>
      <c r="X27" s="15"/>
      <c r="Z27" s="21"/>
      <c r="AA27" s="22"/>
      <c r="AB27" s="27">
        <f>J27+L27+N27+P27+R27+T27+V27+X27</f>
        <v>0</v>
      </c>
      <c r="AC27" s="391">
        <f>K27+M27+O27+Q27+S27+U27+W27+Y28+AA27</f>
        <v>0</v>
      </c>
      <c r="AD27" s="214">
        <f>C27+AB27-AC27</f>
        <v>0</v>
      </c>
      <c r="AE27" s="392">
        <f>IFERROR(+VLOOKUP(A27,'Base de Datos'!$A$1:$H$70,7,0),0)</f>
        <v>0</v>
      </c>
      <c r="AF27" s="29">
        <f>IFERROR(+VLOOKUP(A27,'Base de Datos'!$A$1:$H$70,6,0),0)</f>
        <v>0</v>
      </c>
      <c r="AG27" s="29">
        <f>IFERROR(+VLOOKUP(A27,'Base de Datos'!$A$1:$H$70,8,0),0)</f>
        <v>0</v>
      </c>
      <c r="AH27" s="32">
        <f>+AI27+AG27</f>
        <v>0</v>
      </c>
      <c r="AI27" s="351">
        <f>AD27-AE27-AF27</f>
        <v>0</v>
      </c>
      <c r="AJ27" s="397">
        <f t="shared" si="28"/>
        <v>0</v>
      </c>
      <c r="AK27" s="29">
        <f>IFERROR(+VLOOKUP(A27,'Base de Datos'!$A$1:$K$70,11,0),0)</f>
        <v>0</v>
      </c>
      <c r="AL27" s="455">
        <f t="shared" si="29"/>
        <v>0</v>
      </c>
      <c r="AN27" s="421">
        <v>7932900</v>
      </c>
      <c r="AO27" s="422">
        <f t="shared" si="6"/>
        <v>-7932900</v>
      </c>
    </row>
    <row r="28" spans="1:43" ht="15.6" x14ac:dyDescent="0.55000000000000004">
      <c r="A28" s="238" t="s">
        <v>534</v>
      </c>
      <c r="B28" s="505" t="s">
        <v>28</v>
      </c>
      <c r="C28" s="389">
        <v>129506438</v>
      </c>
      <c r="D28" s="389">
        <v>0</v>
      </c>
      <c r="E28" s="409"/>
      <c r="F28" s="409"/>
      <c r="G28" s="409"/>
      <c r="H28" s="409"/>
      <c r="I28" s="28">
        <f t="shared" si="13"/>
        <v>129506438</v>
      </c>
      <c r="J28" s="390">
        <v>0</v>
      </c>
      <c r="K28" s="22"/>
      <c r="L28" s="15">
        <v>0</v>
      </c>
      <c r="M28" s="16"/>
      <c r="N28" s="21">
        <v>0</v>
      </c>
      <c r="O28" s="22">
        <v>0</v>
      </c>
      <c r="P28" s="15">
        <v>0</v>
      </c>
      <c r="Q28" s="16"/>
      <c r="R28" s="21">
        <v>0</v>
      </c>
      <c r="S28" s="22"/>
      <c r="T28" s="15">
        <v>0</v>
      </c>
      <c r="U28" s="16"/>
      <c r="V28" s="21"/>
      <c r="W28" s="22"/>
      <c r="X28" s="15"/>
      <c r="Y28" s="16"/>
      <c r="AA28" s="22"/>
      <c r="AB28" s="27">
        <f>J28+L28+N28+P28+R28+T28+V28+X28+Z27</f>
        <v>0</v>
      </c>
      <c r="AC28" s="391">
        <f>K28+M28+O28+Q28+S28+U28+W28+AA28</f>
        <v>0</v>
      </c>
      <c r="AD28" s="214">
        <f>C28+AB28-AC28</f>
        <v>129506438</v>
      </c>
      <c r="AE28" s="392">
        <f>IFERROR(+VLOOKUP(A28,'Base de Datos'!$A$1:$H$70,7,0),0)</f>
        <v>0</v>
      </c>
      <c r="AF28" s="29">
        <f>IFERROR(+VLOOKUP(A28,'Base de Datos'!$A$1:$H$70,6,0),0)</f>
        <v>0</v>
      </c>
      <c r="AG28" s="29">
        <f>IFERROR(+VLOOKUP(A28,'Base de Datos'!$A$1:$H$70,8,0),0)</f>
        <v>0</v>
      </c>
      <c r="AH28" s="32">
        <f>+AI28+AG28</f>
        <v>129506438</v>
      </c>
      <c r="AI28" s="351">
        <f>AD28-AE28-AF28</f>
        <v>129506438</v>
      </c>
      <c r="AJ28" s="397">
        <f t="shared" si="28"/>
        <v>0</v>
      </c>
      <c r="AK28" s="29">
        <f>IFERROR(+VLOOKUP(A28,'Base de Datos'!$A$1:$K$70,11,0),0)</f>
        <v>105586438</v>
      </c>
      <c r="AL28" s="455">
        <f t="shared" si="29"/>
        <v>0</v>
      </c>
      <c r="AN28" s="421">
        <v>109084994.90000001</v>
      </c>
      <c r="AO28" s="422">
        <f t="shared" si="6"/>
        <v>20421443.099999994</v>
      </c>
    </row>
    <row r="29" spans="1:43" ht="15.6" x14ac:dyDescent="0.55000000000000004">
      <c r="A29" s="238" t="s">
        <v>476</v>
      </c>
      <c r="B29" s="505" t="s">
        <v>29</v>
      </c>
      <c r="C29" s="389">
        <v>104335065</v>
      </c>
      <c r="D29" s="389">
        <v>0</v>
      </c>
      <c r="E29" s="409"/>
      <c r="F29" s="409"/>
      <c r="G29" s="409"/>
      <c r="H29" s="409"/>
      <c r="I29" s="28">
        <f t="shared" si="13"/>
        <v>104335065</v>
      </c>
      <c r="J29" s="390">
        <v>0</v>
      </c>
      <c r="K29" s="22">
        <v>0</v>
      </c>
      <c r="L29" s="15"/>
      <c r="M29" s="16">
        <v>0</v>
      </c>
      <c r="N29" s="21">
        <v>0</v>
      </c>
      <c r="O29" s="22">
        <v>0</v>
      </c>
      <c r="P29" s="15"/>
      <c r="Q29" s="16"/>
      <c r="R29" s="21">
        <v>0</v>
      </c>
      <c r="S29" s="22">
        <v>0</v>
      </c>
      <c r="T29" s="15">
        <v>0</v>
      </c>
      <c r="U29" s="16">
        <v>0</v>
      </c>
      <c r="V29" s="21"/>
      <c r="W29" s="22">
        <v>0</v>
      </c>
      <c r="X29" s="15"/>
      <c r="Y29" s="16"/>
      <c r="Z29" s="21"/>
      <c r="AA29" s="22"/>
      <c r="AB29" s="27">
        <f t="shared" si="26"/>
        <v>0</v>
      </c>
      <c r="AC29" s="391">
        <f t="shared" si="27"/>
        <v>0</v>
      </c>
      <c r="AD29" s="214">
        <f>C29+AB29-AC29</f>
        <v>104335065</v>
      </c>
      <c r="AE29" s="392">
        <f>IFERROR(+VLOOKUP(A29,'Base de Datos'!$A$1:$H$70,7,0),0)</f>
        <v>0</v>
      </c>
      <c r="AF29" s="29">
        <f>IFERROR(+VLOOKUP(A29,'Base de Datos'!$A$1:$H$70,6,0),0)</f>
        <v>89927224.310000002</v>
      </c>
      <c r="AG29" s="29">
        <f>IFERROR(+VLOOKUP(A29,'Base de Datos'!$A$1:$H$70,8,0),0)</f>
        <v>0</v>
      </c>
      <c r="AH29" s="32">
        <f>+AI29+AG29</f>
        <v>14407840.689999998</v>
      </c>
      <c r="AI29" s="351">
        <f t="shared" si="18"/>
        <v>14407840.689999998</v>
      </c>
      <c r="AJ29" s="397">
        <f t="shared" si="28"/>
        <v>0.86190797226224958</v>
      </c>
      <c r="AK29" s="29">
        <f>IFERROR(+VLOOKUP(A29,'Base de Datos'!$A$1:$K$70,11,0),0)</f>
        <v>14407840.689999999</v>
      </c>
      <c r="AL29" s="455">
        <f t="shared" si="29"/>
        <v>0</v>
      </c>
      <c r="AN29" s="421">
        <v>9295746.5099999998</v>
      </c>
      <c r="AO29" s="422">
        <f t="shared" si="6"/>
        <v>5112094.1799999978</v>
      </c>
    </row>
    <row r="30" spans="1:43" ht="15.6" hidden="1" x14ac:dyDescent="0.55000000000000004">
      <c r="A30" s="238" t="s">
        <v>477</v>
      </c>
      <c r="B30" s="505" t="s">
        <v>30</v>
      </c>
      <c r="C30" s="389">
        <v>0</v>
      </c>
      <c r="D30" s="389">
        <v>0</v>
      </c>
      <c r="E30" s="409"/>
      <c r="F30" s="409"/>
      <c r="G30" s="409"/>
      <c r="H30" s="409"/>
      <c r="I30" s="28">
        <f t="shared" si="13"/>
        <v>0</v>
      </c>
      <c r="J30" s="390">
        <v>0</v>
      </c>
      <c r="K30" s="22"/>
      <c r="L30" s="15">
        <v>0</v>
      </c>
      <c r="M30" s="16">
        <v>0</v>
      </c>
      <c r="N30" s="21">
        <v>0</v>
      </c>
      <c r="O30" s="22">
        <v>0</v>
      </c>
      <c r="P30" s="15"/>
      <c r="Q30" s="16"/>
      <c r="R30" s="21">
        <v>0</v>
      </c>
      <c r="S30" s="22">
        <v>0</v>
      </c>
      <c r="T30" s="15">
        <v>0</v>
      </c>
      <c r="U30" s="16">
        <v>0</v>
      </c>
      <c r="V30" s="21"/>
      <c r="W30" s="22"/>
      <c r="X30" s="15"/>
      <c r="Y30" s="16"/>
      <c r="Z30" s="21"/>
      <c r="AA30" s="22"/>
      <c r="AB30" s="27">
        <f t="shared" si="26"/>
        <v>0</v>
      </c>
      <c r="AC30" s="391">
        <f t="shared" si="27"/>
        <v>0</v>
      </c>
      <c r="AD30" s="214">
        <f>C30+AB30-AC30</f>
        <v>0</v>
      </c>
      <c r="AE30" s="392">
        <f>IFERROR(+VLOOKUP(A30,'Base de Datos'!$A$1:$H$70,7,0),0)</f>
        <v>0</v>
      </c>
      <c r="AF30" s="29">
        <f>IFERROR(+VLOOKUP(A30,'Base de Datos'!$A$1:$H$70,6,0),0)</f>
        <v>0</v>
      </c>
      <c r="AG30" s="29">
        <f>IFERROR(+VLOOKUP(A30,'Base de Datos'!$A$1:$H$70,8,0),0)</f>
        <v>0</v>
      </c>
      <c r="AH30" s="32">
        <f t="shared" si="22"/>
        <v>0</v>
      </c>
      <c r="AI30" s="351">
        <f>AD30-AE30-AF30</f>
        <v>0</v>
      </c>
      <c r="AJ30" s="397">
        <f t="shared" si="28"/>
        <v>0</v>
      </c>
      <c r="AK30" s="29">
        <f>IFERROR(+VLOOKUP(A30,'Base de Datos'!$A$1:$K$70,11,0),0)</f>
        <v>0</v>
      </c>
      <c r="AL30" s="455">
        <f t="shared" si="29"/>
        <v>0</v>
      </c>
      <c r="AN30" s="421">
        <v>2835736.5</v>
      </c>
      <c r="AO30" s="422">
        <f t="shared" si="6"/>
        <v>-2835736.5</v>
      </c>
    </row>
    <row r="31" spans="1:43" s="472" customFormat="1" ht="24" x14ac:dyDescent="0.55000000000000004">
      <c r="A31" s="459">
        <v>4</v>
      </c>
      <c r="B31" s="460" t="s">
        <v>31</v>
      </c>
      <c r="C31" s="461">
        <f>SUM(C32:C36)</f>
        <v>155350977</v>
      </c>
      <c r="D31" s="461">
        <f>SUM(D32:D36)</f>
        <v>0</v>
      </c>
      <c r="E31" s="462">
        <f>SUM(E32:E36)</f>
        <v>0</v>
      </c>
      <c r="F31" s="462"/>
      <c r="G31" s="462"/>
      <c r="H31" s="462">
        <f>SUM(H32:H36)</f>
        <v>0</v>
      </c>
      <c r="I31" s="463">
        <f t="shared" si="13"/>
        <v>155350977</v>
      </c>
      <c r="J31" s="461">
        <f>SUM(J32:J36)</f>
        <v>0</v>
      </c>
      <c r="K31" s="464">
        <f t="shared" ref="K31:W31" si="30">SUM(K32:K36)</f>
        <v>0</v>
      </c>
      <c r="L31" s="465">
        <f t="shared" si="30"/>
        <v>0</v>
      </c>
      <c r="M31" s="465">
        <f t="shared" si="30"/>
        <v>0</v>
      </c>
      <c r="N31" s="465">
        <f t="shared" si="30"/>
        <v>0</v>
      </c>
      <c r="O31" s="464">
        <f t="shared" si="30"/>
        <v>0</v>
      </c>
      <c r="P31" s="465">
        <f t="shared" si="30"/>
        <v>0</v>
      </c>
      <c r="Q31" s="464">
        <f t="shared" si="30"/>
        <v>0</v>
      </c>
      <c r="R31" s="465">
        <f t="shared" si="30"/>
        <v>0</v>
      </c>
      <c r="S31" s="464">
        <f t="shared" si="30"/>
        <v>0</v>
      </c>
      <c r="T31" s="465">
        <f>SUM(T32:T36)</f>
        <v>0</v>
      </c>
      <c r="U31" s="464">
        <f>SUM(U32:U36)</f>
        <v>0</v>
      </c>
      <c r="V31" s="465">
        <f t="shared" si="30"/>
        <v>0</v>
      </c>
      <c r="W31" s="464">
        <f t="shared" si="30"/>
        <v>0</v>
      </c>
      <c r="X31" s="465"/>
      <c r="Y31" s="464"/>
      <c r="Z31" s="465"/>
      <c r="AA31" s="464"/>
      <c r="AB31" s="466">
        <f>SUM(AB32:AB36)</f>
        <v>0</v>
      </c>
      <c r="AC31" s="461">
        <f t="shared" ref="AC31:AI31" si="31">SUM(AC32:AC36)</f>
        <v>0</v>
      </c>
      <c r="AD31" s="458">
        <f>SUM(AD32:AD36)</f>
        <v>155350977</v>
      </c>
      <c r="AE31" s="457">
        <f>SUM(AE32:AE36)</f>
        <v>9008620</v>
      </c>
      <c r="AF31" s="458">
        <f t="shared" si="31"/>
        <v>106991380</v>
      </c>
      <c r="AG31" s="458">
        <f t="shared" si="31"/>
        <v>0</v>
      </c>
      <c r="AH31" s="458">
        <f t="shared" si="22"/>
        <v>39350977</v>
      </c>
      <c r="AI31" s="458">
        <f t="shared" si="31"/>
        <v>39350977</v>
      </c>
      <c r="AJ31" s="467">
        <f t="shared" si="23"/>
        <v>0.74669630175547597</v>
      </c>
      <c r="AK31" s="458">
        <f t="shared" ref="AK31" si="32">SUM(AK32:AK36)</f>
        <v>39350977</v>
      </c>
      <c r="AL31" s="468">
        <f t="shared" si="25"/>
        <v>5.7988821016555309E-2</v>
      </c>
      <c r="AM31" s="469"/>
      <c r="AN31" s="470">
        <v>0</v>
      </c>
      <c r="AO31" s="471">
        <f t="shared" si="6"/>
        <v>39350977</v>
      </c>
      <c r="AP31" s="469"/>
      <c r="AQ31" s="469"/>
    </row>
    <row r="32" spans="1:43" ht="15.6" x14ac:dyDescent="0.55000000000000004">
      <c r="A32" s="238" t="s">
        <v>478</v>
      </c>
      <c r="B32" s="505" t="s">
        <v>32</v>
      </c>
      <c r="C32" s="389">
        <v>147384260</v>
      </c>
      <c r="D32" s="389">
        <v>0</v>
      </c>
      <c r="E32" s="409"/>
      <c r="F32" s="409"/>
      <c r="G32" s="409"/>
      <c r="H32" s="409"/>
      <c r="I32" s="28">
        <f t="shared" si="13"/>
        <v>147384260</v>
      </c>
      <c r="J32" s="390">
        <v>0</v>
      </c>
      <c r="K32" s="22"/>
      <c r="L32" s="15">
        <v>0</v>
      </c>
      <c r="M32" s="16"/>
      <c r="N32" s="21">
        <v>0</v>
      </c>
      <c r="O32" s="22">
        <v>0</v>
      </c>
      <c r="P32" s="15">
        <v>0</v>
      </c>
      <c r="Q32" s="16"/>
      <c r="R32" s="21">
        <v>0</v>
      </c>
      <c r="S32" s="22"/>
      <c r="T32" s="15">
        <v>0</v>
      </c>
      <c r="U32" s="16"/>
      <c r="V32" s="21"/>
      <c r="W32" s="22"/>
      <c r="X32" s="15"/>
      <c r="Y32" s="16"/>
      <c r="Z32" s="21"/>
      <c r="AA32" s="22"/>
      <c r="AB32" s="27">
        <f t="shared" ref="AB32:AB36" si="33">J32+L32+N32+P32+R32+T32+V32+X32+Z32</f>
        <v>0</v>
      </c>
      <c r="AC32" s="391">
        <f t="shared" ref="AC32:AC36" si="34">K32+M32+O32+Q32+S32+U32+W32+Y32+AA32</f>
        <v>0</v>
      </c>
      <c r="AD32" s="214">
        <f>C32+AB32-AC32</f>
        <v>147384260</v>
      </c>
      <c r="AE32" s="392">
        <f>IFERROR(+VLOOKUP(A32,'Base de Datos'!$A$1:$H$70,7,0),0)</f>
        <v>8546630</v>
      </c>
      <c r="AF32" s="29">
        <f>IFERROR(+VLOOKUP(A32,'Base de Datos'!$A$1:$H$70,6,0),0)</f>
        <v>101453370</v>
      </c>
      <c r="AG32" s="29">
        <f>IFERROR(+VLOOKUP(A32,'Base de Datos'!$A$1:$H$70,8,0),0)</f>
        <v>0</v>
      </c>
      <c r="AH32" s="32">
        <f t="shared" si="22"/>
        <v>37384260</v>
      </c>
      <c r="AI32" s="351">
        <f t="shared" si="18"/>
        <v>37384260</v>
      </c>
      <c r="AJ32" s="397">
        <f t="shared" ref="AJ32:AJ36" si="35">IFERROR(((AD32-AI32)/AD32),0)</f>
        <v>0.74634835497359076</v>
      </c>
      <c r="AK32" s="29">
        <f>IFERROR(+VLOOKUP(A32,'Base de Datos'!$A$1:$K$70,11,0),0)</f>
        <v>37384260</v>
      </c>
      <c r="AL32" s="455">
        <f t="shared" ref="AL32:AL36" si="36">IFERROR(+(AE32/AD32),0)</f>
        <v>5.7988756736981277E-2</v>
      </c>
      <c r="AN32" s="421">
        <v>0</v>
      </c>
      <c r="AO32" s="422">
        <f t="shared" si="6"/>
        <v>37384260</v>
      </c>
    </row>
    <row r="33" spans="1:43" s="4" customFormat="1" ht="15.6" hidden="1" x14ac:dyDescent="0.55000000000000004">
      <c r="A33" s="236">
        <v>402</v>
      </c>
      <c r="B33" s="501" t="s">
        <v>33</v>
      </c>
      <c r="C33" s="389">
        <v>0</v>
      </c>
      <c r="D33" s="389">
        <v>0</v>
      </c>
      <c r="E33" s="503"/>
      <c r="F33" s="503"/>
      <c r="G33" s="503"/>
      <c r="H33" s="503"/>
      <c r="I33" s="28">
        <f t="shared" si="13"/>
        <v>0</v>
      </c>
      <c r="J33" s="390">
        <v>0</v>
      </c>
      <c r="K33" s="22"/>
      <c r="L33" s="15">
        <v>0</v>
      </c>
      <c r="M33" s="16"/>
      <c r="N33" s="21">
        <v>0</v>
      </c>
      <c r="O33" s="22">
        <v>0</v>
      </c>
      <c r="P33" s="15">
        <v>0</v>
      </c>
      <c r="Q33" s="16">
        <v>0</v>
      </c>
      <c r="R33" s="21">
        <v>0</v>
      </c>
      <c r="S33" s="22">
        <v>0</v>
      </c>
      <c r="T33" s="15">
        <v>0</v>
      </c>
      <c r="U33" s="16"/>
      <c r="V33" s="21">
        <v>0</v>
      </c>
      <c r="W33" s="22">
        <v>0</v>
      </c>
      <c r="X33" s="15"/>
      <c r="Y33" s="16"/>
      <c r="Z33" s="21"/>
      <c r="AA33" s="22"/>
      <c r="AB33" s="27">
        <f t="shared" si="33"/>
        <v>0</v>
      </c>
      <c r="AC33" s="391">
        <f t="shared" si="34"/>
        <v>0</v>
      </c>
      <c r="AD33" s="214">
        <f>C33+AB33-AC33</f>
        <v>0</v>
      </c>
      <c r="AE33" s="392">
        <v>0</v>
      </c>
      <c r="AF33" s="29">
        <v>0</v>
      </c>
      <c r="AG33" s="29"/>
      <c r="AH33" s="32">
        <f t="shared" si="14"/>
        <v>0</v>
      </c>
      <c r="AI33" s="351">
        <f t="shared" si="18"/>
        <v>0</v>
      </c>
      <c r="AJ33" s="393">
        <f t="shared" si="35"/>
        <v>0</v>
      </c>
      <c r="AK33" s="29">
        <f>IFERROR(+VLOOKUP(A33,'Base de Datos'!$A$1:$K$70,11,0),0)</f>
        <v>0</v>
      </c>
      <c r="AL33" s="455">
        <f t="shared" si="36"/>
        <v>0</v>
      </c>
      <c r="AM33" s="1"/>
      <c r="AN33" s="426"/>
      <c r="AO33" s="422">
        <f t="shared" si="6"/>
        <v>0</v>
      </c>
    </row>
    <row r="34" spans="1:43" s="4" customFormat="1" ht="15.6" hidden="1" x14ac:dyDescent="0.55000000000000004">
      <c r="A34" s="236">
        <v>403</v>
      </c>
      <c r="B34" s="501" t="s">
        <v>34</v>
      </c>
      <c r="C34" s="389">
        <v>0</v>
      </c>
      <c r="D34" s="389"/>
      <c r="E34" s="503"/>
      <c r="F34" s="503"/>
      <c r="G34" s="503"/>
      <c r="H34" s="503"/>
      <c r="I34" s="28">
        <f t="shared" si="13"/>
        <v>0</v>
      </c>
      <c r="J34" s="390"/>
      <c r="K34" s="22"/>
      <c r="L34" s="15"/>
      <c r="M34" s="16"/>
      <c r="N34" s="21"/>
      <c r="O34" s="22"/>
      <c r="P34" s="15"/>
      <c r="Q34" s="16"/>
      <c r="R34" s="21"/>
      <c r="S34" s="22"/>
      <c r="T34" s="15"/>
      <c r="U34" s="16"/>
      <c r="V34" s="21"/>
      <c r="W34" s="22"/>
      <c r="X34" s="15"/>
      <c r="Y34" s="16"/>
      <c r="Z34" s="21"/>
      <c r="AA34" s="22"/>
      <c r="AB34" s="27">
        <f t="shared" si="33"/>
        <v>0</v>
      </c>
      <c r="AC34" s="391">
        <f t="shared" si="34"/>
        <v>0</v>
      </c>
      <c r="AD34" s="214">
        <f>C34+AB34-AC34</f>
        <v>0</v>
      </c>
      <c r="AE34" s="392"/>
      <c r="AF34" s="29"/>
      <c r="AG34" s="29"/>
      <c r="AH34" s="32">
        <f t="shared" si="14"/>
        <v>0</v>
      </c>
      <c r="AI34" s="351">
        <f t="shared" si="18"/>
        <v>0</v>
      </c>
      <c r="AJ34" s="393">
        <f t="shared" si="35"/>
        <v>0</v>
      </c>
      <c r="AK34" s="29">
        <f>IFERROR(+VLOOKUP(A34,'Base de Datos'!$A$1:$K$70,11,0),0)</f>
        <v>0</v>
      </c>
      <c r="AL34" s="455">
        <f t="shared" si="36"/>
        <v>0</v>
      </c>
      <c r="AM34" s="1"/>
      <c r="AN34" s="426"/>
      <c r="AO34" s="422">
        <f t="shared" si="6"/>
        <v>0</v>
      </c>
    </row>
    <row r="35" spans="1:43" s="4" customFormat="1" ht="15.6" hidden="1" x14ac:dyDescent="0.55000000000000004">
      <c r="A35" s="236">
        <v>404</v>
      </c>
      <c r="B35" s="501" t="s">
        <v>35</v>
      </c>
      <c r="C35" s="389">
        <v>0</v>
      </c>
      <c r="D35" s="389"/>
      <c r="E35" s="503"/>
      <c r="F35" s="503"/>
      <c r="G35" s="503"/>
      <c r="H35" s="503"/>
      <c r="I35" s="28">
        <f t="shared" si="13"/>
        <v>0</v>
      </c>
      <c r="J35" s="390"/>
      <c r="K35" s="22"/>
      <c r="L35" s="15"/>
      <c r="M35" s="16"/>
      <c r="N35" s="21"/>
      <c r="O35" s="22"/>
      <c r="P35" s="15"/>
      <c r="Q35" s="16"/>
      <c r="R35" s="21"/>
      <c r="S35" s="22"/>
      <c r="T35" s="15"/>
      <c r="U35" s="16"/>
      <c r="V35" s="21"/>
      <c r="W35" s="22"/>
      <c r="X35" s="15"/>
      <c r="Y35" s="16"/>
      <c r="Z35" s="21"/>
      <c r="AA35" s="22"/>
      <c r="AB35" s="27">
        <f t="shared" si="33"/>
        <v>0</v>
      </c>
      <c r="AC35" s="391">
        <f t="shared" si="34"/>
        <v>0</v>
      </c>
      <c r="AD35" s="214">
        <f>C35+AB35-AC35</f>
        <v>0</v>
      </c>
      <c r="AE35" s="392"/>
      <c r="AF35" s="29"/>
      <c r="AG35" s="29"/>
      <c r="AH35" s="32">
        <f t="shared" si="14"/>
        <v>0</v>
      </c>
      <c r="AI35" s="351">
        <f t="shared" si="18"/>
        <v>0</v>
      </c>
      <c r="AJ35" s="393">
        <f t="shared" si="35"/>
        <v>0</v>
      </c>
      <c r="AK35" s="29">
        <f>IFERROR(+VLOOKUP(A35,'Base de Datos'!$A$1:$K$70,11,0),0)</f>
        <v>0</v>
      </c>
      <c r="AL35" s="455">
        <f t="shared" si="36"/>
        <v>0</v>
      </c>
      <c r="AM35" s="1"/>
      <c r="AN35" s="426"/>
      <c r="AO35" s="422">
        <f t="shared" si="6"/>
        <v>0</v>
      </c>
    </row>
    <row r="36" spans="1:43" ht="15.6" x14ac:dyDescent="0.55000000000000004">
      <c r="A36" s="238" t="s">
        <v>479</v>
      </c>
      <c r="B36" s="505" t="s">
        <v>36</v>
      </c>
      <c r="C36" s="389">
        <v>7966717</v>
      </c>
      <c r="D36" s="389">
        <v>0</v>
      </c>
      <c r="E36" s="409"/>
      <c r="F36" s="409"/>
      <c r="G36" s="409"/>
      <c r="H36" s="409"/>
      <c r="I36" s="28">
        <f t="shared" si="13"/>
        <v>7966717</v>
      </c>
      <c r="J36" s="390">
        <v>0</v>
      </c>
      <c r="K36" s="22"/>
      <c r="L36" s="15">
        <v>0</v>
      </c>
      <c r="M36" s="16"/>
      <c r="N36" s="21">
        <v>0</v>
      </c>
      <c r="O36" s="22">
        <v>0</v>
      </c>
      <c r="P36" s="15">
        <v>0</v>
      </c>
      <c r="Q36" s="16"/>
      <c r="R36" s="21">
        <v>0</v>
      </c>
      <c r="S36" s="22"/>
      <c r="T36" s="15">
        <v>0</v>
      </c>
      <c r="U36" s="16"/>
      <c r="V36" s="21"/>
      <c r="W36" s="22"/>
      <c r="X36" s="15"/>
      <c r="Y36" s="16"/>
      <c r="Z36" s="21"/>
      <c r="AA36" s="22"/>
      <c r="AB36" s="27">
        <f t="shared" si="33"/>
        <v>0</v>
      </c>
      <c r="AC36" s="391">
        <f t="shared" si="34"/>
        <v>0</v>
      </c>
      <c r="AD36" s="214">
        <f>C36+AB36-AC36</f>
        <v>7966717</v>
      </c>
      <c r="AE36" s="392">
        <f>IFERROR(+VLOOKUP(A36,'Base de Datos'!$A$1:$H$70,7,0),0)</f>
        <v>461990</v>
      </c>
      <c r="AF36" s="29">
        <f>IFERROR(+VLOOKUP(A36,'Base de Datos'!$A$1:$H$70,6,0),0)</f>
        <v>5538010</v>
      </c>
      <c r="AG36" s="29">
        <f>IFERROR(+VLOOKUP(A36,'Base de Datos'!$A$1:$H$70,8,0),0)</f>
        <v>0</v>
      </c>
      <c r="AH36" s="32">
        <f>+AI36+AG36</f>
        <v>1966717</v>
      </c>
      <c r="AI36" s="351">
        <f t="shared" si="18"/>
        <v>1966717</v>
      </c>
      <c r="AJ36" s="397">
        <f t="shared" si="35"/>
        <v>0.75313331702381292</v>
      </c>
      <c r="AK36" s="29">
        <f>IFERROR(+VLOOKUP(A36,'Base de Datos'!$A$1:$K$70,11,0),0)</f>
        <v>1966717</v>
      </c>
      <c r="AL36" s="455">
        <f t="shared" si="36"/>
        <v>5.7990010188638558E-2</v>
      </c>
      <c r="AN36" s="421">
        <v>0</v>
      </c>
      <c r="AO36" s="422">
        <f t="shared" si="6"/>
        <v>1966717</v>
      </c>
    </row>
    <row r="37" spans="1:43" s="472" customFormat="1" ht="24" x14ac:dyDescent="0.55000000000000004">
      <c r="A37" s="459">
        <v>5</v>
      </c>
      <c r="B37" s="460" t="s">
        <v>37</v>
      </c>
      <c r="C37" s="461">
        <f>SUM(C38:C42)</f>
        <v>158059660</v>
      </c>
      <c r="D37" s="461">
        <f>SUM(D38:D42)</f>
        <v>0</v>
      </c>
      <c r="E37" s="462">
        <f>SUM(E38:E42)</f>
        <v>0</v>
      </c>
      <c r="F37" s="462"/>
      <c r="G37" s="462"/>
      <c r="H37" s="462">
        <f>SUM(H38:H42)</f>
        <v>0</v>
      </c>
      <c r="I37" s="463">
        <f t="shared" si="13"/>
        <v>158059660</v>
      </c>
      <c r="J37" s="461">
        <f>SUM(J38:J42)</f>
        <v>0</v>
      </c>
      <c r="K37" s="464">
        <f t="shared" ref="K37:W37" si="37">SUM(K38:K42)</f>
        <v>0</v>
      </c>
      <c r="L37" s="465">
        <f t="shared" si="37"/>
        <v>0</v>
      </c>
      <c r="M37" s="465">
        <f t="shared" si="37"/>
        <v>0</v>
      </c>
      <c r="N37" s="465">
        <f t="shared" si="37"/>
        <v>0</v>
      </c>
      <c r="O37" s="464">
        <f t="shared" si="37"/>
        <v>0</v>
      </c>
      <c r="P37" s="465">
        <f t="shared" si="37"/>
        <v>0</v>
      </c>
      <c r="Q37" s="464">
        <f t="shared" si="37"/>
        <v>0</v>
      </c>
      <c r="R37" s="465">
        <f t="shared" si="37"/>
        <v>0</v>
      </c>
      <c r="S37" s="464">
        <f t="shared" si="37"/>
        <v>0</v>
      </c>
      <c r="T37" s="465">
        <f>SUM(T38:T42)</f>
        <v>0</v>
      </c>
      <c r="U37" s="464">
        <f>SUM(U38:U42)</f>
        <v>0</v>
      </c>
      <c r="V37" s="465">
        <f t="shared" si="37"/>
        <v>0</v>
      </c>
      <c r="W37" s="464">
        <f t="shared" si="37"/>
        <v>0</v>
      </c>
      <c r="X37" s="465"/>
      <c r="Y37" s="464"/>
      <c r="Z37" s="465"/>
      <c r="AA37" s="464"/>
      <c r="AB37" s="466">
        <f>SUM(AB38:AB42)</f>
        <v>0</v>
      </c>
      <c r="AC37" s="461">
        <f t="shared" ref="AC37:AI37" si="38">SUM(AC38:AC42)</f>
        <v>0</v>
      </c>
      <c r="AD37" s="458">
        <f>SUM(AD38:AD42)</f>
        <v>158059660</v>
      </c>
      <c r="AE37" s="457">
        <f t="shared" si="38"/>
        <v>9165689</v>
      </c>
      <c r="AF37" s="458">
        <f t="shared" si="38"/>
        <v>125834311</v>
      </c>
      <c r="AG37" s="458">
        <f t="shared" si="38"/>
        <v>0</v>
      </c>
      <c r="AH37" s="458">
        <f>+AI37+AG37</f>
        <v>23059660</v>
      </c>
      <c r="AI37" s="458">
        <f t="shared" si="38"/>
        <v>23059660</v>
      </c>
      <c r="AJ37" s="467">
        <f t="shared" ref="AJ37" si="39">(AD37-AI37)/AD37</f>
        <v>0.85410787293861068</v>
      </c>
      <c r="AK37" s="458">
        <f t="shared" ref="AK37" si="40">SUM(AK38:AK42)</f>
        <v>23059660</v>
      </c>
      <c r="AL37" s="468">
        <f t="shared" si="25"/>
        <v>5.7988793598569045E-2</v>
      </c>
      <c r="AM37" s="469"/>
      <c r="AN37" s="470">
        <v>21303295</v>
      </c>
      <c r="AO37" s="471">
        <f t="shared" si="6"/>
        <v>1756365</v>
      </c>
      <c r="AP37" s="469"/>
      <c r="AQ37" s="469"/>
    </row>
    <row r="38" spans="1:43" ht="15.6" x14ac:dyDescent="0.55000000000000004">
      <c r="A38" s="238" t="s">
        <v>480</v>
      </c>
      <c r="B38" s="505" t="s">
        <v>38</v>
      </c>
      <c r="C38" s="389">
        <v>86359210</v>
      </c>
      <c r="D38" s="389">
        <v>0</v>
      </c>
      <c r="E38" s="409"/>
      <c r="F38" s="409"/>
      <c r="G38" s="409"/>
      <c r="H38" s="409"/>
      <c r="I38" s="28">
        <f t="shared" si="13"/>
        <v>86359210</v>
      </c>
      <c r="J38" s="390">
        <v>0</v>
      </c>
      <c r="K38" s="22"/>
      <c r="L38" s="15">
        <v>0</v>
      </c>
      <c r="M38" s="16"/>
      <c r="N38" s="21">
        <v>0</v>
      </c>
      <c r="O38" s="22">
        <v>0</v>
      </c>
      <c r="P38" s="15">
        <v>0</v>
      </c>
      <c r="Q38" s="16"/>
      <c r="R38" s="21">
        <v>0</v>
      </c>
      <c r="S38" s="22"/>
      <c r="T38" s="15">
        <v>0</v>
      </c>
      <c r="U38" s="16"/>
      <c r="V38" s="21"/>
      <c r="W38" s="22"/>
      <c r="X38" s="15"/>
      <c r="Y38" s="16"/>
      <c r="Z38" s="21"/>
      <c r="AA38" s="22"/>
      <c r="AB38" s="27">
        <f>J38+L38+N38+P38+R38+T38+V38</f>
        <v>0</v>
      </c>
      <c r="AC38" s="391">
        <f>K38+M38+O38+Q38+S38+U38+W38</f>
        <v>0</v>
      </c>
      <c r="AD38" s="214">
        <f>C38+AB38-AC38</f>
        <v>86359210</v>
      </c>
      <c r="AE38" s="392">
        <f>IFERROR(+VLOOKUP(A38,'Base de Datos'!$A$1:$H$70,7,0),0)</f>
        <v>5007867</v>
      </c>
      <c r="AF38" s="29">
        <f>IFERROR(+VLOOKUP(A38,'Base de Datos'!$A$1:$H$70,6,0),0)</f>
        <v>69992133</v>
      </c>
      <c r="AG38" s="29">
        <f>IFERROR(+VLOOKUP(A38,'Base de Datos'!$A$1:$H$70,8,0),0)</f>
        <v>0</v>
      </c>
      <c r="AH38" s="32">
        <f>+AI38+AG38</f>
        <v>11359210</v>
      </c>
      <c r="AI38" s="351">
        <f t="shared" si="18"/>
        <v>11359210</v>
      </c>
      <c r="AJ38" s="397">
        <f t="shared" ref="AJ38:AJ40" si="41">IFERROR(((AD38-AI38)/AD38),0)</f>
        <v>0.86846556377715822</v>
      </c>
      <c r="AK38" s="29">
        <f>IFERROR(+VLOOKUP(A38,'Base de Datos'!$A$1:$K$70,11,0),0)</f>
        <v>11359210</v>
      </c>
      <c r="AL38" s="455">
        <f t="shared" ref="AL38:AL40" si="42">IFERROR(+(AE38/AD38),0)</f>
        <v>5.7988800499680346E-2</v>
      </c>
      <c r="AN38" s="421">
        <v>0</v>
      </c>
      <c r="AO38" s="422">
        <f t="shared" si="6"/>
        <v>11359210</v>
      </c>
    </row>
    <row r="39" spans="1:43" ht="22.8" x14ac:dyDescent="0.55000000000000004">
      <c r="A39" s="238" t="s">
        <v>481</v>
      </c>
      <c r="B39" s="505" t="s">
        <v>39</v>
      </c>
      <c r="C39" s="389">
        <v>47800300</v>
      </c>
      <c r="D39" s="389">
        <v>0</v>
      </c>
      <c r="E39" s="409"/>
      <c r="F39" s="409"/>
      <c r="G39" s="409"/>
      <c r="H39" s="409"/>
      <c r="I39" s="28">
        <f t="shared" si="13"/>
        <v>47800300</v>
      </c>
      <c r="J39" s="390"/>
      <c r="K39" s="22"/>
      <c r="L39" s="15">
        <v>0</v>
      </c>
      <c r="M39" s="16"/>
      <c r="N39" s="21">
        <v>0</v>
      </c>
      <c r="O39" s="22">
        <v>0</v>
      </c>
      <c r="P39" s="15">
        <v>0</v>
      </c>
      <c r="Q39" s="16"/>
      <c r="R39" s="21">
        <v>0</v>
      </c>
      <c r="S39" s="22"/>
      <c r="T39" s="15">
        <v>0</v>
      </c>
      <c r="U39" s="16"/>
      <c r="V39" s="21"/>
      <c r="W39" s="22"/>
      <c r="X39" s="15"/>
      <c r="Y39" s="16"/>
      <c r="Z39" s="21"/>
      <c r="AA39" s="22"/>
      <c r="AB39" s="27">
        <f t="shared" ref="AB39:AB45" si="43">J39+L39+N39+P39+R39+T39+V39</f>
        <v>0</v>
      </c>
      <c r="AC39" s="391">
        <f t="shared" ref="AC39:AC40" si="44">K39+M39+O39+Q39+S39+U39+W39</f>
        <v>0</v>
      </c>
      <c r="AD39" s="214">
        <f>C39+AB39-AC39</f>
        <v>47800300</v>
      </c>
      <c r="AE39" s="392">
        <f>IFERROR(+VLOOKUP(A39,'Base de Datos'!$A$1:$H$70,7,0),0)</f>
        <v>2771892</v>
      </c>
      <c r="AF39" s="29">
        <f>IFERROR(+VLOOKUP(A39,'Base de Datos'!$A$1:$H$70,6,0),0)</f>
        <v>37228108</v>
      </c>
      <c r="AG39" s="29">
        <f>IFERROR(+VLOOKUP(A39,'Base de Datos'!$A$1:$H$70,8,0),0)</f>
        <v>0</v>
      </c>
      <c r="AH39" s="32">
        <f>+AI39+AG39</f>
        <v>7800300</v>
      </c>
      <c r="AI39" s="351">
        <f t="shared" si="18"/>
        <v>7800300</v>
      </c>
      <c r="AJ39" s="397">
        <f>IF(AD39=0,0,(AD39-AI39)/AD39)</f>
        <v>0.83681483170607718</v>
      </c>
      <c r="AK39" s="29">
        <f>IFERROR(+VLOOKUP(A39,'Base de Datos'!$A$1:$K$70,11,0),0)</f>
        <v>7800300</v>
      </c>
      <c r="AL39" s="455">
        <f t="shared" si="42"/>
        <v>5.7989008437185539E-2</v>
      </c>
      <c r="AN39" s="421">
        <v>19651648</v>
      </c>
      <c r="AO39" s="422">
        <f t="shared" si="6"/>
        <v>-11851348</v>
      </c>
    </row>
    <row r="40" spans="1:43" ht="15.6" x14ac:dyDescent="0.55000000000000004">
      <c r="A40" s="238" t="s">
        <v>482</v>
      </c>
      <c r="B40" s="505" t="s">
        <v>40</v>
      </c>
      <c r="C40" s="389">
        <v>23900150</v>
      </c>
      <c r="D40" s="389">
        <v>0</v>
      </c>
      <c r="E40" s="409"/>
      <c r="F40" s="409"/>
      <c r="G40" s="409"/>
      <c r="H40" s="409"/>
      <c r="I40" s="28">
        <f t="shared" si="13"/>
        <v>23900150</v>
      </c>
      <c r="J40" s="390"/>
      <c r="K40" s="22"/>
      <c r="L40" s="15">
        <v>0</v>
      </c>
      <c r="M40" s="16"/>
      <c r="N40" s="21">
        <v>0</v>
      </c>
      <c r="O40" s="22">
        <v>0</v>
      </c>
      <c r="P40" s="15">
        <v>0</v>
      </c>
      <c r="Q40" s="16"/>
      <c r="R40" s="21">
        <v>0</v>
      </c>
      <c r="S40" s="22"/>
      <c r="T40" s="15"/>
      <c r="U40" s="16">
        <v>0</v>
      </c>
      <c r="V40" s="21"/>
      <c r="W40" s="22"/>
      <c r="X40" s="15"/>
      <c r="Y40" s="16"/>
      <c r="Z40" s="21"/>
      <c r="AA40" s="22"/>
      <c r="AB40" s="27">
        <f t="shared" si="43"/>
        <v>0</v>
      </c>
      <c r="AC40" s="391">
        <f t="shared" si="44"/>
        <v>0</v>
      </c>
      <c r="AD40" s="214">
        <f>C40+AB40-AC40</f>
        <v>23900150</v>
      </c>
      <c r="AE40" s="392">
        <f>IFERROR(+VLOOKUP(A40,'Base de Datos'!$A$1:$H$70,7,0),0)</f>
        <v>1385930</v>
      </c>
      <c r="AF40" s="29">
        <f>IFERROR(+VLOOKUP(A40,'Base de Datos'!$A$1:$H$70,6,0),0)</f>
        <v>18614070</v>
      </c>
      <c r="AG40" s="29">
        <f>IFERROR(+VLOOKUP(#REF!,'Base de Datos'!$A$1:$H$70,6,0),0)</f>
        <v>0</v>
      </c>
      <c r="AH40" s="32">
        <f>+AI40+AG40</f>
        <v>3900150</v>
      </c>
      <c r="AI40" s="351">
        <f t="shared" si="18"/>
        <v>3900150</v>
      </c>
      <c r="AJ40" s="397">
        <f t="shared" si="41"/>
        <v>0.83681483170607718</v>
      </c>
      <c r="AK40" s="29">
        <f>IFERROR(+VLOOKUP(A40,'Base de Datos'!$A$1:$K$70,11,0),0)</f>
        <v>3900150</v>
      </c>
      <c r="AL40" s="455">
        <f t="shared" si="42"/>
        <v>5.7988338985320173E-2</v>
      </c>
      <c r="AN40" s="421">
        <v>1651647</v>
      </c>
      <c r="AO40" s="422">
        <f t="shared" si="6"/>
        <v>2248503</v>
      </c>
    </row>
    <row r="41" spans="1:43" s="4" customFormat="1" ht="22.8" hidden="1" x14ac:dyDescent="0.55000000000000004">
      <c r="A41" s="234">
        <v>504</v>
      </c>
      <c r="B41" s="501" t="s">
        <v>41</v>
      </c>
      <c r="C41" s="389"/>
      <c r="D41" s="389"/>
      <c r="E41" s="503"/>
      <c r="F41" s="503"/>
      <c r="G41" s="503"/>
      <c r="H41" s="503"/>
      <c r="I41" s="28">
        <f t="shared" si="13"/>
        <v>0</v>
      </c>
      <c r="J41" s="390"/>
      <c r="K41" s="22"/>
      <c r="L41" s="15"/>
      <c r="M41" s="16"/>
      <c r="N41" s="21"/>
      <c r="O41" s="22"/>
      <c r="P41" s="15"/>
      <c r="Q41" s="16"/>
      <c r="R41" s="21"/>
      <c r="S41" s="22"/>
      <c r="T41" s="15"/>
      <c r="U41" s="16"/>
      <c r="V41" s="21"/>
      <c r="W41" s="22"/>
      <c r="X41" s="15"/>
      <c r="Y41" s="16"/>
      <c r="Z41" s="21"/>
      <c r="AA41" s="22"/>
      <c r="AB41" s="27">
        <f t="shared" si="43"/>
        <v>0</v>
      </c>
      <c r="AC41" s="391">
        <f>K41+M41+O41+Q41+S41+V41</f>
        <v>0</v>
      </c>
      <c r="AD41" s="214">
        <f>C41+AB41-AC41</f>
        <v>0</v>
      </c>
      <c r="AE41" s="392">
        <v>0</v>
      </c>
      <c r="AF41" s="29">
        <v>0</v>
      </c>
      <c r="AG41" s="29"/>
      <c r="AH41" s="29"/>
      <c r="AI41" s="351">
        <f t="shared" si="18"/>
        <v>0</v>
      </c>
      <c r="AJ41" s="393">
        <f t="shared" ref="AJ41:AJ42" si="45">IF(AD41=0,0,(AD41-AI41)/AD41)</f>
        <v>0</v>
      </c>
      <c r="AK41" s="29">
        <v>0</v>
      </c>
      <c r="AL41" s="455" t="e">
        <f t="shared" si="25"/>
        <v>#DIV/0!</v>
      </c>
      <c r="AM41" s="1"/>
      <c r="AN41" s="426"/>
      <c r="AO41" s="422">
        <f t="shared" si="6"/>
        <v>0</v>
      </c>
    </row>
    <row r="42" spans="1:43" s="4" customFormat="1" ht="22.8" hidden="1" x14ac:dyDescent="0.55000000000000004">
      <c r="A42" s="234">
        <v>505</v>
      </c>
      <c r="B42" s="501" t="s">
        <v>42</v>
      </c>
      <c r="C42" s="389">
        <v>0</v>
      </c>
      <c r="D42" s="389">
        <v>0</v>
      </c>
      <c r="E42" s="503"/>
      <c r="F42" s="503"/>
      <c r="G42" s="503"/>
      <c r="H42" s="503"/>
      <c r="I42" s="28">
        <f t="shared" si="13"/>
        <v>0</v>
      </c>
      <c r="J42" s="390">
        <v>0</v>
      </c>
      <c r="K42" s="22">
        <v>0</v>
      </c>
      <c r="L42" s="15">
        <v>0</v>
      </c>
      <c r="M42" s="16">
        <v>0</v>
      </c>
      <c r="N42" s="21">
        <v>0</v>
      </c>
      <c r="O42" s="22">
        <v>0</v>
      </c>
      <c r="P42" s="15">
        <v>0</v>
      </c>
      <c r="Q42" s="16">
        <v>0</v>
      </c>
      <c r="R42" s="21">
        <v>0</v>
      </c>
      <c r="S42" s="22">
        <v>0</v>
      </c>
      <c r="T42" s="15">
        <v>0</v>
      </c>
      <c r="U42" s="16">
        <v>0</v>
      </c>
      <c r="V42" s="21">
        <v>0</v>
      </c>
      <c r="W42" s="22">
        <v>0</v>
      </c>
      <c r="X42" s="15"/>
      <c r="Y42" s="16"/>
      <c r="Z42" s="21"/>
      <c r="AA42" s="22"/>
      <c r="AB42" s="27">
        <f t="shared" si="43"/>
        <v>0</v>
      </c>
      <c r="AC42" s="391">
        <f>K42+M42+O42+Q42+S42+V42</f>
        <v>0</v>
      </c>
      <c r="AD42" s="214">
        <f>C42+AB42-AC42</f>
        <v>0</v>
      </c>
      <c r="AE42" s="392">
        <v>0</v>
      </c>
      <c r="AF42" s="29">
        <v>0</v>
      </c>
      <c r="AG42" s="29"/>
      <c r="AH42" s="29"/>
      <c r="AI42" s="351">
        <f t="shared" si="18"/>
        <v>0</v>
      </c>
      <c r="AJ42" s="393">
        <f t="shared" si="45"/>
        <v>0</v>
      </c>
      <c r="AK42" s="29">
        <v>0</v>
      </c>
      <c r="AL42" s="455" t="e">
        <f t="shared" si="25"/>
        <v>#DIV/0!</v>
      </c>
      <c r="AM42" s="1"/>
      <c r="AN42" s="426"/>
      <c r="AO42" s="422">
        <f t="shared" si="6"/>
        <v>0</v>
      </c>
    </row>
    <row r="43" spans="1:43" s="472" customFormat="1" ht="15.6" hidden="1" outlineLevel="1" x14ac:dyDescent="0.55000000000000004">
      <c r="A43" s="459">
        <v>99</v>
      </c>
      <c r="B43" s="460" t="s">
        <v>43</v>
      </c>
      <c r="C43" s="461">
        <f>SUM(C44:C45)</f>
        <v>0</v>
      </c>
      <c r="D43" s="461">
        <f>SUM(D44:D45)</f>
        <v>0</v>
      </c>
      <c r="E43" s="462">
        <f>SUM(E44:E45)</f>
        <v>0</v>
      </c>
      <c r="F43" s="462"/>
      <c r="G43" s="462"/>
      <c r="H43" s="462">
        <f>SUM(H44:H45)</f>
        <v>0</v>
      </c>
      <c r="I43" s="463">
        <f t="shared" si="13"/>
        <v>0</v>
      </c>
      <c r="J43" s="461">
        <f>SUM(J44:J45)</f>
        <v>0</v>
      </c>
      <c r="K43" s="464">
        <f t="shared" ref="K43:W43" si="46">SUM(K44:K45)</f>
        <v>0</v>
      </c>
      <c r="L43" s="465">
        <f t="shared" si="46"/>
        <v>0</v>
      </c>
      <c r="M43" s="465">
        <f t="shared" si="46"/>
        <v>0</v>
      </c>
      <c r="N43" s="465">
        <f t="shared" si="46"/>
        <v>0</v>
      </c>
      <c r="O43" s="464">
        <f t="shared" si="46"/>
        <v>0</v>
      </c>
      <c r="P43" s="465">
        <f t="shared" si="46"/>
        <v>0</v>
      </c>
      <c r="Q43" s="464">
        <f t="shared" si="46"/>
        <v>0</v>
      </c>
      <c r="R43" s="465">
        <f t="shared" si="46"/>
        <v>0</v>
      </c>
      <c r="S43" s="464">
        <f t="shared" si="46"/>
        <v>0</v>
      </c>
      <c r="T43" s="465">
        <f>SUM(T44:T45)</f>
        <v>0</v>
      </c>
      <c r="U43" s="464">
        <f>SUM(U44:U45)</f>
        <v>0</v>
      </c>
      <c r="V43" s="465">
        <f t="shared" si="46"/>
        <v>0</v>
      </c>
      <c r="W43" s="464">
        <f t="shared" si="46"/>
        <v>0</v>
      </c>
      <c r="X43" s="465"/>
      <c r="Y43" s="464"/>
      <c r="Z43" s="465"/>
      <c r="AA43" s="464"/>
      <c r="AB43" s="27">
        <f t="shared" si="43"/>
        <v>0</v>
      </c>
      <c r="AC43" s="461">
        <f t="shared" ref="AC43:AI43" si="47">SUM(AC44:AC45)</f>
        <v>0</v>
      </c>
      <c r="AD43" s="458">
        <f t="shared" si="47"/>
        <v>0</v>
      </c>
      <c r="AE43" s="457">
        <f t="shared" si="47"/>
        <v>0</v>
      </c>
      <c r="AF43" s="458">
        <f t="shared" si="47"/>
        <v>0</v>
      </c>
      <c r="AG43" s="458"/>
      <c r="AH43" s="458"/>
      <c r="AI43" s="458">
        <f t="shared" si="47"/>
        <v>0</v>
      </c>
      <c r="AJ43" s="467">
        <v>0</v>
      </c>
      <c r="AK43" s="458">
        <f t="shared" ref="AK43" si="48">SUM(AK44:AK45)</f>
        <v>0</v>
      </c>
      <c r="AL43" s="468" t="s">
        <v>0</v>
      </c>
      <c r="AM43" s="469"/>
      <c r="AN43" s="470"/>
      <c r="AO43" s="471">
        <f t="shared" si="6"/>
        <v>0</v>
      </c>
      <c r="AP43" s="469"/>
      <c r="AQ43" s="469"/>
    </row>
    <row r="44" spans="1:43" s="4" customFormat="1" ht="15.6" hidden="1" outlineLevel="1" x14ac:dyDescent="0.55000000000000004">
      <c r="A44" s="234">
        <v>9901</v>
      </c>
      <c r="B44" s="501" t="s">
        <v>44</v>
      </c>
      <c r="C44" s="394"/>
      <c r="D44" s="394"/>
      <c r="E44" s="503"/>
      <c r="F44" s="503"/>
      <c r="G44" s="503"/>
      <c r="H44" s="503"/>
      <c r="I44" s="28">
        <f t="shared" si="13"/>
        <v>0</v>
      </c>
      <c r="J44" s="395"/>
      <c r="K44" s="20"/>
      <c r="L44" s="13"/>
      <c r="M44" s="14"/>
      <c r="N44" s="19"/>
      <c r="O44" s="20"/>
      <c r="P44" s="13"/>
      <c r="Q44" s="14"/>
      <c r="R44" s="19"/>
      <c r="S44" s="20"/>
      <c r="T44" s="13"/>
      <c r="U44" s="14"/>
      <c r="V44" s="19"/>
      <c r="W44" s="20"/>
      <c r="X44" s="13"/>
      <c r="Y44" s="14"/>
      <c r="Z44" s="19"/>
      <c r="AA44" s="20"/>
      <c r="AB44" s="27">
        <f t="shared" si="43"/>
        <v>0</v>
      </c>
      <c r="AC44" s="391">
        <f>K44+M44+O44+Q44+S44+V44</f>
        <v>0</v>
      </c>
      <c r="AD44" s="29">
        <f>I44+AB44-AC44</f>
        <v>0</v>
      </c>
      <c r="AE44" s="400"/>
      <c r="AF44" s="129">
        <v>0</v>
      </c>
      <c r="AG44" s="129"/>
      <c r="AH44" s="129"/>
      <c r="AI44" s="352">
        <f t="shared" si="18"/>
        <v>0</v>
      </c>
      <c r="AJ44" s="399"/>
      <c r="AK44" s="129">
        <v>0</v>
      </c>
      <c r="AL44" s="455" t="s">
        <v>0</v>
      </c>
      <c r="AM44" s="1"/>
      <c r="AN44" s="426"/>
      <c r="AO44" s="422">
        <f t="shared" si="6"/>
        <v>0</v>
      </c>
    </row>
    <row r="45" spans="1:43" s="4" customFormat="1" ht="15.6" hidden="1" outlineLevel="1" x14ac:dyDescent="0.55000000000000004">
      <c r="A45" s="234">
        <v>9999</v>
      </c>
      <c r="B45" s="501" t="s">
        <v>45</v>
      </c>
      <c r="C45" s="394"/>
      <c r="D45" s="394"/>
      <c r="E45" s="503"/>
      <c r="F45" s="503"/>
      <c r="G45" s="503"/>
      <c r="H45" s="503"/>
      <c r="I45" s="28">
        <v>0</v>
      </c>
      <c r="J45" s="395"/>
      <c r="K45" s="20"/>
      <c r="L45" s="13"/>
      <c r="M45" s="14"/>
      <c r="N45" s="19"/>
      <c r="O45" s="20"/>
      <c r="P45" s="13"/>
      <c r="Q45" s="14"/>
      <c r="R45" s="19"/>
      <c r="S45" s="20"/>
      <c r="T45" s="13"/>
      <c r="U45" s="14"/>
      <c r="V45" s="19"/>
      <c r="W45" s="20"/>
      <c r="X45" s="13"/>
      <c r="Y45" s="14"/>
      <c r="Z45" s="19"/>
      <c r="AA45" s="20"/>
      <c r="AB45" s="27">
        <f t="shared" si="43"/>
        <v>0</v>
      </c>
      <c r="AC45" s="391">
        <f>K45+M45+O45+Q45+S45+V45</f>
        <v>0</v>
      </c>
      <c r="AD45" s="29">
        <f>I45+AB45-AC45</f>
        <v>0</v>
      </c>
      <c r="AE45" s="400"/>
      <c r="AF45" s="129"/>
      <c r="AG45" s="129"/>
      <c r="AH45" s="129"/>
      <c r="AI45" s="352">
        <f t="shared" si="18"/>
        <v>0</v>
      </c>
      <c r="AJ45" s="399"/>
      <c r="AK45" s="129"/>
      <c r="AL45" s="455" t="s">
        <v>0</v>
      </c>
      <c r="AM45" s="1"/>
      <c r="AN45" s="426"/>
      <c r="AO45" s="422">
        <f t="shared" si="6"/>
        <v>0</v>
      </c>
    </row>
    <row r="46" spans="1:43" s="24" customFormat="1" ht="15.6" collapsed="1" x14ac:dyDescent="0.55000000000000004">
      <c r="A46" s="237">
        <v>1</v>
      </c>
      <c r="B46" s="173" t="s">
        <v>46</v>
      </c>
      <c r="C46" s="388">
        <f>+C47+C53+C59+C67+C75+C80+C84+C88+C98+C103</f>
        <v>164592000</v>
      </c>
      <c r="D46" s="388">
        <f>+D47+D53+D59+D67+D75+D80+D84+D88+D98+D103</f>
        <v>0</v>
      </c>
      <c r="E46" s="175">
        <f>+E47+E53+E59+E67+E75+E80+E84+E88+E98+E103</f>
        <v>0</v>
      </c>
      <c r="F46" s="175"/>
      <c r="G46" s="175"/>
      <c r="H46" s="175">
        <f>+H47+H53+H59+H67+H75+H80+H84+H88+H98+H103</f>
        <v>0</v>
      </c>
      <c r="I46" s="177">
        <f t="shared" si="13"/>
        <v>164592000</v>
      </c>
      <c r="J46" s="231">
        <f>+J47+J53+J59+J67+J75+J80+J84+J88+J98+J103</f>
        <v>0</v>
      </c>
      <c r="K46" s="231">
        <f t="shared" ref="K46:W46" si="49">+K47+K53+K59+K67+K75+K80+K84+K88+K98+K103</f>
        <v>0</v>
      </c>
      <c r="L46" s="232">
        <f t="shared" si="49"/>
        <v>0</v>
      </c>
      <c r="M46" s="231">
        <f>+M47+M53+M59+M67+M75+M80+M84+M88+M98+M103</f>
        <v>0</v>
      </c>
      <c r="N46" s="232">
        <f t="shared" si="49"/>
        <v>0</v>
      </c>
      <c r="O46" s="231">
        <f t="shared" si="49"/>
        <v>0</v>
      </c>
      <c r="P46" s="232">
        <f t="shared" si="49"/>
        <v>0</v>
      </c>
      <c r="Q46" s="231">
        <f t="shared" si="49"/>
        <v>0</v>
      </c>
      <c r="R46" s="232">
        <f t="shared" si="49"/>
        <v>0</v>
      </c>
      <c r="S46" s="231">
        <f t="shared" si="49"/>
        <v>0</v>
      </c>
      <c r="T46" s="232">
        <f>+T47+T53+T59+T67+T75+T80+T84+T88+T98+T103</f>
        <v>0</v>
      </c>
      <c r="U46" s="231">
        <f>+U47+U53+U59+U67+U75+U80+U84+U88+U98+U103</f>
        <v>0</v>
      </c>
      <c r="V46" s="232">
        <f t="shared" si="49"/>
        <v>0</v>
      </c>
      <c r="W46" s="231">
        <f t="shared" si="49"/>
        <v>0</v>
      </c>
      <c r="X46" s="232"/>
      <c r="Y46" s="231"/>
      <c r="Z46" s="232"/>
      <c r="AA46" s="231"/>
      <c r="AB46" s="233">
        <f t="shared" ref="AB46:AG46" si="50">+AB47+AB53+AB59+AB67+AB75+AB80+AB84+AB88+AB98+AB103</f>
        <v>0</v>
      </c>
      <c r="AC46" s="388">
        <f t="shared" si="50"/>
        <v>0</v>
      </c>
      <c r="AD46" s="177">
        <f t="shared" si="50"/>
        <v>164592000</v>
      </c>
      <c r="AE46" s="388">
        <f t="shared" si="50"/>
        <v>272892.2</v>
      </c>
      <c r="AF46" s="177">
        <f t="shared" si="50"/>
        <v>24286602.740000002</v>
      </c>
      <c r="AG46" s="177">
        <f t="shared" si="50"/>
        <v>0</v>
      </c>
      <c r="AH46" s="177">
        <f>+AI46+AG46</f>
        <v>140032505.06</v>
      </c>
      <c r="AI46" s="233">
        <f>+AI47+AI53+AI59+AI67+AI75+AI80+AI84+AI88+AI103</f>
        <v>140032505.06</v>
      </c>
      <c r="AJ46" s="374">
        <f>(AD46-AI46)/AD46</f>
        <v>0.14921439037134246</v>
      </c>
      <c r="AK46" s="177">
        <f>+AK47+AK53+AK59+AK67+AK75+AK80+AK84+AK88+AK98+AK103</f>
        <v>20605005.059999999</v>
      </c>
      <c r="AL46" s="455">
        <f t="shared" ref="AL46:AL63" si="51">AE46/AD46</f>
        <v>1.6579918829590747E-3</v>
      </c>
      <c r="AM46" s="1"/>
      <c r="AN46" s="419">
        <v>36040236.329999998</v>
      </c>
      <c r="AO46" s="422">
        <f t="shared" si="6"/>
        <v>103992268.73</v>
      </c>
      <c r="AP46" s="4"/>
    </row>
    <row r="47" spans="1:43" s="472" customFormat="1" ht="15.6" hidden="1" outlineLevel="1" x14ac:dyDescent="0.55000000000000004">
      <c r="A47" s="459">
        <v>101</v>
      </c>
      <c r="B47" s="460" t="s">
        <v>47</v>
      </c>
      <c r="C47" s="461">
        <f>SUM(C48:C52)</f>
        <v>0</v>
      </c>
      <c r="D47" s="461">
        <f>SUM(D48:D52)</f>
        <v>0</v>
      </c>
      <c r="E47" s="462">
        <f>SUM(E48:E52)</f>
        <v>0</v>
      </c>
      <c r="F47" s="462"/>
      <c r="G47" s="462"/>
      <c r="H47" s="462">
        <f>SUM(H48:H52)</f>
        <v>0</v>
      </c>
      <c r="I47" s="463">
        <f t="shared" si="13"/>
        <v>0</v>
      </c>
      <c r="J47" s="461">
        <f>SUM(J48:J52)</f>
        <v>0</v>
      </c>
      <c r="K47" s="464">
        <f t="shared" ref="K47:W47" si="52">SUM(K48:K52)</f>
        <v>0</v>
      </c>
      <c r="L47" s="465">
        <f t="shared" si="52"/>
        <v>0</v>
      </c>
      <c r="M47" s="465">
        <f t="shared" si="52"/>
        <v>0</v>
      </c>
      <c r="N47" s="465">
        <f t="shared" si="52"/>
        <v>0</v>
      </c>
      <c r="O47" s="464">
        <f t="shared" si="52"/>
        <v>0</v>
      </c>
      <c r="P47" s="465">
        <f t="shared" si="52"/>
        <v>0</v>
      </c>
      <c r="Q47" s="464">
        <f t="shared" si="52"/>
        <v>0</v>
      </c>
      <c r="R47" s="465">
        <f t="shared" si="52"/>
        <v>0</v>
      </c>
      <c r="S47" s="464">
        <f>SUM(S48:S52)</f>
        <v>0</v>
      </c>
      <c r="T47" s="465">
        <f>SUM(T48:T52)</f>
        <v>0</v>
      </c>
      <c r="U47" s="464">
        <f>SUM(U48:U52)</f>
        <v>0</v>
      </c>
      <c r="V47" s="465">
        <f t="shared" si="52"/>
        <v>0</v>
      </c>
      <c r="W47" s="464">
        <f t="shared" si="52"/>
        <v>0</v>
      </c>
      <c r="X47" s="465"/>
      <c r="Y47" s="464"/>
      <c r="Z47" s="465"/>
      <c r="AA47" s="464"/>
      <c r="AB47" s="466">
        <f t="shared" ref="AB47:AI47" si="53">SUM(AB48:AB52)</f>
        <v>0</v>
      </c>
      <c r="AC47" s="461">
        <f>SUM(AC48:AC52)</f>
        <v>0</v>
      </c>
      <c r="AD47" s="458">
        <f>SUM(AD48:AD52)</f>
        <v>0</v>
      </c>
      <c r="AE47" s="457">
        <f t="shared" si="53"/>
        <v>0</v>
      </c>
      <c r="AF47" s="458">
        <f t="shared" si="53"/>
        <v>0</v>
      </c>
      <c r="AG47" s="458">
        <f t="shared" si="53"/>
        <v>0</v>
      </c>
      <c r="AH47" s="458">
        <f>+AI47+AG47</f>
        <v>0</v>
      </c>
      <c r="AI47" s="458">
        <f t="shared" si="53"/>
        <v>0</v>
      </c>
      <c r="AJ47" s="467">
        <v>0</v>
      </c>
      <c r="AK47" s="458">
        <f t="shared" ref="AK47" si="54">SUM(AK48:AK52)</f>
        <v>0</v>
      </c>
      <c r="AL47" s="468">
        <f>IF(AD47=0,0,AE47/AD47)</f>
        <v>0</v>
      </c>
      <c r="AM47" s="469"/>
      <c r="AN47" s="470"/>
      <c r="AO47" s="471">
        <f t="shared" si="6"/>
        <v>0</v>
      </c>
      <c r="AP47" s="469"/>
      <c r="AQ47" s="469"/>
    </row>
    <row r="48" spans="1:43" ht="15.6" hidden="1" outlineLevel="1" x14ac:dyDescent="0.55000000000000004">
      <c r="A48" s="238" t="s">
        <v>483</v>
      </c>
      <c r="B48" s="505" t="s">
        <v>48</v>
      </c>
      <c r="C48" s="389"/>
      <c r="D48" s="389">
        <v>0</v>
      </c>
      <c r="I48" s="28">
        <f t="shared" si="13"/>
        <v>0</v>
      </c>
      <c r="J48" s="390"/>
      <c r="K48" s="22">
        <v>0</v>
      </c>
      <c r="L48" s="15">
        <v>0</v>
      </c>
      <c r="M48" s="16">
        <v>0</v>
      </c>
      <c r="N48" s="21">
        <v>0</v>
      </c>
      <c r="O48" s="22">
        <v>0</v>
      </c>
      <c r="P48" s="15">
        <v>0</v>
      </c>
      <c r="Q48" s="16">
        <v>0</v>
      </c>
      <c r="R48" s="21">
        <v>0</v>
      </c>
      <c r="S48" s="22">
        <v>0</v>
      </c>
      <c r="T48" s="15">
        <v>0</v>
      </c>
      <c r="U48" s="16">
        <v>0</v>
      </c>
      <c r="V48" s="21">
        <v>0</v>
      </c>
      <c r="W48" s="22">
        <v>0</v>
      </c>
      <c r="X48" s="15"/>
      <c r="Y48" s="16"/>
      <c r="Z48" s="21"/>
      <c r="AA48" s="22"/>
      <c r="AB48" s="27">
        <f t="shared" ref="AB48:AB52" si="55">J48+L48+N48+P48+R48+T48+V48+X48+Z48</f>
        <v>0</v>
      </c>
      <c r="AC48" s="391">
        <f t="shared" ref="AC48:AC52" si="56">K48+M48+O48+Q48+S48+U48+W48+Y48+AA48</f>
        <v>0</v>
      </c>
      <c r="AD48" s="214">
        <f>C48+AB48-AC48</f>
        <v>0</v>
      </c>
      <c r="AE48" s="392">
        <f>IFERROR(+VLOOKUP(A48,'Base de Datos'!$A$1:$H$70,7,0),0)</f>
        <v>0</v>
      </c>
      <c r="AF48" s="29">
        <f>IFERROR(+VLOOKUP(A48,'Base de Datos'!$A$1:$H$70,6,0),0)</f>
        <v>0</v>
      </c>
      <c r="AG48" s="29"/>
      <c r="AH48" s="32">
        <f t="shared" ref="AH48:AH107" si="57">+AI48-AG48</f>
        <v>0</v>
      </c>
      <c r="AI48" s="351">
        <f t="shared" ref="AI48:AI109" si="58">AD48-AE48-AF48</f>
        <v>0</v>
      </c>
      <c r="AJ48" s="396">
        <f t="shared" ref="AJ48:AJ52" si="59">IF(AD48=0,0,(AD48-AI48)/AD48)</f>
        <v>0</v>
      </c>
      <c r="AK48" s="29">
        <f>IFERROR(+VLOOKUP(#REF!,'Base de Datos'!$A$1:$H$70,6,0),0)</f>
        <v>0</v>
      </c>
      <c r="AL48" s="455">
        <f t="shared" ref="AL48:AL53" si="60">IF(AD48=0,0,AE48/AD48)</f>
        <v>0</v>
      </c>
      <c r="AN48" s="426"/>
      <c r="AO48" s="422">
        <f t="shared" si="6"/>
        <v>0</v>
      </c>
      <c r="AP48" s="4"/>
    </row>
    <row r="49" spans="1:43" ht="15.6" hidden="1" outlineLevel="1" x14ac:dyDescent="0.55000000000000004">
      <c r="A49" s="238">
        <v>10102</v>
      </c>
      <c r="B49" s="505" t="s">
        <v>49</v>
      </c>
      <c r="C49" s="389"/>
      <c r="D49" s="389">
        <v>0</v>
      </c>
      <c r="I49" s="28">
        <f t="shared" si="13"/>
        <v>0</v>
      </c>
      <c r="J49" s="390">
        <v>0</v>
      </c>
      <c r="K49" s="22"/>
      <c r="L49" s="15">
        <v>0</v>
      </c>
      <c r="M49" s="16">
        <v>0</v>
      </c>
      <c r="N49" s="21">
        <v>0</v>
      </c>
      <c r="O49" s="22">
        <v>0</v>
      </c>
      <c r="P49" s="15">
        <v>0</v>
      </c>
      <c r="Q49" s="16">
        <v>0</v>
      </c>
      <c r="R49" s="21">
        <v>0</v>
      </c>
      <c r="S49" s="22">
        <v>0</v>
      </c>
      <c r="T49" s="15">
        <v>0</v>
      </c>
      <c r="U49" s="16">
        <v>0</v>
      </c>
      <c r="V49" s="21">
        <v>0</v>
      </c>
      <c r="W49" s="22">
        <v>0</v>
      </c>
      <c r="X49" s="15"/>
      <c r="Y49" s="16"/>
      <c r="Z49" s="21"/>
      <c r="AA49" s="22"/>
      <c r="AB49" s="27">
        <f t="shared" si="55"/>
        <v>0</v>
      </c>
      <c r="AC49" s="391">
        <f t="shared" si="56"/>
        <v>0</v>
      </c>
      <c r="AD49" s="214">
        <f>C49+AB49-AC49</f>
        <v>0</v>
      </c>
      <c r="AE49" s="392">
        <v>0</v>
      </c>
      <c r="AF49" s="29">
        <v>0</v>
      </c>
      <c r="AG49" s="29"/>
      <c r="AH49" s="32">
        <f t="shared" si="57"/>
        <v>0</v>
      </c>
      <c r="AI49" s="351">
        <f t="shared" si="58"/>
        <v>0</v>
      </c>
      <c r="AJ49" s="396">
        <f t="shared" si="59"/>
        <v>0</v>
      </c>
      <c r="AK49" s="29">
        <v>0</v>
      </c>
      <c r="AL49" s="455">
        <f t="shared" si="60"/>
        <v>0</v>
      </c>
      <c r="AN49" s="426"/>
      <c r="AO49" s="422">
        <f t="shared" si="6"/>
        <v>0</v>
      </c>
      <c r="AP49" s="4"/>
    </row>
    <row r="50" spans="1:43" ht="15.6" hidden="1" outlineLevel="1" x14ac:dyDescent="0.55000000000000004">
      <c r="A50" s="238">
        <v>10103</v>
      </c>
      <c r="B50" s="505" t="s">
        <v>50</v>
      </c>
      <c r="C50" s="389">
        <v>0</v>
      </c>
      <c r="D50" s="389">
        <v>0</v>
      </c>
      <c r="I50" s="28">
        <f t="shared" si="13"/>
        <v>0</v>
      </c>
      <c r="J50" s="390">
        <v>0</v>
      </c>
      <c r="K50" s="22">
        <v>0</v>
      </c>
      <c r="L50" s="15">
        <v>0</v>
      </c>
      <c r="M50" s="16">
        <v>0</v>
      </c>
      <c r="N50" s="21">
        <v>0</v>
      </c>
      <c r="O50" s="22">
        <v>0</v>
      </c>
      <c r="P50" s="15">
        <v>0</v>
      </c>
      <c r="Q50" s="16">
        <v>0</v>
      </c>
      <c r="R50" s="21">
        <v>0</v>
      </c>
      <c r="S50" s="22">
        <v>0</v>
      </c>
      <c r="T50" s="15">
        <v>0</v>
      </c>
      <c r="U50" s="16">
        <v>0</v>
      </c>
      <c r="V50" s="21">
        <v>0</v>
      </c>
      <c r="W50" s="22">
        <v>0</v>
      </c>
      <c r="X50" s="15"/>
      <c r="Y50" s="16"/>
      <c r="Z50" s="21"/>
      <c r="AA50" s="22"/>
      <c r="AB50" s="27">
        <f t="shared" si="55"/>
        <v>0</v>
      </c>
      <c r="AC50" s="391">
        <f t="shared" si="56"/>
        <v>0</v>
      </c>
      <c r="AD50" s="214">
        <f>C50+AB50-AC50</f>
        <v>0</v>
      </c>
      <c r="AE50" s="392">
        <v>0</v>
      </c>
      <c r="AF50" s="29">
        <v>0</v>
      </c>
      <c r="AG50" s="29"/>
      <c r="AH50" s="32">
        <f t="shared" si="57"/>
        <v>0</v>
      </c>
      <c r="AI50" s="351">
        <f t="shared" si="58"/>
        <v>0</v>
      </c>
      <c r="AJ50" s="397">
        <f t="shared" si="59"/>
        <v>0</v>
      </c>
      <c r="AK50" s="29">
        <v>0</v>
      </c>
      <c r="AL50" s="455">
        <f t="shared" si="60"/>
        <v>0</v>
      </c>
      <c r="AN50" s="426"/>
      <c r="AO50" s="422">
        <f t="shared" si="6"/>
        <v>0</v>
      </c>
      <c r="AP50" s="4"/>
    </row>
    <row r="51" spans="1:43" ht="15.6" hidden="1" outlineLevel="1" x14ac:dyDescent="0.55000000000000004">
      <c r="A51" s="238">
        <v>10104</v>
      </c>
      <c r="B51" s="505" t="s">
        <v>51</v>
      </c>
      <c r="C51" s="389">
        <v>0</v>
      </c>
      <c r="D51" s="389">
        <v>0</v>
      </c>
      <c r="I51" s="28">
        <f t="shared" si="13"/>
        <v>0</v>
      </c>
      <c r="J51" s="390">
        <v>0</v>
      </c>
      <c r="K51" s="22">
        <v>0</v>
      </c>
      <c r="L51" s="15">
        <v>0</v>
      </c>
      <c r="M51" s="16">
        <v>0</v>
      </c>
      <c r="N51" s="21">
        <v>0</v>
      </c>
      <c r="O51" s="22">
        <v>0</v>
      </c>
      <c r="P51" s="15">
        <v>0</v>
      </c>
      <c r="Q51" s="16">
        <v>0</v>
      </c>
      <c r="R51" s="21">
        <v>0</v>
      </c>
      <c r="S51" s="22">
        <v>0</v>
      </c>
      <c r="T51" s="15">
        <v>0</v>
      </c>
      <c r="U51" s="16">
        <v>0</v>
      </c>
      <c r="V51" s="21">
        <v>0</v>
      </c>
      <c r="W51" s="22">
        <v>0</v>
      </c>
      <c r="X51" s="15"/>
      <c r="Y51" s="16"/>
      <c r="Z51" s="21"/>
      <c r="AA51" s="22"/>
      <c r="AB51" s="27">
        <f t="shared" si="55"/>
        <v>0</v>
      </c>
      <c r="AC51" s="391">
        <f t="shared" si="56"/>
        <v>0</v>
      </c>
      <c r="AD51" s="214">
        <f>C51+AB51-AC51</f>
        <v>0</v>
      </c>
      <c r="AE51" s="392">
        <v>0</v>
      </c>
      <c r="AF51" s="29">
        <v>0</v>
      </c>
      <c r="AG51" s="29"/>
      <c r="AH51" s="32">
        <f t="shared" si="57"/>
        <v>0</v>
      </c>
      <c r="AI51" s="351">
        <f t="shared" si="58"/>
        <v>0</v>
      </c>
      <c r="AJ51" s="396">
        <f t="shared" si="59"/>
        <v>0</v>
      </c>
      <c r="AK51" s="29">
        <v>0</v>
      </c>
      <c r="AL51" s="455">
        <f t="shared" si="60"/>
        <v>0</v>
      </c>
      <c r="AN51" s="426"/>
      <c r="AO51" s="422">
        <f t="shared" si="6"/>
        <v>0</v>
      </c>
      <c r="AP51" s="4"/>
    </row>
    <row r="52" spans="1:43" ht="15.6" hidden="1" outlineLevel="1" x14ac:dyDescent="0.55000000000000004">
      <c r="A52" s="238" t="s">
        <v>484</v>
      </c>
      <c r="B52" s="505" t="s">
        <v>52</v>
      </c>
      <c r="C52" s="235">
        <v>0</v>
      </c>
      <c r="D52" s="389">
        <v>0</v>
      </c>
      <c r="I52" s="28">
        <f t="shared" si="13"/>
        <v>0</v>
      </c>
      <c r="J52" s="390">
        <v>0</v>
      </c>
      <c r="K52" s="22">
        <v>0</v>
      </c>
      <c r="L52" s="15">
        <v>0</v>
      </c>
      <c r="M52" s="16">
        <v>0</v>
      </c>
      <c r="N52" s="21">
        <v>0</v>
      </c>
      <c r="O52" s="22">
        <v>0</v>
      </c>
      <c r="P52" s="15">
        <v>0</v>
      </c>
      <c r="Q52" s="16">
        <v>0</v>
      </c>
      <c r="R52" s="21">
        <v>0</v>
      </c>
      <c r="S52" s="22">
        <v>0</v>
      </c>
      <c r="T52" s="15">
        <v>0</v>
      </c>
      <c r="U52" s="16"/>
      <c r="V52" s="21">
        <v>0</v>
      </c>
      <c r="W52" s="22">
        <v>0</v>
      </c>
      <c r="X52" s="15"/>
      <c r="Y52" s="16"/>
      <c r="Z52" s="21"/>
      <c r="AA52" s="22"/>
      <c r="AB52" s="27">
        <f t="shared" si="55"/>
        <v>0</v>
      </c>
      <c r="AC52" s="391">
        <f t="shared" si="56"/>
        <v>0</v>
      </c>
      <c r="AD52" s="214">
        <f>C52+AB52-AC52</f>
        <v>0</v>
      </c>
      <c r="AE52" s="392">
        <f>IFERROR(+VLOOKUP(A52,'Base de Datos'!$A$1:$H$70,7,0),0)</f>
        <v>0</v>
      </c>
      <c r="AF52" s="29">
        <f>IFERROR(+VLOOKUP(A52,'Base de Datos'!$A$1:$H$70,6,0),0)</f>
        <v>0</v>
      </c>
      <c r="AG52" s="29">
        <f>IFERROR(+VLOOKUP(A52,'Base de Datos'!$A$1:$H$70,8,0),0)</f>
        <v>0</v>
      </c>
      <c r="AH52" s="32">
        <f t="shared" ref="AH52:AH57" si="61">+AI52+AG52</f>
        <v>0</v>
      </c>
      <c r="AI52" s="351">
        <f t="shared" si="58"/>
        <v>0</v>
      </c>
      <c r="AJ52" s="396">
        <f t="shared" si="59"/>
        <v>0</v>
      </c>
      <c r="AK52" s="29">
        <f>IFERROR(+VLOOKUP(#REF!,'Base de Datos'!$A$1:$H$70,6,0),0)</f>
        <v>0</v>
      </c>
      <c r="AL52" s="455">
        <f t="shared" si="60"/>
        <v>0</v>
      </c>
      <c r="AN52" s="421"/>
      <c r="AO52" s="422">
        <f t="shared" si="6"/>
        <v>0</v>
      </c>
    </row>
    <row r="53" spans="1:43" s="472" customFormat="1" ht="15.6" outlineLevel="1" x14ac:dyDescent="0.55000000000000004">
      <c r="A53" s="459">
        <v>102</v>
      </c>
      <c r="B53" s="460" t="s">
        <v>53</v>
      </c>
      <c r="C53" s="461">
        <f>SUM(C54:C58)</f>
        <v>2200000</v>
      </c>
      <c r="D53" s="461">
        <f>SUM(D54:D58)</f>
        <v>0</v>
      </c>
      <c r="E53" s="462">
        <f>SUM(E54:E58)</f>
        <v>0</v>
      </c>
      <c r="F53" s="462"/>
      <c r="G53" s="462"/>
      <c r="H53" s="462">
        <f>SUM(H54:H58)</f>
        <v>0</v>
      </c>
      <c r="I53" s="463">
        <f t="shared" si="13"/>
        <v>2200000</v>
      </c>
      <c r="J53" s="461">
        <f>SUM(J54:J58)</f>
        <v>0</v>
      </c>
      <c r="K53" s="464">
        <f t="shared" ref="K53:W53" si="62">SUM(K54:K58)</f>
        <v>0</v>
      </c>
      <c r="L53" s="465">
        <f t="shared" si="62"/>
        <v>0</v>
      </c>
      <c r="M53" s="465">
        <f t="shared" si="62"/>
        <v>0</v>
      </c>
      <c r="N53" s="465"/>
      <c r="O53" s="464">
        <f t="shared" si="62"/>
        <v>0</v>
      </c>
      <c r="P53" s="465">
        <f t="shared" si="62"/>
        <v>0</v>
      </c>
      <c r="Q53" s="464">
        <f t="shared" si="62"/>
        <v>0</v>
      </c>
      <c r="R53" s="465">
        <f t="shared" si="62"/>
        <v>0</v>
      </c>
      <c r="S53" s="464">
        <f t="shared" si="62"/>
        <v>0</v>
      </c>
      <c r="T53" s="465">
        <f>SUM(T54:T58)</f>
        <v>0</v>
      </c>
      <c r="U53" s="464"/>
      <c r="V53" s="465">
        <f t="shared" si="62"/>
        <v>0</v>
      </c>
      <c r="W53" s="464">
        <f t="shared" si="62"/>
        <v>0</v>
      </c>
      <c r="X53" s="465"/>
      <c r="Y53" s="464"/>
      <c r="Z53" s="465"/>
      <c r="AA53" s="464"/>
      <c r="AB53" s="466">
        <f>SUM(AB54:AB58)</f>
        <v>0</v>
      </c>
      <c r="AC53" s="461">
        <f>SUM(AC54:AC58)</f>
        <v>0</v>
      </c>
      <c r="AD53" s="458">
        <f>SUM(AD54:AD58)</f>
        <v>2200000</v>
      </c>
      <c r="AE53" s="457">
        <f t="shared" ref="AE53:AI53" si="63">SUM(AE54:AE58)</f>
        <v>0</v>
      </c>
      <c r="AF53" s="458">
        <f t="shared" si="63"/>
        <v>0</v>
      </c>
      <c r="AG53" s="458">
        <f t="shared" si="63"/>
        <v>0</v>
      </c>
      <c r="AH53" s="458">
        <f t="shared" si="61"/>
        <v>2200000</v>
      </c>
      <c r="AI53" s="458">
        <f t="shared" si="63"/>
        <v>2200000</v>
      </c>
      <c r="AJ53" s="467">
        <f>IF(AD53=0,0,(AD53-AI53)/AD53)</f>
        <v>0</v>
      </c>
      <c r="AK53" s="458">
        <f t="shared" ref="AK53" si="64">SUM(AK54:AK58)</f>
        <v>550000</v>
      </c>
      <c r="AL53" s="468">
        <f t="shared" si="60"/>
        <v>0</v>
      </c>
      <c r="AM53" s="469"/>
      <c r="AN53" s="470">
        <v>19892800</v>
      </c>
      <c r="AO53" s="471">
        <f t="shared" si="6"/>
        <v>-17692800</v>
      </c>
      <c r="AP53" s="469"/>
      <c r="AQ53" s="469"/>
    </row>
    <row r="54" spans="1:43" ht="15.6" hidden="1" outlineLevel="1" x14ac:dyDescent="0.55000000000000004">
      <c r="A54" s="238" t="s">
        <v>485</v>
      </c>
      <c r="B54" s="505" t="s">
        <v>54</v>
      </c>
      <c r="C54" s="235"/>
      <c r="D54" s="389">
        <v>0</v>
      </c>
      <c r="I54" s="28">
        <f t="shared" si="13"/>
        <v>0</v>
      </c>
      <c r="J54" s="390"/>
      <c r="K54" s="22"/>
      <c r="L54" s="15">
        <v>0</v>
      </c>
      <c r="M54" s="16">
        <v>0</v>
      </c>
      <c r="N54" s="21">
        <v>0</v>
      </c>
      <c r="O54" s="22">
        <v>0</v>
      </c>
      <c r="P54" s="15">
        <v>0</v>
      </c>
      <c r="Q54" s="16">
        <v>0</v>
      </c>
      <c r="R54" s="21">
        <v>0</v>
      </c>
      <c r="S54" s="22">
        <v>0</v>
      </c>
      <c r="T54" s="15">
        <v>0</v>
      </c>
      <c r="U54" s="16"/>
      <c r="V54" s="21">
        <v>0</v>
      </c>
      <c r="W54" s="22">
        <v>0</v>
      </c>
      <c r="X54" s="15"/>
      <c r="Y54" s="16"/>
      <c r="Z54" s="21"/>
      <c r="AA54" s="22"/>
      <c r="AB54" s="27">
        <f t="shared" ref="AB54:AB58" si="65">J54+L54+N54+P54+R54+T54+V54+X54+Z54</f>
        <v>0</v>
      </c>
      <c r="AC54" s="391">
        <f t="shared" ref="AC54:AC58" si="66">K54+M54+O54+Q54+S54+U54+W54+Y54+AA54</f>
        <v>0</v>
      </c>
      <c r="AD54" s="214">
        <f>C54+AB54-AC54</f>
        <v>0</v>
      </c>
      <c r="AE54" s="392">
        <f>IFERROR(+VLOOKUP(A54,'Base de Datos'!$A$1:$H$70,7,0),0)</f>
        <v>0</v>
      </c>
      <c r="AF54" s="29">
        <f>IFERROR(+VLOOKUP(A54,'Base de Datos'!$A$1:$H$70,6,0),0)</f>
        <v>0</v>
      </c>
      <c r="AG54" s="29">
        <f>IFERROR(+VLOOKUP(A54,'Base de Datos'!$A$1:$H$70,8,0),0)</f>
        <v>0</v>
      </c>
      <c r="AH54" s="32">
        <f t="shared" si="61"/>
        <v>0</v>
      </c>
      <c r="AI54" s="351">
        <f t="shared" si="58"/>
        <v>0</v>
      </c>
      <c r="AJ54" s="393">
        <f t="shared" ref="AJ54:AJ57" si="67">IFERROR(((AD54-AI54)/AD54),0)</f>
        <v>0</v>
      </c>
      <c r="AK54" s="29">
        <f>IFERROR(+VLOOKUP(A54,'Base de Datos'!$A$1:$K$70,11,0),0)</f>
        <v>0</v>
      </c>
      <c r="AL54" s="455">
        <f t="shared" ref="AL54:AL57" si="68">IFERROR(+(AE54/AD54),0)</f>
        <v>0</v>
      </c>
      <c r="AN54" s="419">
        <v>3002500</v>
      </c>
      <c r="AO54" s="422">
        <f t="shared" si="6"/>
        <v>-3002500</v>
      </c>
    </row>
    <row r="55" spans="1:43" ht="15.6" hidden="1" outlineLevel="1" x14ac:dyDescent="0.55000000000000004">
      <c r="A55" s="238" t="s">
        <v>486</v>
      </c>
      <c r="B55" s="505" t="s">
        <v>55</v>
      </c>
      <c r="C55" s="235"/>
      <c r="D55" s="389">
        <v>0</v>
      </c>
      <c r="I55" s="28">
        <f t="shared" si="13"/>
        <v>0</v>
      </c>
      <c r="J55" s="390"/>
      <c r="K55" s="22"/>
      <c r="L55" s="15">
        <v>0</v>
      </c>
      <c r="M55" s="16">
        <v>0</v>
      </c>
      <c r="N55" s="21">
        <v>0</v>
      </c>
      <c r="O55" s="22">
        <v>0</v>
      </c>
      <c r="P55" s="15">
        <v>0</v>
      </c>
      <c r="Q55" s="16">
        <v>0</v>
      </c>
      <c r="R55" s="21">
        <v>0</v>
      </c>
      <c r="S55" s="22">
        <v>0</v>
      </c>
      <c r="T55" s="15">
        <v>0</v>
      </c>
      <c r="U55" s="16"/>
      <c r="V55" s="21">
        <v>0</v>
      </c>
      <c r="W55" s="22">
        <v>0</v>
      </c>
      <c r="X55" s="15"/>
      <c r="Y55" s="16"/>
      <c r="Z55" s="21"/>
      <c r="AA55" s="22"/>
      <c r="AB55" s="27">
        <f t="shared" si="65"/>
        <v>0</v>
      </c>
      <c r="AC55" s="391">
        <f t="shared" si="66"/>
        <v>0</v>
      </c>
      <c r="AD55" s="190">
        <f>C55+AB55-AC55</f>
        <v>0</v>
      </c>
      <c r="AE55" s="392">
        <f>IFERROR(+VLOOKUP(A55,'Base de Datos'!$A$1:$H$70,7,0),0)</f>
        <v>0</v>
      </c>
      <c r="AF55" s="29">
        <f>IFERROR(+VLOOKUP(A55,'Base de Datos'!$A$1:$H$70,6,0),0)</f>
        <v>0</v>
      </c>
      <c r="AG55" s="29">
        <f>IFERROR(+VLOOKUP(A55,'Base de Datos'!$A$1:$H$70,8,0),0)</f>
        <v>0</v>
      </c>
      <c r="AH55" s="32">
        <f t="shared" si="61"/>
        <v>0</v>
      </c>
      <c r="AI55" s="351">
        <f t="shared" si="58"/>
        <v>0</v>
      </c>
      <c r="AJ55" s="393">
        <f t="shared" si="67"/>
        <v>0</v>
      </c>
      <c r="AK55" s="29">
        <f>IFERROR(+VLOOKUP(A55,'Base de Datos'!$A$1:$K$70,11,0),0)</f>
        <v>0</v>
      </c>
      <c r="AL55" s="455">
        <f t="shared" si="68"/>
        <v>0</v>
      </c>
      <c r="AN55" s="419">
        <v>5014800</v>
      </c>
      <c r="AO55" s="422">
        <f t="shared" si="6"/>
        <v>-5014800</v>
      </c>
    </row>
    <row r="56" spans="1:43" ht="15.6" hidden="1" outlineLevel="1" x14ac:dyDescent="0.55000000000000004">
      <c r="A56" s="238" t="s">
        <v>487</v>
      </c>
      <c r="B56" s="505" t="s">
        <v>56</v>
      </c>
      <c r="C56" s="235"/>
      <c r="D56" s="389">
        <v>0</v>
      </c>
      <c r="I56" s="28">
        <f t="shared" si="13"/>
        <v>0</v>
      </c>
      <c r="J56" s="390"/>
      <c r="K56" s="22"/>
      <c r="L56" s="15">
        <v>0</v>
      </c>
      <c r="M56" s="16">
        <v>0</v>
      </c>
      <c r="N56" s="21">
        <v>0</v>
      </c>
      <c r="O56" s="22">
        <v>0</v>
      </c>
      <c r="P56" s="15">
        <v>0</v>
      </c>
      <c r="Q56" s="16">
        <v>0</v>
      </c>
      <c r="R56" s="21">
        <v>0</v>
      </c>
      <c r="S56" s="22">
        <v>0</v>
      </c>
      <c r="T56" s="15">
        <v>0</v>
      </c>
      <c r="U56" s="16"/>
      <c r="V56" s="21">
        <v>0</v>
      </c>
      <c r="W56" s="22">
        <v>0</v>
      </c>
      <c r="X56" s="15"/>
      <c r="Y56" s="16"/>
      <c r="Z56" s="21"/>
      <c r="AA56" s="22"/>
      <c r="AB56" s="27">
        <f t="shared" si="65"/>
        <v>0</v>
      </c>
      <c r="AC56" s="391">
        <f t="shared" si="66"/>
        <v>0</v>
      </c>
      <c r="AD56" s="214">
        <f>C56+AB56-AC56</f>
        <v>0</v>
      </c>
      <c r="AE56" s="392">
        <f>IFERROR(+VLOOKUP(A56,'Base de Datos'!$A$1:$H$70,7,0),0)</f>
        <v>0</v>
      </c>
      <c r="AF56" s="29">
        <f>IFERROR(+VLOOKUP(A56,'Base de Datos'!$A$1:$H$70,6,0),0)</f>
        <v>0</v>
      </c>
      <c r="AG56" s="29">
        <f>IFERROR(+VLOOKUP(A56,'Base de Datos'!$A$1:$H$70,8,0),0)</f>
        <v>0</v>
      </c>
      <c r="AH56" s="32">
        <f t="shared" si="61"/>
        <v>0</v>
      </c>
      <c r="AI56" s="351">
        <f t="shared" si="58"/>
        <v>0</v>
      </c>
      <c r="AJ56" s="393">
        <f t="shared" si="67"/>
        <v>0</v>
      </c>
      <c r="AK56" s="29">
        <f>IFERROR(+VLOOKUP(A56,'Base de Datos'!$A$1:$K$70,11,0),0)</f>
        <v>0</v>
      </c>
      <c r="AL56" s="455">
        <f t="shared" si="68"/>
        <v>0</v>
      </c>
      <c r="AN56" s="421"/>
      <c r="AO56" s="422">
        <f t="shared" si="6"/>
        <v>0</v>
      </c>
    </row>
    <row r="57" spans="1:43" ht="15.6" outlineLevel="1" x14ac:dyDescent="0.55000000000000004">
      <c r="A57" s="238" t="s">
        <v>488</v>
      </c>
      <c r="B57" s="505" t="s">
        <v>57</v>
      </c>
      <c r="C57" s="235">
        <v>2200000</v>
      </c>
      <c r="D57" s="389">
        <v>0</v>
      </c>
      <c r="I57" s="28">
        <f t="shared" si="13"/>
        <v>2200000</v>
      </c>
      <c r="J57" s="390"/>
      <c r="K57" s="22"/>
      <c r="L57" s="15">
        <v>0</v>
      </c>
      <c r="M57" s="16">
        <v>0</v>
      </c>
      <c r="N57" s="21"/>
      <c r="O57" s="22">
        <v>0</v>
      </c>
      <c r="P57" s="15">
        <v>0</v>
      </c>
      <c r="Q57" s="16">
        <v>0</v>
      </c>
      <c r="R57" s="21">
        <v>0</v>
      </c>
      <c r="S57" s="22">
        <v>0</v>
      </c>
      <c r="T57" s="15">
        <v>0</v>
      </c>
      <c r="U57" s="16"/>
      <c r="V57" s="21">
        <v>0</v>
      </c>
      <c r="W57" s="22">
        <v>0</v>
      </c>
      <c r="X57" s="15"/>
      <c r="Y57" s="16"/>
      <c r="Z57" s="21"/>
      <c r="AA57" s="22"/>
      <c r="AB57" s="27">
        <f t="shared" si="65"/>
        <v>0</v>
      </c>
      <c r="AC57" s="391">
        <f t="shared" si="66"/>
        <v>0</v>
      </c>
      <c r="AD57" s="214">
        <f>C57+AB57-AC57</f>
        <v>2200000</v>
      </c>
      <c r="AE57" s="392">
        <f>IFERROR(+VLOOKUP(A57,'Base de Datos'!$A$1:$H$70,7,0),0)</f>
        <v>0</v>
      </c>
      <c r="AF57" s="29">
        <f>IFERROR(+VLOOKUP(A57,'Base de Datos'!$A$1:$H$70,6,0),0)</f>
        <v>0</v>
      </c>
      <c r="AG57" s="29">
        <f>IFERROR(+VLOOKUP(A57,'Base de Datos'!$A$1:$H$70,8,0),0)</f>
        <v>0</v>
      </c>
      <c r="AH57" s="32">
        <f t="shared" si="61"/>
        <v>2200000</v>
      </c>
      <c r="AI57" s="351">
        <f t="shared" si="58"/>
        <v>2200000</v>
      </c>
      <c r="AJ57" s="393">
        <f t="shared" si="67"/>
        <v>0</v>
      </c>
      <c r="AK57" s="29">
        <f>IFERROR(+VLOOKUP(A57,'Base de Datos'!$A$1:$K$70,11,0),0)</f>
        <v>550000</v>
      </c>
      <c r="AL57" s="455">
        <f t="shared" si="68"/>
        <v>0</v>
      </c>
      <c r="AN57" s="419">
        <v>11875500</v>
      </c>
      <c r="AO57" s="422">
        <f t="shared" si="6"/>
        <v>-9675500</v>
      </c>
    </row>
    <row r="58" spans="1:43" ht="15.6" hidden="1" outlineLevel="1" x14ac:dyDescent="0.55000000000000004">
      <c r="A58" s="238" t="s">
        <v>489</v>
      </c>
      <c r="B58" s="505" t="s">
        <v>58</v>
      </c>
      <c r="C58" s="401"/>
      <c r="D58" s="389">
        <v>0</v>
      </c>
      <c r="I58" s="28">
        <f t="shared" si="13"/>
        <v>0</v>
      </c>
      <c r="J58" s="390">
        <v>0</v>
      </c>
      <c r="K58" s="22">
        <v>0</v>
      </c>
      <c r="L58" s="15">
        <v>0</v>
      </c>
      <c r="M58" s="16">
        <v>0</v>
      </c>
      <c r="N58" s="21">
        <v>0</v>
      </c>
      <c r="O58" s="22">
        <v>0</v>
      </c>
      <c r="P58" s="15">
        <v>0</v>
      </c>
      <c r="Q58" s="16">
        <v>0</v>
      </c>
      <c r="R58" s="21">
        <v>0</v>
      </c>
      <c r="S58" s="22">
        <v>0</v>
      </c>
      <c r="T58" s="15">
        <v>0</v>
      </c>
      <c r="U58" s="16">
        <v>0</v>
      </c>
      <c r="V58" s="21">
        <v>0</v>
      </c>
      <c r="W58" s="22">
        <v>0</v>
      </c>
      <c r="X58" s="15"/>
      <c r="Y58" s="16"/>
      <c r="Z58" s="21"/>
      <c r="AA58" s="22"/>
      <c r="AB58" s="27">
        <f t="shared" si="65"/>
        <v>0</v>
      </c>
      <c r="AC58" s="391">
        <f t="shared" si="66"/>
        <v>0</v>
      </c>
      <c r="AD58" s="214">
        <f>C58+AB58-AC58</f>
        <v>0</v>
      </c>
      <c r="AE58" s="392">
        <f>IFERROR(+VLOOKUP(A58,'Base de Datos'!$A$1:$H$70,7,0),0)</f>
        <v>0</v>
      </c>
      <c r="AF58" s="29">
        <f>IFERROR(+VLOOKUP(A58,'Base de Datos'!$A$1:$H$70,6,0),0)</f>
        <v>0</v>
      </c>
      <c r="AG58" s="29"/>
      <c r="AH58" s="32">
        <f t="shared" si="57"/>
        <v>0</v>
      </c>
      <c r="AI58" s="351">
        <f t="shared" si="58"/>
        <v>0</v>
      </c>
      <c r="AJ58" s="396">
        <v>0</v>
      </c>
      <c r="AK58" s="29">
        <f>IFERROR(+VLOOKUP(#REF!,'Base de Datos'!$A$1:$H$70,6,0),0)</f>
        <v>0</v>
      </c>
      <c r="AL58" s="455">
        <v>0</v>
      </c>
      <c r="AN58" s="421"/>
      <c r="AO58" s="422">
        <f t="shared" si="6"/>
        <v>0</v>
      </c>
    </row>
    <row r="59" spans="1:43" s="472" customFormat="1" ht="15.6" x14ac:dyDescent="0.55000000000000004">
      <c r="A59" s="459">
        <v>103</v>
      </c>
      <c r="B59" s="460" t="s">
        <v>59</v>
      </c>
      <c r="C59" s="461">
        <f>SUM(C60:C66)</f>
        <v>6012000</v>
      </c>
      <c r="D59" s="461">
        <f>SUM(D60:D66)</f>
        <v>0</v>
      </c>
      <c r="E59" s="462">
        <f>SUM(E60:E66)</f>
        <v>0</v>
      </c>
      <c r="F59" s="462"/>
      <c r="G59" s="462"/>
      <c r="H59" s="462">
        <f>SUM(H60:H66)</f>
        <v>0</v>
      </c>
      <c r="I59" s="463">
        <f t="shared" si="13"/>
        <v>6012000</v>
      </c>
      <c r="J59" s="461">
        <f t="shared" ref="J59:W59" si="69">SUM(J60:J66)</f>
        <v>0</v>
      </c>
      <c r="K59" s="464">
        <f t="shared" si="69"/>
        <v>0</v>
      </c>
      <c r="L59" s="465">
        <f t="shared" si="69"/>
        <v>0</v>
      </c>
      <c r="M59" s="465">
        <f t="shared" si="69"/>
        <v>0</v>
      </c>
      <c r="N59" s="465">
        <f t="shared" si="69"/>
        <v>0</v>
      </c>
      <c r="O59" s="464">
        <f t="shared" si="69"/>
        <v>0</v>
      </c>
      <c r="P59" s="465">
        <f t="shared" si="69"/>
        <v>0</v>
      </c>
      <c r="Q59" s="464">
        <f t="shared" si="69"/>
        <v>0</v>
      </c>
      <c r="R59" s="465">
        <f t="shared" si="69"/>
        <v>0</v>
      </c>
      <c r="S59" s="464">
        <f t="shared" si="69"/>
        <v>0</v>
      </c>
      <c r="T59" s="465">
        <f>SUM(T60:T66)</f>
        <v>0</v>
      </c>
      <c r="U59" s="464">
        <f>SUM(U60:U66)</f>
        <v>0</v>
      </c>
      <c r="V59" s="465">
        <f t="shared" si="69"/>
        <v>0</v>
      </c>
      <c r="W59" s="464">
        <f t="shared" si="69"/>
        <v>0</v>
      </c>
      <c r="X59" s="465"/>
      <c r="Y59" s="464"/>
      <c r="Z59" s="465"/>
      <c r="AA59" s="464"/>
      <c r="AB59" s="466">
        <f t="shared" ref="AB59:AI59" si="70">SUM(AB60:AB66)</f>
        <v>0</v>
      </c>
      <c r="AC59" s="461">
        <f>SUM(AC60:AC66)</f>
        <v>0</v>
      </c>
      <c r="AD59" s="458">
        <f>SUM(AD60:AD66)</f>
        <v>6012000</v>
      </c>
      <c r="AE59" s="457">
        <f t="shared" si="70"/>
        <v>216892.2</v>
      </c>
      <c r="AF59" s="458">
        <f t="shared" si="70"/>
        <v>1294500</v>
      </c>
      <c r="AG59" s="458">
        <f t="shared" si="70"/>
        <v>0</v>
      </c>
      <c r="AH59" s="458">
        <f>+AI59+AG59</f>
        <v>4500607.8</v>
      </c>
      <c r="AI59" s="458">
        <f t="shared" si="70"/>
        <v>4500607.8</v>
      </c>
      <c r="AJ59" s="467">
        <f>(AD59-AI59)/AD59</f>
        <v>0.25139590818363278</v>
      </c>
      <c r="AK59" s="458">
        <f t="shared" ref="AK59" si="71">SUM(AK60:AK66)</f>
        <v>607.79999999999995</v>
      </c>
      <c r="AL59" s="468">
        <f>AE59/AD59</f>
        <v>3.6076546906187626E-2</v>
      </c>
      <c r="AM59" s="469" t="s">
        <v>657</v>
      </c>
      <c r="AN59" s="470">
        <v>4542161.7</v>
      </c>
      <c r="AO59" s="471">
        <f t="shared" si="6"/>
        <v>-41553.900000000373</v>
      </c>
      <c r="AP59" s="469"/>
      <c r="AQ59" s="469"/>
    </row>
    <row r="60" spans="1:43" ht="15.6" x14ac:dyDescent="0.55000000000000004">
      <c r="A60" s="238" t="s">
        <v>490</v>
      </c>
      <c r="B60" s="505" t="s">
        <v>60</v>
      </c>
      <c r="C60" s="389">
        <v>6000000</v>
      </c>
      <c r="D60" s="389">
        <v>0</v>
      </c>
      <c r="E60" s="409"/>
      <c r="F60" s="409"/>
      <c r="G60" s="409"/>
      <c r="H60" s="409"/>
      <c r="I60" s="28">
        <f t="shared" si="13"/>
        <v>6000000</v>
      </c>
      <c r="J60" s="390">
        <v>0</v>
      </c>
      <c r="K60" s="22">
        <v>0</v>
      </c>
      <c r="L60" s="15">
        <v>0</v>
      </c>
      <c r="M60" s="16">
        <v>0</v>
      </c>
      <c r="N60" s="21"/>
      <c r="O60" s="22"/>
      <c r="P60" s="15">
        <v>0</v>
      </c>
      <c r="Q60" s="16">
        <v>0</v>
      </c>
      <c r="R60" s="21"/>
      <c r="S60" s="22">
        <v>0</v>
      </c>
      <c r="T60" s="15"/>
      <c r="U60" s="16">
        <v>0</v>
      </c>
      <c r="V60" s="21">
        <v>0</v>
      </c>
      <c r="W60" s="22"/>
      <c r="X60" s="15"/>
      <c r="Y60" s="16"/>
      <c r="Z60" s="21"/>
      <c r="AA60" s="22"/>
      <c r="AB60" s="27">
        <f t="shared" ref="AB60:AB65" si="72">J60+L60+N60+P60+R60+T60+V60+X60+Z60</f>
        <v>0</v>
      </c>
      <c r="AC60" s="391">
        <f t="shared" ref="AC60:AC65" si="73">K60+M60+O60+Q60+S60+U60+W60+Y60+AA60</f>
        <v>0</v>
      </c>
      <c r="AD60" s="214">
        <f t="shared" ref="AD60:AD65" si="74">C60+AB60-AC60</f>
        <v>6000000</v>
      </c>
      <c r="AE60" s="392">
        <f>IFERROR(+VLOOKUP(A60,'Base de Datos'!$A$1:$H$70,7,0),0)</f>
        <v>216892.2</v>
      </c>
      <c r="AF60" s="29">
        <f>IFERROR(+VLOOKUP(A60,'Base de Datos'!$A$1:$H$70,6,0),0)</f>
        <v>1282500</v>
      </c>
      <c r="AG60" s="29">
        <f>IFERROR(+VLOOKUP(A60,'Base de Datos'!$A$1:$H$70,8,0),0)</f>
        <v>0</v>
      </c>
      <c r="AH60" s="32">
        <f>+AI60+AG60</f>
        <v>4500607.8</v>
      </c>
      <c r="AI60" s="351">
        <f t="shared" si="58"/>
        <v>4500607.8</v>
      </c>
      <c r="AJ60" s="397">
        <f t="shared" ref="AJ60:AJ62" si="75">IFERROR(((AD60-AI60)/AD60),0)</f>
        <v>0.24989870000000003</v>
      </c>
      <c r="AK60" s="29">
        <f>IFERROR(+VLOOKUP(A60,'Base de Datos'!$A$1:$K$70,11,0),0)</f>
        <v>607.79999999999995</v>
      </c>
      <c r="AL60" s="455">
        <f t="shared" ref="AL60:AL62" si="76">IFERROR(+(AE60/AD60),0)</f>
        <v>3.6148699999999999E-2</v>
      </c>
      <c r="AN60" s="421">
        <v>4542161.7</v>
      </c>
      <c r="AO60" s="422">
        <f t="shared" si="6"/>
        <v>-41553.900000000373</v>
      </c>
    </row>
    <row r="61" spans="1:43" ht="15.6" hidden="1" x14ac:dyDescent="0.55000000000000004">
      <c r="A61" s="234" t="s">
        <v>491</v>
      </c>
      <c r="B61" s="505" t="s">
        <v>61</v>
      </c>
      <c r="C61" s="235">
        <v>0</v>
      </c>
      <c r="D61" s="389">
        <v>0</v>
      </c>
      <c r="I61" s="28">
        <f t="shared" si="13"/>
        <v>0</v>
      </c>
      <c r="J61" s="390">
        <v>0</v>
      </c>
      <c r="K61" s="22">
        <v>0</v>
      </c>
      <c r="L61" s="15">
        <v>0</v>
      </c>
      <c r="M61" s="16">
        <v>0</v>
      </c>
      <c r="N61" s="21">
        <v>0</v>
      </c>
      <c r="O61" s="22">
        <v>0</v>
      </c>
      <c r="P61" s="15">
        <v>0</v>
      </c>
      <c r="Q61" s="16">
        <v>0</v>
      </c>
      <c r="R61" s="21">
        <v>0</v>
      </c>
      <c r="S61" s="22">
        <v>0</v>
      </c>
      <c r="T61" s="15">
        <v>0</v>
      </c>
      <c r="U61" s="16"/>
      <c r="V61" s="21">
        <v>0</v>
      </c>
      <c r="W61" s="22">
        <v>0</v>
      </c>
      <c r="X61" s="15"/>
      <c r="Y61" s="16"/>
      <c r="Z61" s="21"/>
      <c r="AA61" s="22"/>
      <c r="AB61" s="27">
        <f t="shared" si="72"/>
        <v>0</v>
      </c>
      <c r="AC61" s="391">
        <f t="shared" si="73"/>
        <v>0</v>
      </c>
      <c r="AD61" s="190">
        <f t="shared" si="74"/>
        <v>0</v>
      </c>
      <c r="AE61" s="392">
        <f>IFERROR(+VLOOKUP(A61,'Base de Datos'!$A$1:$H$70,7,0),0)</f>
        <v>0</v>
      </c>
      <c r="AF61" s="29">
        <f>IFERROR(+VLOOKUP(A61,'Base de Datos'!$A$1:$H$70,6,0),0)</f>
        <v>0</v>
      </c>
      <c r="AG61" s="29">
        <f>IFERROR(+VLOOKUP(A61,'Base de Datos'!$A$1:$H$70,8,0),0)</f>
        <v>0</v>
      </c>
      <c r="AH61" s="32">
        <f>+AI61+AG61</f>
        <v>0</v>
      </c>
      <c r="AI61" s="351">
        <f t="shared" si="58"/>
        <v>0</v>
      </c>
      <c r="AJ61" s="393">
        <f t="shared" si="75"/>
        <v>0</v>
      </c>
      <c r="AK61" s="29">
        <f>IFERROR(+VLOOKUP(#REF!,'Base de Datos'!$A$1:$H$70,6,0),0)</f>
        <v>0</v>
      </c>
      <c r="AL61" s="455">
        <f t="shared" si="76"/>
        <v>0</v>
      </c>
      <c r="AN61" s="421"/>
      <c r="AO61" s="422">
        <f t="shared" si="6"/>
        <v>0</v>
      </c>
    </row>
    <row r="62" spans="1:43" ht="15.6" hidden="1" x14ac:dyDescent="0.55000000000000004">
      <c r="A62" s="234" t="s">
        <v>492</v>
      </c>
      <c r="B62" s="505" t="s">
        <v>62</v>
      </c>
      <c r="C62" s="235"/>
      <c r="D62" s="389">
        <v>0</v>
      </c>
      <c r="I62" s="28">
        <f t="shared" si="13"/>
        <v>0</v>
      </c>
      <c r="J62" s="390">
        <v>0</v>
      </c>
      <c r="K62" s="22">
        <v>0</v>
      </c>
      <c r="L62" s="15">
        <v>0</v>
      </c>
      <c r="M62" s="16">
        <v>0</v>
      </c>
      <c r="N62" s="21">
        <v>0</v>
      </c>
      <c r="O62" s="22">
        <v>0</v>
      </c>
      <c r="P62" s="15">
        <v>0</v>
      </c>
      <c r="Q62" s="16">
        <v>0</v>
      </c>
      <c r="R62" s="21">
        <v>0</v>
      </c>
      <c r="S62" s="22">
        <v>0</v>
      </c>
      <c r="T62" s="15">
        <v>0</v>
      </c>
      <c r="U62" s="16"/>
      <c r="V62" s="21">
        <v>0</v>
      </c>
      <c r="W62" s="22">
        <v>0</v>
      </c>
      <c r="X62" s="15"/>
      <c r="Y62" s="16"/>
      <c r="Z62" s="21"/>
      <c r="AA62" s="22"/>
      <c r="AB62" s="27">
        <f t="shared" si="72"/>
        <v>0</v>
      </c>
      <c r="AC62" s="391">
        <f t="shared" si="73"/>
        <v>0</v>
      </c>
      <c r="AD62" s="190">
        <f t="shared" si="74"/>
        <v>0</v>
      </c>
      <c r="AE62" s="392">
        <f>IFERROR(+VLOOKUP(A62,'Base de Datos'!$A$1:$H$70,7,0),0)</f>
        <v>0</v>
      </c>
      <c r="AF62" s="29">
        <f>IFERROR(+VLOOKUP(A62,'Base de Datos'!$A$1:$H$70,6,0),0)</f>
        <v>0</v>
      </c>
      <c r="AG62" s="29">
        <f>IFERROR(+VLOOKUP(A62,'Base de Datos'!$A$1:$H$70,8,0),0)</f>
        <v>0</v>
      </c>
      <c r="AH62" s="32">
        <f>+AI62+AG62</f>
        <v>0</v>
      </c>
      <c r="AI62" s="351">
        <f t="shared" si="58"/>
        <v>0</v>
      </c>
      <c r="AJ62" s="393">
        <f t="shared" si="75"/>
        <v>0</v>
      </c>
      <c r="AK62" s="29">
        <f>IFERROR(+VLOOKUP(#REF!,'Base de Datos'!$A$1:$H$70,6,0),0)</f>
        <v>0</v>
      </c>
      <c r="AL62" s="455">
        <f t="shared" si="76"/>
        <v>0</v>
      </c>
      <c r="AN62" s="421"/>
      <c r="AO62" s="422">
        <f t="shared" si="6"/>
        <v>0</v>
      </c>
    </row>
    <row r="63" spans="1:43" ht="15.6" hidden="1" x14ac:dyDescent="0.55000000000000004">
      <c r="A63" s="234">
        <v>10304</v>
      </c>
      <c r="B63" s="505" t="s">
        <v>63</v>
      </c>
      <c r="C63" s="401">
        <v>0</v>
      </c>
      <c r="D63" s="389">
        <v>0</v>
      </c>
      <c r="I63" s="28">
        <f t="shared" si="13"/>
        <v>0</v>
      </c>
      <c r="J63" s="390">
        <v>0</v>
      </c>
      <c r="K63" s="22">
        <v>0</v>
      </c>
      <c r="L63" s="15">
        <v>0</v>
      </c>
      <c r="M63" s="16">
        <v>0</v>
      </c>
      <c r="N63" s="21">
        <v>0</v>
      </c>
      <c r="O63" s="22">
        <v>0</v>
      </c>
      <c r="P63" s="15">
        <v>0</v>
      </c>
      <c r="Q63" s="16">
        <v>0</v>
      </c>
      <c r="R63" s="21">
        <v>0</v>
      </c>
      <c r="S63" s="22">
        <v>0</v>
      </c>
      <c r="T63" s="15">
        <v>0</v>
      </c>
      <c r="U63" s="16">
        <v>0</v>
      </c>
      <c r="V63" s="21">
        <v>0</v>
      </c>
      <c r="W63" s="22">
        <v>0</v>
      </c>
      <c r="X63" s="15"/>
      <c r="Y63" s="16"/>
      <c r="Z63" s="21"/>
      <c r="AA63" s="22"/>
      <c r="AB63" s="27">
        <f t="shared" si="72"/>
        <v>0</v>
      </c>
      <c r="AC63" s="391">
        <f t="shared" si="73"/>
        <v>0</v>
      </c>
      <c r="AD63" s="190">
        <f t="shared" si="74"/>
        <v>0</v>
      </c>
      <c r="AE63" s="392">
        <v>0</v>
      </c>
      <c r="AF63" s="29">
        <v>0</v>
      </c>
      <c r="AG63" s="29"/>
      <c r="AH63" s="32">
        <f t="shared" si="57"/>
        <v>0</v>
      </c>
      <c r="AI63" s="351">
        <f t="shared" si="58"/>
        <v>0</v>
      </c>
      <c r="AJ63" s="396" t="e">
        <f>(AD63-AI63)/AD63</f>
        <v>#DIV/0!</v>
      </c>
      <c r="AK63" s="29">
        <v>0</v>
      </c>
      <c r="AL63" s="455" t="e">
        <f t="shared" si="51"/>
        <v>#DIV/0!</v>
      </c>
      <c r="AN63" s="421"/>
      <c r="AO63" s="422">
        <f t="shared" si="6"/>
        <v>0</v>
      </c>
    </row>
    <row r="64" spans="1:43" ht="15.6" hidden="1" x14ac:dyDescent="0.55000000000000004">
      <c r="A64" s="234">
        <v>10305</v>
      </c>
      <c r="B64" s="505" t="s">
        <v>64</v>
      </c>
      <c r="C64" s="401">
        <v>0</v>
      </c>
      <c r="D64" s="389">
        <v>0</v>
      </c>
      <c r="I64" s="28">
        <f t="shared" si="13"/>
        <v>0</v>
      </c>
      <c r="J64" s="390">
        <v>0</v>
      </c>
      <c r="K64" s="22">
        <v>0</v>
      </c>
      <c r="L64" s="15">
        <v>0</v>
      </c>
      <c r="M64" s="16">
        <v>0</v>
      </c>
      <c r="N64" s="21">
        <v>0</v>
      </c>
      <c r="O64" s="22">
        <v>0</v>
      </c>
      <c r="P64" s="15">
        <v>0</v>
      </c>
      <c r="Q64" s="16">
        <v>0</v>
      </c>
      <c r="R64" s="21">
        <v>0</v>
      </c>
      <c r="S64" s="22">
        <v>0</v>
      </c>
      <c r="T64" s="15">
        <v>0</v>
      </c>
      <c r="U64" s="16">
        <v>0</v>
      </c>
      <c r="V64" s="21">
        <v>0</v>
      </c>
      <c r="W64" s="22">
        <v>0</v>
      </c>
      <c r="X64" s="15"/>
      <c r="Y64" s="16"/>
      <c r="Z64" s="21"/>
      <c r="AA64" s="22"/>
      <c r="AB64" s="27">
        <f t="shared" si="72"/>
        <v>0</v>
      </c>
      <c r="AC64" s="391">
        <f t="shared" si="73"/>
        <v>0</v>
      </c>
      <c r="AD64" s="190">
        <f t="shared" si="74"/>
        <v>0</v>
      </c>
      <c r="AE64" s="392">
        <v>0</v>
      </c>
      <c r="AF64" s="29">
        <v>0</v>
      </c>
      <c r="AG64" s="29"/>
      <c r="AH64" s="32">
        <f t="shared" si="57"/>
        <v>0</v>
      </c>
      <c r="AI64" s="351">
        <f t="shared" si="58"/>
        <v>0</v>
      </c>
      <c r="AJ64" s="396">
        <v>0</v>
      </c>
      <c r="AK64" s="29">
        <v>0</v>
      </c>
      <c r="AL64" s="455" t="s">
        <v>0</v>
      </c>
      <c r="AN64" s="421"/>
      <c r="AO64" s="422">
        <f t="shared" si="6"/>
        <v>0</v>
      </c>
    </row>
    <row r="65" spans="1:43" ht="15.6" x14ac:dyDescent="0.55000000000000004">
      <c r="A65" s="238" t="s">
        <v>650</v>
      </c>
      <c r="B65" s="505" t="s">
        <v>65</v>
      </c>
      <c r="C65" s="389">
        <v>12000</v>
      </c>
      <c r="D65" s="389">
        <v>0</v>
      </c>
      <c r="E65" s="409"/>
      <c r="F65" s="409"/>
      <c r="G65" s="409"/>
      <c r="H65" s="409"/>
      <c r="I65" s="28">
        <f t="shared" si="13"/>
        <v>12000</v>
      </c>
      <c r="J65" s="390">
        <v>0</v>
      </c>
      <c r="K65" s="22">
        <v>0</v>
      </c>
      <c r="L65" s="15">
        <v>0</v>
      </c>
      <c r="M65" s="16">
        <v>0</v>
      </c>
      <c r="N65" s="21">
        <v>0</v>
      </c>
      <c r="O65" s="22">
        <v>0</v>
      </c>
      <c r="P65" s="15">
        <v>0</v>
      </c>
      <c r="Q65" s="16">
        <v>0</v>
      </c>
      <c r="R65" s="21">
        <v>0</v>
      </c>
      <c r="S65" s="22">
        <v>0</v>
      </c>
      <c r="T65" s="15">
        <v>0</v>
      </c>
      <c r="U65" s="16">
        <v>0</v>
      </c>
      <c r="V65" s="21">
        <v>0</v>
      </c>
      <c r="W65" s="22">
        <v>0</v>
      </c>
      <c r="X65" s="15"/>
      <c r="Y65" s="16"/>
      <c r="Z65" s="21"/>
      <c r="AA65" s="22"/>
      <c r="AB65" s="27">
        <f t="shared" si="72"/>
        <v>0</v>
      </c>
      <c r="AC65" s="391">
        <f t="shared" si="73"/>
        <v>0</v>
      </c>
      <c r="AD65" s="214">
        <f t="shared" si="74"/>
        <v>12000</v>
      </c>
      <c r="AE65" s="392">
        <f>IFERROR(+VLOOKUP(A65,'Base de Datos'!$A$1:$H$70,7,0),0)</f>
        <v>0</v>
      </c>
      <c r="AF65" s="29">
        <f>IFERROR(+VLOOKUP(A65,'Base de Datos'!$A$1:$H$70,6,0),0)</f>
        <v>12000</v>
      </c>
      <c r="AG65" s="29">
        <f>IFERROR(+VLOOKUP(A65,'Base de Datos'!$A$1:$H$70,8,0),0)</f>
        <v>0</v>
      </c>
      <c r="AH65" s="32">
        <f t="shared" si="57"/>
        <v>0</v>
      </c>
      <c r="AI65" s="351">
        <f t="shared" si="58"/>
        <v>0</v>
      </c>
      <c r="AJ65" s="397">
        <f>(AD65-AI65)/AD65</f>
        <v>1</v>
      </c>
      <c r="AK65" s="29">
        <f>IFERROR(+VLOOKUP(A65,'Base de Datos'!$A$1:$K$70,11,0),0)</f>
        <v>0</v>
      </c>
      <c r="AL65" s="455">
        <f>AE65/AD65</f>
        <v>0</v>
      </c>
      <c r="AN65" s="421"/>
      <c r="AO65" s="422">
        <f t="shared" si="6"/>
        <v>0</v>
      </c>
    </row>
    <row r="66" spans="1:43" ht="15.6" hidden="1" x14ac:dyDescent="0.55000000000000004">
      <c r="A66" s="234" t="s">
        <v>654</v>
      </c>
      <c r="B66" s="505" t="s">
        <v>66</v>
      </c>
      <c r="C66" s="389">
        <v>0</v>
      </c>
      <c r="D66" s="389">
        <v>0</v>
      </c>
      <c r="I66" s="28">
        <f t="shared" si="13"/>
        <v>0</v>
      </c>
      <c r="J66" s="390">
        <v>0</v>
      </c>
      <c r="K66" s="22">
        <v>0</v>
      </c>
      <c r="L66" s="15">
        <v>0</v>
      </c>
      <c r="M66" s="16">
        <v>0</v>
      </c>
      <c r="N66" s="21">
        <v>0</v>
      </c>
      <c r="O66" s="22">
        <v>0</v>
      </c>
      <c r="P66" s="15"/>
      <c r="Q66" s="16">
        <v>0</v>
      </c>
      <c r="R66" s="21">
        <v>0</v>
      </c>
      <c r="S66" s="22">
        <v>0</v>
      </c>
      <c r="T66" s="15">
        <v>0</v>
      </c>
      <c r="U66" s="16">
        <v>0</v>
      </c>
      <c r="V66" s="21">
        <v>0</v>
      </c>
      <c r="W66" s="22">
        <v>0</v>
      </c>
      <c r="X66" s="15"/>
      <c r="Y66" s="16"/>
      <c r="Z66" s="21"/>
      <c r="AA66" s="22"/>
      <c r="AB66" s="27">
        <f>J66+L66+N66+P66+R66+W66</f>
        <v>0</v>
      </c>
      <c r="AC66" s="391">
        <f>K66+M66+O66+Q66+S66+V66</f>
        <v>0</v>
      </c>
      <c r="AD66" s="190">
        <f>I66+AB66-AC66</f>
        <v>0</v>
      </c>
      <c r="AE66" s="392">
        <f>IFERROR(+VLOOKUP(A66,'Base de Datos'!$A$1:$H$70,7,0),0)</f>
        <v>0</v>
      </c>
      <c r="AF66" s="29">
        <f>IFERROR(+VLOOKUP(A66,'Base de Datos'!$A$1:$H$70,6,0),0)</f>
        <v>0</v>
      </c>
      <c r="AG66" s="29">
        <f>IFERROR(+VLOOKUP(A66,'Base de Datos'!$A$1:$H$70,8,0),0)</f>
        <v>0</v>
      </c>
      <c r="AH66" s="32">
        <f t="shared" si="57"/>
        <v>0</v>
      </c>
      <c r="AI66" s="351">
        <f t="shared" si="58"/>
        <v>0</v>
      </c>
      <c r="AJ66" s="396">
        <v>0</v>
      </c>
      <c r="AK66" s="29">
        <f>IFERROR(+VLOOKUP(A66,'Base de Datos'!$A$1:$K$70,11,0),0)</f>
        <v>0</v>
      </c>
      <c r="AL66" s="455" t="s">
        <v>0</v>
      </c>
      <c r="AN66" s="421"/>
      <c r="AO66" s="422">
        <f t="shared" si="6"/>
        <v>0</v>
      </c>
    </row>
    <row r="67" spans="1:43" s="472" customFormat="1" ht="15.6" collapsed="1" x14ac:dyDescent="0.55000000000000004">
      <c r="A67" s="459">
        <v>104</v>
      </c>
      <c r="B67" s="460" t="s">
        <v>67</v>
      </c>
      <c r="C67" s="461">
        <f>SUM(C68:C74)</f>
        <v>107430000</v>
      </c>
      <c r="D67" s="461">
        <f>SUM(D68:D74)</f>
        <v>0</v>
      </c>
      <c r="E67" s="462">
        <f>SUM(E68:E74)</f>
        <v>0</v>
      </c>
      <c r="F67" s="462"/>
      <c r="G67" s="462"/>
      <c r="H67" s="462">
        <f>SUM(H68:H74)</f>
        <v>0</v>
      </c>
      <c r="I67" s="463">
        <f t="shared" si="13"/>
        <v>107430000</v>
      </c>
      <c r="J67" s="461">
        <f>SUM(J68:J74)</f>
        <v>0</v>
      </c>
      <c r="K67" s="464">
        <f t="shared" ref="K67:W67" si="77">SUM(K68:K74)</f>
        <v>0</v>
      </c>
      <c r="L67" s="465">
        <f t="shared" si="77"/>
        <v>0</v>
      </c>
      <c r="M67" s="465">
        <f t="shared" si="77"/>
        <v>0</v>
      </c>
      <c r="N67" s="465">
        <f t="shared" si="77"/>
        <v>0</v>
      </c>
      <c r="O67" s="464">
        <f t="shared" si="77"/>
        <v>0</v>
      </c>
      <c r="P67" s="465">
        <f t="shared" si="77"/>
        <v>0</v>
      </c>
      <c r="Q67" s="464">
        <f t="shared" si="77"/>
        <v>0</v>
      </c>
      <c r="R67" s="465">
        <f t="shared" si="77"/>
        <v>0</v>
      </c>
      <c r="S67" s="464">
        <f>SUM(S68:S74)</f>
        <v>0</v>
      </c>
      <c r="T67" s="465">
        <f>SUM(T68:T74)</f>
        <v>0</v>
      </c>
      <c r="U67" s="464">
        <f>SUM(U68:U74)</f>
        <v>0</v>
      </c>
      <c r="V67" s="465">
        <f t="shared" si="77"/>
        <v>0</v>
      </c>
      <c r="W67" s="464">
        <f t="shared" si="77"/>
        <v>0</v>
      </c>
      <c r="X67" s="465"/>
      <c r="Y67" s="464"/>
      <c r="Z67" s="465"/>
      <c r="AA67" s="464"/>
      <c r="AB67" s="466">
        <f t="shared" ref="AB67:AI67" si="78">SUM(AB68:AB74)</f>
        <v>0</v>
      </c>
      <c r="AC67" s="461">
        <f t="shared" si="78"/>
        <v>0</v>
      </c>
      <c r="AD67" s="458">
        <f>SUM(AD68:AD74)</f>
        <v>107430000</v>
      </c>
      <c r="AE67" s="457">
        <f t="shared" si="78"/>
        <v>0</v>
      </c>
      <c r="AF67" s="458">
        <f t="shared" si="78"/>
        <v>4373477.74</v>
      </c>
      <c r="AG67" s="458">
        <f t="shared" si="78"/>
        <v>0</v>
      </c>
      <c r="AH67" s="458">
        <f>+AI67+AG67</f>
        <v>103056522.25999999</v>
      </c>
      <c r="AI67" s="458">
        <f t="shared" si="78"/>
        <v>103056522.25999999</v>
      </c>
      <c r="AJ67" s="467">
        <f t="shared" ref="AJ67:AJ80" si="79">(AD67-AI67)/AD67</f>
        <v>4.0710022712464017E-2</v>
      </c>
      <c r="AK67" s="458">
        <f t="shared" ref="AK67" si="80">SUM(AK68:AK74)</f>
        <v>2234022.2599999998</v>
      </c>
      <c r="AL67" s="468">
        <f t="shared" ref="AL67:AL80" si="81">AE67/AD67</f>
        <v>0</v>
      </c>
      <c r="AM67" s="469"/>
      <c r="AN67" s="470">
        <v>8977136.6300000008</v>
      </c>
      <c r="AO67" s="471">
        <f t="shared" si="6"/>
        <v>94079385.629999995</v>
      </c>
      <c r="AP67" s="469"/>
      <c r="AQ67" s="469"/>
    </row>
    <row r="68" spans="1:43" ht="15.6" hidden="1" x14ac:dyDescent="0.55000000000000004">
      <c r="A68" s="238">
        <v>10401</v>
      </c>
      <c r="B68" s="505" t="s">
        <v>68</v>
      </c>
      <c r="C68" s="389">
        <v>0</v>
      </c>
      <c r="D68" s="389">
        <v>0</v>
      </c>
      <c r="I68" s="28">
        <f t="shared" si="13"/>
        <v>0</v>
      </c>
      <c r="J68" s="390">
        <v>0</v>
      </c>
      <c r="K68" s="22">
        <v>0</v>
      </c>
      <c r="L68" s="15">
        <v>0</v>
      </c>
      <c r="M68" s="16">
        <v>0</v>
      </c>
      <c r="N68" s="21">
        <v>0</v>
      </c>
      <c r="O68" s="22">
        <v>0</v>
      </c>
      <c r="P68" s="15">
        <v>0</v>
      </c>
      <c r="Q68" s="16">
        <v>0</v>
      </c>
      <c r="R68" s="21">
        <v>0</v>
      </c>
      <c r="S68" s="22">
        <v>0</v>
      </c>
      <c r="T68" s="15">
        <v>0</v>
      </c>
      <c r="U68" s="16">
        <v>0</v>
      </c>
      <c r="V68" s="21">
        <v>0</v>
      </c>
      <c r="W68" s="22">
        <v>0</v>
      </c>
      <c r="X68" s="15"/>
      <c r="Y68" s="16"/>
      <c r="Z68" s="21"/>
      <c r="AA68" s="22"/>
      <c r="AB68" s="27">
        <f>J68+L68+N68+P68+R68+W68</f>
        <v>0</v>
      </c>
      <c r="AC68" s="391">
        <f>K68+M68+O68+Q68+S68+V68</f>
        <v>0</v>
      </c>
      <c r="AD68" s="190">
        <f t="shared" ref="AD68:AD74" si="82">C68+AB68-AC68</f>
        <v>0</v>
      </c>
      <c r="AE68" s="392">
        <v>0</v>
      </c>
      <c r="AF68" s="29">
        <v>0</v>
      </c>
      <c r="AG68" s="29"/>
      <c r="AH68" s="32">
        <f t="shared" si="57"/>
        <v>0</v>
      </c>
      <c r="AI68" s="351">
        <f t="shared" si="58"/>
        <v>0</v>
      </c>
      <c r="AJ68" s="396">
        <v>0</v>
      </c>
      <c r="AK68" s="29">
        <v>0</v>
      </c>
      <c r="AL68" s="455" t="e">
        <f t="shared" si="81"/>
        <v>#DIV/0!</v>
      </c>
      <c r="AN68" s="421"/>
      <c r="AO68" s="422">
        <f t="shared" si="6"/>
        <v>0</v>
      </c>
    </row>
    <row r="69" spans="1:43" ht="15.6" hidden="1" x14ac:dyDescent="0.55000000000000004">
      <c r="A69" s="238" t="s">
        <v>655</v>
      </c>
      <c r="B69" s="505" t="s">
        <v>69</v>
      </c>
      <c r="C69" s="389">
        <v>0</v>
      </c>
      <c r="D69" s="389">
        <v>0</v>
      </c>
      <c r="I69" s="28">
        <f t="shared" si="13"/>
        <v>0</v>
      </c>
      <c r="J69" s="390">
        <v>0</v>
      </c>
      <c r="K69" s="22">
        <v>0</v>
      </c>
      <c r="L69" s="15">
        <v>0</v>
      </c>
      <c r="M69" s="16">
        <v>0</v>
      </c>
      <c r="N69" s="21">
        <v>0</v>
      </c>
      <c r="O69" s="22">
        <v>0</v>
      </c>
      <c r="P69" s="15"/>
      <c r="Q69" s="16">
        <v>0</v>
      </c>
      <c r="R69" s="21">
        <v>0</v>
      </c>
      <c r="S69" s="22">
        <v>0</v>
      </c>
      <c r="T69" s="15">
        <v>0</v>
      </c>
      <c r="U69" s="16">
        <v>0</v>
      </c>
      <c r="V69" s="21">
        <v>0</v>
      </c>
      <c r="W69" s="22"/>
      <c r="X69" s="15"/>
      <c r="Y69" s="16"/>
      <c r="Z69" s="21"/>
      <c r="AA69" s="22"/>
      <c r="AB69" s="27">
        <f>J69+L69+N69+P69+R69+T69+V69</f>
        <v>0</v>
      </c>
      <c r="AC69" s="391">
        <f>K69+M69+O69+Q69+S69+U69+W69</f>
        <v>0</v>
      </c>
      <c r="AD69" s="190">
        <f t="shared" si="82"/>
        <v>0</v>
      </c>
      <c r="AE69" s="392">
        <f>IFERROR(+VLOOKUP(A69,'Base de Datos'!$A$1:$H$70,7,0),0)</f>
        <v>0</v>
      </c>
      <c r="AF69" s="29">
        <v>0</v>
      </c>
      <c r="AG69" s="29"/>
      <c r="AH69" s="32">
        <f t="shared" si="57"/>
        <v>0</v>
      </c>
      <c r="AI69" s="351">
        <f t="shared" si="58"/>
        <v>0</v>
      </c>
      <c r="AJ69" s="396">
        <v>0</v>
      </c>
      <c r="AK69" s="29">
        <v>0</v>
      </c>
      <c r="AL69" s="455">
        <v>0</v>
      </c>
      <c r="AN69" s="421"/>
      <c r="AO69" s="422">
        <f t="shared" si="6"/>
        <v>0</v>
      </c>
    </row>
    <row r="70" spans="1:43" ht="15.6" hidden="1" x14ac:dyDescent="0.55000000000000004">
      <c r="A70" s="238" t="s">
        <v>697</v>
      </c>
      <c r="B70" s="506" t="s">
        <v>70</v>
      </c>
      <c r="C70" s="389">
        <v>0</v>
      </c>
      <c r="D70" s="389">
        <v>0</v>
      </c>
      <c r="I70" s="28">
        <f t="shared" si="13"/>
        <v>0</v>
      </c>
      <c r="J70" s="390">
        <v>0</v>
      </c>
      <c r="K70" s="22">
        <v>0</v>
      </c>
      <c r="L70" s="15">
        <v>0</v>
      </c>
      <c r="M70" s="16">
        <v>0</v>
      </c>
      <c r="N70" s="21">
        <v>0</v>
      </c>
      <c r="O70" s="22">
        <v>0</v>
      </c>
      <c r="P70" s="15">
        <v>0</v>
      </c>
      <c r="Q70" s="16">
        <v>0</v>
      </c>
      <c r="R70" s="21">
        <v>0</v>
      </c>
      <c r="S70" s="22">
        <v>0</v>
      </c>
      <c r="T70" s="15">
        <v>0</v>
      </c>
      <c r="U70" s="16">
        <v>0</v>
      </c>
      <c r="V70" s="21">
        <v>0</v>
      </c>
      <c r="W70" s="22">
        <v>0</v>
      </c>
      <c r="X70" s="15"/>
      <c r="Y70" s="16"/>
      <c r="Z70" s="21"/>
      <c r="AA70" s="22"/>
      <c r="AB70" s="27">
        <f>J70+L70+N70+P70+R70+T70+W70</f>
        <v>0</v>
      </c>
      <c r="AC70" s="391">
        <f>K70+M70+O70+Q70+S70+U70+V70</f>
        <v>0</v>
      </c>
      <c r="AD70" s="190">
        <f t="shared" si="82"/>
        <v>0</v>
      </c>
      <c r="AE70" s="392">
        <v>0</v>
      </c>
      <c r="AF70" s="29">
        <v>0</v>
      </c>
      <c r="AG70" s="29"/>
      <c r="AH70" s="32">
        <f t="shared" si="57"/>
        <v>0</v>
      </c>
      <c r="AI70" s="351">
        <f t="shared" si="58"/>
        <v>0</v>
      </c>
      <c r="AJ70" s="396">
        <v>0</v>
      </c>
      <c r="AK70" s="29">
        <v>0</v>
      </c>
      <c r="AL70" s="455">
        <v>0</v>
      </c>
      <c r="AN70" s="421"/>
      <c r="AO70" s="422">
        <f t="shared" si="6"/>
        <v>0</v>
      </c>
    </row>
    <row r="71" spans="1:43" ht="15.6" x14ac:dyDescent="0.55000000000000004">
      <c r="A71" s="238" t="s">
        <v>493</v>
      </c>
      <c r="B71" s="505" t="s">
        <v>71</v>
      </c>
      <c r="C71" s="389">
        <v>81000000</v>
      </c>
      <c r="D71" s="389">
        <v>0</v>
      </c>
      <c r="E71" s="409"/>
      <c r="F71" s="409"/>
      <c r="G71" s="409"/>
      <c r="H71" s="409"/>
      <c r="I71" s="28">
        <f t="shared" si="13"/>
        <v>81000000</v>
      </c>
      <c r="J71" s="390"/>
      <c r="K71" s="22">
        <v>0</v>
      </c>
      <c r="L71" s="15"/>
      <c r="M71" s="16">
        <v>0</v>
      </c>
      <c r="N71" s="21">
        <v>0</v>
      </c>
      <c r="O71" s="22">
        <v>0</v>
      </c>
      <c r="P71" s="15">
        <v>0</v>
      </c>
      <c r="Q71" s="16">
        <v>0</v>
      </c>
      <c r="R71" s="21">
        <v>0</v>
      </c>
      <c r="S71" s="22"/>
      <c r="T71" s="15"/>
      <c r="U71" s="16"/>
      <c r="V71" s="21">
        <v>0</v>
      </c>
      <c r="W71" s="22">
        <v>0</v>
      </c>
      <c r="X71" s="15"/>
      <c r="Y71" s="16"/>
      <c r="Z71" s="21"/>
      <c r="AA71" s="22"/>
      <c r="AB71" s="27">
        <f t="shared" ref="AB71:AB74" si="83">J71+L71+N71+P71+R71+T71+V71+X71+Z71</f>
        <v>0</v>
      </c>
      <c r="AC71" s="391">
        <f t="shared" ref="AC71:AC74" si="84">K71+M71+O71+Q71+S71+U71+W71+Y71+AA71</f>
        <v>0</v>
      </c>
      <c r="AD71" s="214">
        <f t="shared" si="82"/>
        <v>81000000</v>
      </c>
      <c r="AE71" s="392">
        <f>IFERROR(+VLOOKUP(A71,'Base de Datos'!$A$1:$H$70,7,0),0)</f>
        <v>0</v>
      </c>
      <c r="AF71" s="29">
        <f>IFERROR(+VLOOKUP(A71,'Base de Datos'!$A$1:$H$70,6,0),0)</f>
        <v>0</v>
      </c>
      <c r="AG71" s="29">
        <f>IFERROR(+VLOOKUP(A71,'Base de Datos'!$A$1:$H$70,8,0),0)</f>
        <v>0</v>
      </c>
      <c r="AH71" s="32">
        <f>+AI71+AG71</f>
        <v>81000000</v>
      </c>
      <c r="AI71" s="351">
        <f t="shared" si="58"/>
        <v>81000000</v>
      </c>
      <c r="AJ71" s="397">
        <f t="shared" ref="AJ71:AJ74" si="85">IFERROR(((AD71-AI71)/AD71),0)</f>
        <v>0</v>
      </c>
      <c r="AK71" s="528">
        <f>IFERROR(+VLOOKUP(A71,'Base de Datos'!$A$1:$K$70,11,0),0)</f>
        <v>0</v>
      </c>
      <c r="AL71" s="455">
        <f t="shared" ref="AL71:AL74" si="86">IFERROR(+(AE71/AD71),0)</f>
        <v>0</v>
      </c>
      <c r="AN71" s="421"/>
      <c r="AO71" s="422">
        <f t="shared" si="6"/>
        <v>81000000</v>
      </c>
    </row>
    <row r="72" spans="1:43" ht="15.6" hidden="1" x14ac:dyDescent="0.55000000000000004">
      <c r="A72" s="238">
        <v>10405</v>
      </c>
      <c r="B72" s="505" t="s">
        <v>72</v>
      </c>
      <c r="C72" s="389">
        <v>0</v>
      </c>
      <c r="D72" s="389">
        <v>0</v>
      </c>
      <c r="I72" s="28">
        <f t="shared" si="13"/>
        <v>0</v>
      </c>
      <c r="J72" s="390">
        <v>0</v>
      </c>
      <c r="K72" s="22">
        <v>0</v>
      </c>
      <c r="L72" s="15"/>
      <c r="M72" s="16"/>
      <c r="N72" s="21">
        <v>0</v>
      </c>
      <c r="O72" s="22">
        <v>0</v>
      </c>
      <c r="P72" s="15">
        <v>0</v>
      </c>
      <c r="Q72" s="16">
        <v>0</v>
      </c>
      <c r="R72" s="21">
        <v>0</v>
      </c>
      <c r="S72" s="22">
        <v>0</v>
      </c>
      <c r="T72" s="15">
        <v>0</v>
      </c>
      <c r="U72" s="16">
        <v>0</v>
      </c>
      <c r="V72" s="21">
        <v>0</v>
      </c>
      <c r="W72" s="22">
        <v>0</v>
      </c>
      <c r="X72" s="15"/>
      <c r="Y72" s="16"/>
      <c r="Z72" s="21"/>
      <c r="AA72" s="22"/>
      <c r="AB72" s="27">
        <f t="shared" si="83"/>
        <v>0</v>
      </c>
      <c r="AC72" s="391">
        <f t="shared" si="84"/>
        <v>0</v>
      </c>
      <c r="AD72" s="190">
        <f t="shared" si="82"/>
        <v>0</v>
      </c>
      <c r="AE72" s="392">
        <v>0</v>
      </c>
      <c r="AF72" s="29">
        <v>0</v>
      </c>
      <c r="AG72" s="29">
        <f>IFERROR(+VLOOKUP(A72,'Base de Datos'!$A$1:$H$70,8,0),0)</f>
        <v>0</v>
      </c>
      <c r="AH72" s="32">
        <f t="shared" si="57"/>
        <v>0</v>
      </c>
      <c r="AI72" s="351">
        <f t="shared" si="58"/>
        <v>0</v>
      </c>
      <c r="AJ72" s="393">
        <f t="shared" si="85"/>
        <v>0</v>
      </c>
      <c r="AK72" s="528">
        <f>IFERROR(+VLOOKUP(A72,'Base de Datos'!$A$1:$K$70,11,0),0)</f>
        <v>0</v>
      </c>
      <c r="AL72" s="455">
        <f t="shared" si="86"/>
        <v>0</v>
      </c>
      <c r="AN72" s="421"/>
      <c r="AO72" s="422">
        <f t="shared" si="6"/>
        <v>0</v>
      </c>
    </row>
    <row r="73" spans="1:43" ht="15.6" x14ac:dyDescent="0.55000000000000004">
      <c r="A73" s="238" t="s">
        <v>494</v>
      </c>
      <c r="B73" s="505" t="s">
        <v>73</v>
      </c>
      <c r="C73" s="389">
        <v>26400000</v>
      </c>
      <c r="D73" s="389">
        <v>0</v>
      </c>
      <c r="E73" s="409"/>
      <c r="F73" s="409"/>
      <c r="G73" s="409"/>
      <c r="H73" s="409"/>
      <c r="I73" s="28">
        <f t="shared" si="13"/>
        <v>26400000</v>
      </c>
      <c r="J73" s="390"/>
      <c r="K73" s="22"/>
      <c r="L73" s="15"/>
      <c r="M73" s="16"/>
      <c r="N73" s="21"/>
      <c r="O73" s="22"/>
      <c r="P73" s="15">
        <v>0</v>
      </c>
      <c r="Q73" s="16">
        <v>0</v>
      </c>
      <c r="R73" s="21">
        <v>0</v>
      </c>
      <c r="S73" s="22">
        <v>0</v>
      </c>
      <c r="T73" s="15">
        <v>0</v>
      </c>
      <c r="U73" s="16"/>
      <c r="V73" s="21">
        <v>0</v>
      </c>
      <c r="W73" s="22">
        <v>0</v>
      </c>
      <c r="X73" s="15"/>
      <c r="Y73" s="16"/>
      <c r="Z73" s="21"/>
      <c r="AA73" s="22"/>
      <c r="AB73" s="27">
        <f t="shared" si="83"/>
        <v>0</v>
      </c>
      <c r="AC73" s="391">
        <f t="shared" si="84"/>
        <v>0</v>
      </c>
      <c r="AD73" s="214">
        <f t="shared" si="82"/>
        <v>26400000</v>
      </c>
      <c r="AE73" s="392">
        <f>IFERROR(+VLOOKUP(A73,'Base de Datos'!$A$1:$H$70,7,0),0)</f>
        <v>0</v>
      </c>
      <c r="AF73" s="29">
        <f>IFERROR(+VLOOKUP(A73,'Base de Datos'!$A$1:$H$70,6,0),0)</f>
        <v>4373477.74</v>
      </c>
      <c r="AG73" s="29">
        <f>IFERROR(+VLOOKUP(A73,'Base de Datos'!$A$1:$H$70,8,0),0)</f>
        <v>0</v>
      </c>
      <c r="AH73" s="32">
        <f t="shared" ref="AH73:AH81" si="87">+AI73+AG73</f>
        <v>22026522.259999998</v>
      </c>
      <c r="AI73" s="351">
        <f>AD73-AE73-AF73</f>
        <v>22026522.259999998</v>
      </c>
      <c r="AJ73" s="397">
        <f t="shared" si="85"/>
        <v>0.16566203560606069</v>
      </c>
      <c r="AK73" s="528">
        <f>IFERROR(+VLOOKUP(A73,'Base de Datos'!$A$1:$K$70,11,0),0)</f>
        <v>2226522.2599999998</v>
      </c>
      <c r="AL73" s="455">
        <f t="shared" si="86"/>
        <v>0</v>
      </c>
      <c r="AN73" s="421">
        <v>8977136.6300000008</v>
      </c>
      <c r="AO73" s="422">
        <f t="shared" si="6"/>
        <v>13049385.629999997</v>
      </c>
    </row>
    <row r="74" spans="1:43" ht="15.6" x14ac:dyDescent="0.55000000000000004">
      <c r="A74" s="238" t="s">
        <v>495</v>
      </c>
      <c r="B74" s="505" t="s">
        <v>74</v>
      </c>
      <c r="C74" s="389">
        <v>30000</v>
      </c>
      <c r="D74" s="389">
        <v>0</v>
      </c>
      <c r="E74" s="409"/>
      <c r="F74" s="409"/>
      <c r="G74" s="409"/>
      <c r="H74" s="409"/>
      <c r="I74" s="28">
        <f t="shared" si="13"/>
        <v>30000</v>
      </c>
      <c r="J74" s="390">
        <v>0</v>
      </c>
      <c r="K74" s="22">
        <v>0</v>
      </c>
      <c r="L74" s="15"/>
      <c r="M74" s="16">
        <v>0</v>
      </c>
      <c r="N74" s="21">
        <v>0</v>
      </c>
      <c r="O74" s="22"/>
      <c r="P74" s="15">
        <v>0</v>
      </c>
      <c r="Q74" s="16">
        <v>0</v>
      </c>
      <c r="R74" s="21">
        <v>0</v>
      </c>
      <c r="S74" s="22">
        <v>0</v>
      </c>
      <c r="T74" s="15">
        <v>0</v>
      </c>
      <c r="U74" s="16"/>
      <c r="V74" s="21">
        <v>0</v>
      </c>
      <c r="W74" s="22">
        <v>0</v>
      </c>
      <c r="X74" s="15"/>
      <c r="Y74" s="16"/>
      <c r="Z74" s="21"/>
      <c r="AA74" s="22"/>
      <c r="AB74" s="27">
        <f t="shared" si="83"/>
        <v>0</v>
      </c>
      <c r="AC74" s="391">
        <f t="shared" si="84"/>
        <v>0</v>
      </c>
      <c r="AD74" s="214">
        <f t="shared" si="82"/>
        <v>30000</v>
      </c>
      <c r="AE74" s="392">
        <f>IFERROR(+VLOOKUP(A74,'Base de Datos'!$A$1:$H$70,7,0),0)</f>
        <v>0</v>
      </c>
      <c r="AF74" s="29">
        <f>IFERROR(+VLOOKUP(A74,'Base de Datos'!$A$1:$H$70,6,0),0)</f>
        <v>0</v>
      </c>
      <c r="AG74" s="29">
        <f>IFERROR(+VLOOKUP(A74,'Base de Datos'!$A$1:$H$70,8,0),0)</f>
        <v>0</v>
      </c>
      <c r="AH74" s="32">
        <f t="shared" si="87"/>
        <v>30000</v>
      </c>
      <c r="AI74" s="351">
        <f t="shared" si="58"/>
        <v>30000</v>
      </c>
      <c r="AJ74" s="397">
        <f t="shared" si="85"/>
        <v>0</v>
      </c>
      <c r="AK74" s="29">
        <f>IFERROR(+VLOOKUP(A74,'Base de Datos'!$A$1:$K$70,11,0),0)</f>
        <v>7500</v>
      </c>
      <c r="AL74" s="455">
        <f t="shared" si="86"/>
        <v>0</v>
      </c>
      <c r="AN74" s="421">
        <v>0</v>
      </c>
      <c r="AO74" s="422">
        <f t="shared" si="6"/>
        <v>30000</v>
      </c>
    </row>
    <row r="75" spans="1:43" s="472" customFormat="1" ht="15.6" collapsed="1" x14ac:dyDescent="0.55000000000000004">
      <c r="A75" s="459">
        <v>105</v>
      </c>
      <c r="B75" s="460" t="s">
        <v>75</v>
      </c>
      <c r="C75" s="461">
        <f>SUM(C76:C79)</f>
        <v>36700000</v>
      </c>
      <c r="D75" s="461">
        <f>SUM(D76:D79)</f>
        <v>0</v>
      </c>
      <c r="E75" s="462">
        <f>SUM(E76:E79)</f>
        <v>0</v>
      </c>
      <c r="F75" s="462"/>
      <c r="G75" s="462"/>
      <c r="H75" s="462">
        <f>SUM(H76:H79)</f>
        <v>0</v>
      </c>
      <c r="I75" s="463">
        <f t="shared" si="13"/>
        <v>36700000</v>
      </c>
      <c r="J75" s="461">
        <f>SUM(J76:J79)</f>
        <v>0</v>
      </c>
      <c r="K75" s="464">
        <f t="shared" ref="K75:V75" si="88">SUM(K76:K79)</f>
        <v>0</v>
      </c>
      <c r="L75" s="465">
        <f t="shared" si="88"/>
        <v>0</v>
      </c>
      <c r="M75" s="465">
        <f t="shared" si="88"/>
        <v>0</v>
      </c>
      <c r="N75" s="465">
        <f t="shared" si="88"/>
        <v>0</v>
      </c>
      <c r="O75" s="464">
        <f t="shared" si="88"/>
        <v>0</v>
      </c>
      <c r="P75" s="465">
        <f t="shared" si="88"/>
        <v>0</v>
      </c>
      <c r="Q75" s="464">
        <f t="shared" si="88"/>
        <v>0</v>
      </c>
      <c r="R75" s="465">
        <f t="shared" si="88"/>
        <v>0</v>
      </c>
      <c r="S75" s="464">
        <f t="shared" si="88"/>
        <v>0</v>
      </c>
      <c r="T75" s="465">
        <f>SUM(T76:T79)</f>
        <v>0</v>
      </c>
      <c r="U75" s="464">
        <f>SUM(U76:U79)</f>
        <v>0</v>
      </c>
      <c r="V75" s="465">
        <f t="shared" si="88"/>
        <v>0</v>
      </c>
      <c r="W75" s="464">
        <f>SUM(W76:W79)</f>
        <v>0</v>
      </c>
      <c r="X75" s="465"/>
      <c r="Y75" s="464"/>
      <c r="Z75" s="465"/>
      <c r="AA75" s="464"/>
      <c r="AB75" s="466">
        <f>SUM(AB76:AB79)</f>
        <v>0</v>
      </c>
      <c r="AC75" s="461">
        <f t="shared" ref="AC75:AI75" si="89">SUM(AC76:AC79)</f>
        <v>0</v>
      </c>
      <c r="AD75" s="458">
        <f>SUM(AD76:AD79)</f>
        <v>36700000</v>
      </c>
      <c r="AE75" s="457">
        <f t="shared" si="89"/>
        <v>56000</v>
      </c>
      <c r="AF75" s="458">
        <f t="shared" si="89"/>
        <v>18618625</v>
      </c>
      <c r="AG75" s="458">
        <f t="shared" si="89"/>
        <v>0</v>
      </c>
      <c r="AH75" s="458">
        <f t="shared" si="87"/>
        <v>18025375</v>
      </c>
      <c r="AI75" s="458">
        <f t="shared" si="89"/>
        <v>18025375</v>
      </c>
      <c r="AJ75" s="467">
        <f t="shared" si="79"/>
        <v>0.50884536784741141</v>
      </c>
      <c r="AK75" s="458">
        <f t="shared" ref="AK75" si="90">SUM(AK76:AK79)</f>
        <v>11000375</v>
      </c>
      <c r="AL75" s="468">
        <f t="shared" si="81"/>
        <v>1.5258855585831062E-3</v>
      </c>
      <c r="AM75" s="469"/>
      <c r="AN75" s="470">
        <v>300000</v>
      </c>
      <c r="AO75" s="471">
        <f t="shared" ref="AO75:AO138" si="91">+AI75-AN75</f>
        <v>17725375</v>
      </c>
      <c r="AP75" s="469"/>
      <c r="AQ75" s="469"/>
    </row>
    <row r="76" spans="1:43" ht="15.6" x14ac:dyDescent="0.55000000000000004">
      <c r="A76" s="238" t="s">
        <v>496</v>
      </c>
      <c r="B76" s="505" t="s">
        <v>76</v>
      </c>
      <c r="C76" s="389">
        <v>100000</v>
      </c>
      <c r="D76" s="389">
        <v>0</v>
      </c>
      <c r="E76" s="409"/>
      <c r="F76" s="409"/>
      <c r="G76" s="409"/>
      <c r="H76" s="409"/>
      <c r="I76" s="28">
        <f t="shared" si="13"/>
        <v>100000</v>
      </c>
      <c r="J76" s="390">
        <v>0</v>
      </c>
      <c r="K76" s="22">
        <v>0</v>
      </c>
      <c r="L76" s="15">
        <v>0</v>
      </c>
      <c r="M76" s="16">
        <v>0</v>
      </c>
      <c r="N76" s="21"/>
      <c r="O76" s="22">
        <v>0</v>
      </c>
      <c r="P76" s="15">
        <v>0</v>
      </c>
      <c r="Q76" s="16">
        <v>0</v>
      </c>
      <c r="R76" s="21">
        <v>0</v>
      </c>
      <c r="S76" s="22">
        <v>0</v>
      </c>
      <c r="T76" s="15">
        <v>0</v>
      </c>
      <c r="U76" s="16"/>
      <c r="V76" s="21">
        <v>0</v>
      </c>
      <c r="W76" s="22">
        <v>0</v>
      </c>
      <c r="X76" s="15"/>
      <c r="Y76" s="16"/>
      <c r="Z76" s="21"/>
      <c r="AA76" s="22"/>
      <c r="AB76" s="27">
        <f t="shared" ref="AB76:AB79" si="92">J76+L76+N76+P76+R76+T76+V76+X76+Z76</f>
        <v>0</v>
      </c>
      <c r="AC76" s="391">
        <f t="shared" ref="AC76:AC79" si="93">K76+M76+O76+Q76+S76+U76+W76+Y76+AA76</f>
        <v>0</v>
      </c>
      <c r="AD76" s="214">
        <f>C76+AB76-AC76</f>
        <v>100000</v>
      </c>
      <c r="AE76" s="392">
        <f>IFERROR(+VLOOKUP(A76,'Base de Datos'!$A$1:$H$70,7,0),0)</f>
        <v>0</v>
      </c>
      <c r="AF76" s="29">
        <f>IFERROR(+VLOOKUP(A76,'Base de Datos'!$A$1:$H$70,6,0),0)</f>
        <v>24625</v>
      </c>
      <c r="AG76" s="29">
        <f>IFERROR(+VLOOKUP(A76,'Base de Datos'!$A$1:$H$70,8,0),0)</f>
        <v>0</v>
      </c>
      <c r="AH76" s="32">
        <f>+AI76+AG76</f>
        <v>75375</v>
      </c>
      <c r="AI76" s="351">
        <f t="shared" si="58"/>
        <v>75375</v>
      </c>
      <c r="AJ76" s="397">
        <f t="shared" ref="AJ76:AJ79" si="94">IFERROR(((AD76-AI76)/AD76),0)</f>
        <v>0.24625</v>
      </c>
      <c r="AK76" s="29">
        <f>IFERROR(+VLOOKUP(A76,'Base de Datos'!$A$1:$K$70,11,0),0)</f>
        <v>375</v>
      </c>
      <c r="AL76" s="455">
        <f t="shared" ref="AL76:AL79" si="95">IFERROR(+(AE76/AD76),0)</f>
        <v>0</v>
      </c>
      <c r="AN76" s="421">
        <v>50000</v>
      </c>
      <c r="AO76" s="422">
        <f t="shared" si="91"/>
        <v>25375</v>
      </c>
    </row>
    <row r="77" spans="1:43" ht="15.6" hidden="1" x14ac:dyDescent="0.55000000000000004">
      <c r="A77" s="238" t="s">
        <v>497</v>
      </c>
      <c r="B77" s="505" t="s">
        <v>77</v>
      </c>
      <c r="C77" s="389">
        <v>2600000</v>
      </c>
      <c r="D77" s="389">
        <v>0</v>
      </c>
      <c r="E77" s="409"/>
      <c r="F77" s="409"/>
      <c r="G77" s="409"/>
      <c r="H77" s="409"/>
      <c r="I77" s="28">
        <f t="shared" si="13"/>
        <v>2600000</v>
      </c>
      <c r="J77" s="390">
        <v>0</v>
      </c>
      <c r="K77" s="22">
        <v>0</v>
      </c>
      <c r="L77" s="15"/>
      <c r="M77" s="16">
        <v>0</v>
      </c>
      <c r="N77" s="21"/>
      <c r="O77" s="22"/>
      <c r="P77" s="15">
        <v>0</v>
      </c>
      <c r="Q77" s="16">
        <v>0</v>
      </c>
      <c r="R77" s="21">
        <v>0</v>
      </c>
      <c r="S77" s="22"/>
      <c r="T77" s="15">
        <v>0</v>
      </c>
      <c r="U77" s="16">
        <v>0</v>
      </c>
      <c r="V77" s="21">
        <v>0</v>
      </c>
      <c r="W77" s="22"/>
      <c r="X77" s="15"/>
      <c r="Y77" s="16"/>
      <c r="Z77" s="21"/>
      <c r="AA77" s="22"/>
      <c r="AB77" s="27">
        <f t="shared" si="92"/>
        <v>0</v>
      </c>
      <c r="AC77" s="391">
        <f t="shared" si="93"/>
        <v>0</v>
      </c>
      <c r="AD77" s="214">
        <f>C77+AB77-AC77</f>
        <v>2600000</v>
      </c>
      <c r="AE77" s="392">
        <f>IFERROR(+VLOOKUP(A77,'Base de Datos'!$A$1:$H$70,7,0),0)</f>
        <v>56000</v>
      </c>
      <c r="AF77" s="29">
        <f>IFERROR(+VLOOKUP(A77,'Base de Datos'!$A$1:$H$70,6,0),0)</f>
        <v>594000</v>
      </c>
      <c r="AG77" s="29">
        <f>IFERROR(+VLOOKUP(A77,'Base de Datos'!$A$1:$H$70,8,0),0)</f>
        <v>0</v>
      </c>
      <c r="AH77" s="32">
        <f>+AI77+AG77</f>
        <v>1950000</v>
      </c>
      <c r="AI77" s="351">
        <f t="shared" si="58"/>
        <v>1950000</v>
      </c>
      <c r="AJ77" s="397">
        <f t="shared" si="94"/>
        <v>0.25</v>
      </c>
      <c r="AK77" s="29">
        <f>IFERROR(+VLOOKUP(A77,'Base de Datos'!$A$1:$K$70,11,0),0)</f>
        <v>0</v>
      </c>
      <c r="AL77" s="455">
        <f t="shared" si="95"/>
        <v>2.1538461538461538E-2</v>
      </c>
      <c r="AN77" s="421">
        <v>250000</v>
      </c>
      <c r="AO77" s="422">
        <f t="shared" si="91"/>
        <v>1700000</v>
      </c>
    </row>
    <row r="78" spans="1:43" ht="15.6" x14ac:dyDescent="0.55000000000000004">
      <c r="A78" s="238" t="s">
        <v>498</v>
      </c>
      <c r="B78" s="505" t="s">
        <v>78</v>
      </c>
      <c r="C78" s="389">
        <v>13000000</v>
      </c>
      <c r="D78" s="389">
        <v>0</v>
      </c>
      <c r="E78" s="409"/>
      <c r="F78" s="409"/>
      <c r="G78" s="409"/>
      <c r="H78" s="409"/>
      <c r="I78" s="28">
        <f t="shared" si="13"/>
        <v>13000000</v>
      </c>
      <c r="J78" s="390">
        <v>0</v>
      </c>
      <c r="K78" s="22">
        <v>0</v>
      </c>
      <c r="L78" s="15">
        <v>0</v>
      </c>
      <c r="M78" s="16">
        <v>0</v>
      </c>
      <c r="N78" s="21">
        <v>0</v>
      </c>
      <c r="O78" s="22">
        <v>0</v>
      </c>
      <c r="P78" s="15">
        <v>0</v>
      </c>
      <c r="Q78" s="16">
        <v>0</v>
      </c>
      <c r="R78" s="21">
        <v>0</v>
      </c>
      <c r="S78" s="22"/>
      <c r="T78" s="15"/>
      <c r="U78" s="16"/>
      <c r="V78" s="21">
        <v>0</v>
      </c>
      <c r="W78" s="22">
        <v>0</v>
      </c>
      <c r="X78" s="15"/>
      <c r="Y78" s="16"/>
      <c r="Z78" s="21"/>
      <c r="AA78" s="22"/>
      <c r="AB78" s="27">
        <f t="shared" si="92"/>
        <v>0</v>
      </c>
      <c r="AC78" s="391">
        <f>K78+M78+O78+Q78+S78+U78+W78+Y78+AA78</f>
        <v>0</v>
      </c>
      <c r="AD78" s="214">
        <f>C78+AB78-AC78</f>
        <v>13000000</v>
      </c>
      <c r="AE78" s="392">
        <f>IFERROR(+VLOOKUP(A78,'Base de Datos'!$A$1:$H$70,7,0),0)</f>
        <v>0</v>
      </c>
      <c r="AF78" s="29">
        <f>IFERROR(+VLOOKUP(A78,'Base de Datos'!$A$1:$H$70,6,0),0)</f>
        <v>2000000</v>
      </c>
      <c r="AG78" s="29">
        <f>IFERROR(+VLOOKUP(A78,'Base de Datos'!$A$1:$H$70,8,0),0)</f>
        <v>0</v>
      </c>
      <c r="AH78" s="32">
        <f>+AI78+AG78</f>
        <v>11000000</v>
      </c>
      <c r="AI78" s="351">
        <f>AD78-AE78-AF78</f>
        <v>11000000</v>
      </c>
      <c r="AJ78" s="397">
        <f t="shared" si="94"/>
        <v>0.15384615384615385</v>
      </c>
      <c r="AK78" s="29">
        <f>IFERROR(+VLOOKUP(A78,'Base de Datos'!$A$1:$K$70,11,0),0)</f>
        <v>11000000</v>
      </c>
      <c r="AL78" s="455">
        <f t="shared" si="95"/>
        <v>0</v>
      </c>
      <c r="AN78" s="421"/>
      <c r="AO78" s="422">
        <f t="shared" si="91"/>
        <v>11000000</v>
      </c>
    </row>
    <row r="79" spans="1:43" ht="15.6" hidden="1" x14ac:dyDescent="0.55000000000000004">
      <c r="A79" s="238" t="s">
        <v>499</v>
      </c>
      <c r="B79" s="505" t="s">
        <v>79</v>
      </c>
      <c r="C79" s="389">
        <v>21000000</v>
      </c>
      <c r="D79" s="389">
        <v>0</v>
      </c>
      <c r="E79" s="409"/>
      <c r="F79" s="409"/>
      <c r="G79" s="409"/>
      <c r="H79" s="409"/>
      <c r="I79" s="28">
        <f t="shared" ref="I79:I142" si="96">SUM(C79:D79)</f>
        <v>21000000</v>
      </c>
      <c r="J79" s="390">
        <v>0</v>
      </c>
      <c r="K79" s="22">
        <v>0</v>
      </c>
      <c r="L79" s="15">
        <v>0</v>
      </c>
      <c r="M79" s="16">
        <v>0</v>
      </c>
      <c r="N79" s="21"/>
      <c r="O79" s="22">
        <v>0</v>
      </c>
      <c r="P79" s="15">
        <v>0</v>
      </c>
      <c r="Q79" s="16">
        <v>0</v>
      </c>
      <c r="R79" s="21">
        <v>0</v>
      </c>
      <c r="S79" s="22"/>
      <c r="T79" s="15">
        <v>0</v>
      </c>
      <c r="U79" s="16">
        <v>0</v>
      </c>
      <c r="V79" s="21"/>
      <c r="W79" s="22"/>
      <c r="X79" s="15"/>
      <c r="Y79" s="16"/>
      <c r="Z79" s="21"/>
      <c r="AA79" s="22"/>
      <c r="AB79" s="27">
        <f t="shared" si="92"/>
        <v>0</v>
      </c>
      <c r="AC79" s="391">
        <f t="shared" si="93"/>
        <v>0</v>
      </c>
      <c r="AD79" s="214">
        <f>C79+AB79-AC79</f>
        <v>21000000</v>
      </c>
      <c r="AE79" s="392">
        <f>IFERROR(+VLOOKUP(A79,'Base de Datos'!$A$1:$H$70,7,0),0)</f>
        <v>0</v>
      </c>
      <c r="AF79" s="29">
        <f>IFERROR(+VLOOKUP(A79,'Base de Datos'!$A$1:$H$70,6,0),0)</f>
        <v>16000000</v>
      </c>
      <c r="AG79" s="29">
        <f>IFERROR(+VLOOKUP(A79,'Base de Datos'!$A$1:$H$70,8,0),0)</f>
        <v>0</v>
      </c>
      <c r="AH79" s="32">
        <f t="shared" si="87"/>
        <v>5000000</v>
      </c>
      <c r="AI79" s="351">
        <f t="shared" si="58"/>
        <v>5000000</v>
      </c>
      <c r="AJ79" s="397">
        <f t="shared" si="94"/>
        <v>0.76190476190476186</v>
      </c>
      <c r="AK79" s="29">
        <f>IFERROR(+VLOOKUP(A79,'Base de Datos'!$A$1:$K$70,11,0),0)</f>
        <v>0</v>
      </c>
      <c r="AL79" s="455">
        <f t="shared" si="95"/>
        <v>0</v>
      </c>
      <c r="AN79" s="421"/>
      <c r="AO79" s="422">
        <f t="shared" si="91"/>
        <v>5000000</v>
      </c>
    </row>
    <row r="80" spans="1:43" s="472" customFormat="1" ht="15.6" collapsed="1" x14ac:dyDescent="0.55000000000000004">
      <c r="A80" s="459">
        <v>106</v>
      </c>
      <c r="B80" s="460" t="s">
        <v>80</v>
      </c>
      <c r="C80" s="461">
        <f>SUM(C81:C83)</f>
        <v>8000000</v>
      </c>
      <c r="D80" s="461">
        <f>SUM(D81:D83)</f>
        <v>0</v>
      </c>
      <c r="E80" s="462">
        <f>SUM(E81:E83)</f>
        <v>0</v>
      </c>
      <c r="F80" s="462"/>
      <c r="G80" s="462"/>
      <c r="H80" s="462">
        <f>SUM(H81:H83)</f>
        <v>0</v>
      </c>
      <c r="I80" s="463">
        <f t="shared" si="96"/>
        <v>8000000</v>
      </c>
      <c r="J80" s="461">
        <f>SUM(J81:J83)</f>
        <v>0</v>
      </c>
      <c r="K80" s="464">
        <f t="shared" ref="K80:W80" si="97">SUM(K81:K83)</f>
        <v>0</v>
      </c>
      <c r="L80" s="465">
        <f t="shared" si="97"/>
        <v>0</v>
      </c>
      <c r="M80" s="465">
        <f t="shared" si="97"/>
        <v>0</v>
      </c>
      <c r="N80" s="465">
        <f t="shared" si="97"/>
        <v>0</v>
      </c>
      <c r="O80" s="464">
        <f t="shared" si="97"/>
        <v>0</v>
      </c>
      <c r="P80" s="465">
        <f t="shared" si="97"/>
        <v>0</v>
      </c>
      <c r="Q80" s="464">
        <f t="shared" si="97"/>
        <v>0</v>
      </c>
      <c r="R80" s="465">
        <f t="shared" si="97"/>
        <v>0</v>
      </c>
      <c r="S80" s="464">
        <f t="shared" si="97"/>
        <v>0</v>
      </c>
      <c r="T80" s="465">
        <f>SUM(T81:T83)</f>
        <v>0</v>
      </c>
      <c r="U80" s="464">
        <f>SUM(U81:U83)</f>
        <v>0</v>
      </c>
      <c r="V80" s="465">
        <f t="shared" si="97"/>
        <v>0</v>
      </c>
      <c r="W80" s="464">
        <f t="shared" si="97"/>
        <v>0</v>
      </c>
      <c r="X80" s="465"/>
      <c r="Y80" s="464"/>
      <c r="Z80" s="465"/>
      <c r="AA80" s="464"/>
      <c r="AB80" s="466">
        <f t="shared" ref="AB80:AI80" si="98">SUM(AB81:AB83)</f>
        <v>0</v>
      </c>
      <c r="AC80" s="461">
        <f t="shared" si="98"/>
        <v>0</v>
      </c>
      <c r="AD80" s="458">
        <f>SUM(AD81:AD83)</f>
        <v>8000000</v>
      </c>
      <c r="AE80" s="457">
        <f t="shared" si="98"/>
        <v>0</v>
      </c>
      <c r="AF80" s="458">
        <f t="shared" si="98"/>
        <v>0</v>
      </c>
      <c r="AG80" s="458">
        <f t="shared" ref="AG80" si="99">SUM(AG81:AG83)</f>
        <v>0</v>
      </c>
      <c r="AH80" s="458">
        <f t="shared" si="87"/>
        <v>8000000</v>
      </c>
      <c r="AI80" s="458">
        <f t="shared" si="98"/>
        <v>8000000</v>
      </c>
      <c r="AJ80" s="467">
        <f t="shared" si="79"/>
        <v>0</v>
      </c>
      <c r="AK80" s="458">
        <f t="shared" ref="AK80" si="100">SUM(AK81:AK83)</f>
        <v>6000000</v>
      </c>
      <c r="AL80" s="468">
        <f t="shared" si="81"/>
        <v>0</v>
      </c>
      <c r="AM80" s="469"/>
      <c r="AN80" s="470">
        <v>1928138</v>
      </c>
      <c r="AO80" s="471">
        <f t="shared" si="91"/>
        <v>6071862</v>
      </c>
      <c r="AP80" s="469"/>
      <c r="AQ80" s="469"/>
    </row>
    <row r="81" spans="1:43" ht="15.6" x14ac:dyDescent="0.55000000000000004">
      <c r="A81" s="238" t="s">
        <v>500</v>
      </c>
      <c r="B81" s="505" t="s">
        <v>81</v>
      </c>
      <c r="C81" s="389">
        <v>8000000</v>
      </c>
      <c r="D81" s="389">
        <v>0</v>
      </c>
      <c r="E81" s="409"/>
      <c r="F81" s="409"/>
      <c r="G81" s="409"/>
      <c r="H81" s="409"/>
      <c r="I81" s="28">
        <f t="shared" si="96"/>
        <v>8000000</v>
      </c>
      <c r="J81" s="390"/>
      <c r="K81" s="22"/>
      <c r="L81" s="15">
        <v>0</v>
      </c>
      <c r="M81" s="16"/>
      <c r="N81" s="21">
        <v>0</v>
      </c>
      <c r="O81" s="22"/>
      <c r="P81" s="15">
        <v>0</v>
      </c>
      <c r="Q81" s="16">
        <v>0</v>
      </c>
      <c r="R81" s="21">
        <v>0</v>
      </c>
      <c r="S81" s="22"/>
      <c r="T81" s="15">
        <v>0</v>
      </c>
      <c r="U81" s="16">
        <v>0</v>
      </c>
      <c r="V81" s="21"/>
      <c r="W81" s="22"/>
      <c r="X81" s="15"/>
      <c r="Y81" s="16"/>
      <c r="Z81" s="21"/>
      <c r="AA81" s="22"/>
      <c r="AB81" s="27">
        <f t="shared" ref="AB81:AB82" si="101">J81+L81+N81+P81+R81+T81+V81+X81+Z81</f>
        <v>0</v>
      </c>
      <c r="AC81" s="391">
        <f t="shared" ref="AC81:AC82" si="102">K81+M81+O81+Q81+S81+U81+W81+Y81+AA81</f>
        <v>0</v>
      </c>
      <c r="AD81" s="214">
        <f>C81+AB81-AC81</f>
        <v>8000000</v>
      </c>
      <c r="AE81" s="392">
        <f>IFERROR(+VLOOKUP(A81,'Base de Datos'!$A$1:$H$70,7,0),0)</f>
        <v>0</v>
      </c>
      <c r="AF81" s="29">
        <f>IFERROR(+VLOOKUP(A81,'Base de Datos'!$A$1:$H$70,6,0),0)</f>
        <v>0</v>
      </c>
      <c r="AG81" s="29">
        <f>IFERROR(+VLOOKUP(A81,'Base de Datos'!$A$1:$H$70,8,0),0)</f>
        <v>0</v>
      </c>
      <c r="AH81" s="32">
        <f t="shared" si="87"/>
        <v>8000000</v>
      </c>
      <c r="AI81" s="351">
        <f t="shared" si="58"/>
        <v>8000000</v>
      </c>
      <c r="AJ81" s="397">
        <f>IFERROR(((AD81-AI81)/AD81),0)</f>
        <v>0</v>
      </c>
      <c r="AK81" s="29">
        <f>IFERROR(+VLOOKUP(A81,'Base de Datos'!$A$1:$K$70,11,0),0)</f>
        <v>6000000</v>
      </c>
      <c r="AL81" s="455">
        <f t="shared" ref="AL81" si="103">IFERROR(+(AE81/AD81),0)</f>
        <v>0</v>
      </c>
      <c r="AN81" s="421">
        <v>1928138</v>
      </c>
      <c r="AO81" s="422">
        <f t="shared" si="91"/>
        <v>6071862</v>
      </c>
    </row>
    <row r="82" spans="1:43" ht="15.6" hidden="1" x14ac:dyDescent="0.55000000000000004">
      <c r="A82" s="238">
        <v>10602</v>
      </c>
      <c r="B82" s="505" t="s">
        <v>82</v>
      </c>
      <c r="C82" s="389">
        <v>0</v>
      </c>
      <c r="D82" s="389">
        <v>0</v>
      </c>
      <c r="I82" s="28">
        <f t="shared" si="96"/>
        <v>0</v>
      </c>
      <c r="J82" s="390">
        <v>0</v>
      </c>
      <c r="K82" s="22">
        <v>0</v>
      </c>
      <c r="L82" s="15">
        <v>0</v>
      </c>
      <c r="M82" s="16">
        <v>0</v>
      </c>
      <c r="N82" s="21">
        <v>0</v>
      </c>
      <c r="O82" s="22">
        <v>0</v>
      </c>
      <c r="P82" s="15">
        <v>0</v>
      </c>
      <c r="Q82" s="16">
        <v>0</v>
      </c>
      <c r="R82" s="21">
        <v>0</v>
      </c>
      <c r="S82" s="22">
        <v>0</v>
      </c>
      <c r="T82" s="15">
        <v>0</v>
      </c>
      <c r="U82" s="16">
        <v>0</v>
      </c>
      <c r="V82" s="21">
        <v>0</v>
      </c>
      <c r="W82" s="22">
        <v>0</v>
      </c>
      <c r="X82" s="15"/>
      <c r="Y82" s="16"/>
      <c r="Z82" s="21"/>
      <c r="AA82" s="22"/>
      <c r="AB82" s="27">
        <f t="shared" si="101"/>
        <v>0</v>
      </c>
      <c r="AC82" s="391">
        <f t="shared" si="102"/>
        <v>0</v>
      </c>
      <c r="AD82" s="29">
        <f>I82+AB82-AC82</f>
        <v>0</v>
      </c>
      <c r="AE82" s="392">
        <v>0</v>
      </c>
      <c r="AF82" s="29">
        <v>0</v>
      </c>
      <c r="AG82" s="29">
        <v>0</v>
      </c>
      <c r="AH82" s="32">
        <f t="shared" si="57"/>
        <v>0</v>
      </c>
      <c r="AI82" s="351">
        <f t="shared" si="58"/>
        <v>0</v>
      </c>
      <c r="AJ82" s="373">
        <f t="shared" ref="AJ82:AJ83" si="104">IF(AD82=0,0,(AD82-AI82)/AD82)</f>
        <v>0</v>
      </c>
      <c r="AK82" s="32">
        <f t="shared" ref="AK82:AK84" si="105">SUM(AK83:AK85)</f>
        <v>0</v>
      </c>
      <c r="AL82" s="455">
        <f t="shared" ref="AL82:AL83" si="106">IF(AD82=0,0,AE82/AD82)</f>
        <v>0</v>
      </c>
      <c r="AN82" s="421"/>
      <c r="AO82" s="422">
        <f t="shared" si="91"/>
        <v>0</v>
      </c>
    </row>
    <row r="83" spans="1:43" ht="15.6" hidden="1" x14ac:dyDescent="0.55000000000000004">
      <c r="A83" s="238">
        <v>10603</v>
      </c>
      <c r="B83" s="505" t="s">
        <v>83</v>
      </c>
      <c r="C83" s="389">
        <v>0</v>
      </c>
      <c r="D83" s="389">
        <v>0</v>
      </c>
      <c r="I83" s="28">
        <f t="shared" si="96"/>
        <v>0</v>
      </c>
      <c r="J83" s="390">
        <v>0</v>
      </c>
      <c r="K83" s="22">
        <v>0</v>
      </c>
      <c r="L83" s="15">
        <v>0</v>
      </c>
      <c r="M83" s="16">
        <v>0</v>
      </c>
      <c r="N83" s="21">
        <v>0</v>
      </c>
      <c r="O83" s="22">
        <v>0</v>
      </c>
      <c r="P83" s="15">
        <v>0</v>
      </c>
      <c r="Q83" s="16">
        <v>0</v>
      </c>
      <c r="R83" s="21">
        <v>0</v>
      </c>
      <c r="S83" s="22">
        <v>0</v>
      </c>
      <c r="T83" s="15">
        <v>0</v>
      </c>
      <c r="U83" s="16">
        <v>0</v>
      </c>
      <c r="V83" s="21">
        <v>0</v>
      </c>
      <c r="W83" s="22">
        <v>0</v>
      </c>
      <c r="X83" s="15"/>
      <c r="Y83" s="16"/>
      <c r="Z83" s="21"/>
      <c r="AA83" s="22"/>
      <c r="AB83" s="27">
        <f>J83+L83+N83+P83+R83+W83</f>
        <v>0</v>
      </c>
      <c r="AC83" s="391">
        <f>K83+M83+O83+Q83+S83+V83</f>
        <v>0</v>
      </c>
      <c r="AD83" s="29">
        <f>I83+AB83-AC83</f>
        <v>0</v>
      </c>
      <c r="AE83" s="392">
        <v>0</v>
      </c>
      <c r="AF83" s="29">
        <v>0</v>
      </c>
      <c r="AG83" s="29">
        <v>0</v>
      </c>
      <c r="AH83" s="32">
        <f t="shared" si="57"/>
        <v>0</v>
      </c>
      <c r="AI83" s="351">
        <f t="shared" si="58"/>
        <v>0</v>
      </c>
      <c r="AJ83" s="373">
        <f t="shared" si="104"/>
        <v>0</v>
      </c>
      <c r="AK83" s="32">
        <f t="shared" si="105"/>
        <v>0</v>
      </c>
      <c r="AL83" s="455">
        <f t="shared" si="106"/>
        <v>0</v>
      </c>
      <c r="AN83" s="421"/>
      <c r="AO83" s="422">
        <f t="shared" si="91"/>
        <v>0</v>
      </c>
    </row>
    <row r="84" spans="1:43" s="472" customFormat="1" ht="15.6" outlineLevel="1" collapsed="1" x14ac:dyDescent="0.55000000000000004">
      <c r="A84" s="459">
        <v>107</v>
      </c>
      <c r="B84" s="460" t="s">
        <v>84</v>
      </c>
      <c r="C84" s="461">
        <f>SUM(C85:C87)</f>
        <v>2250000</v>
      </c>
      <c r="D84" s="461">
        <f>SUM(D85:D87)</f>
        <v>0</v>
      </c>
      <c r="E84" s="462">
        <f>SUM(E85:E87)</f>
        <v>0</v>
      </c>
      <c r="F84" s="462"/>
      <c r="G84" s="462"/>
      <c r="H84" s="462">
        <f>SUM(H85:H87)</f>
        <v>0</v>
      </c>
      <c r="I84" s="463">
        <f t="shared" si="96"/>
        <v>2250000</v>
      </c>
      <c r="J84" s="461">
        <f>SUM(J85:J87)</f>
        <v>0</v>
      </c>
      <c r="K84" s="464">
        <f t="shared" ref="K84:W84" si="107">SUM(K85:K87)</f>
        <v>0</v>
      </c>
      <c r="L84" s="465">
        <f t="shared" si="107"/>
        <v>0</v>
      </c>
      <c r="M84" s="465">
        <f t="shared" si="107"/>
        <v>0</v>
      </c>
      <c r="N84" s="465">
        <f t="shared" si="107"/>
        <v>0</v>
      </c>
      <c r="O84" s="464">
        <f t="shared" si="107"/>
        <v>0</v>
      </c>
      <c r="P84" s="465">
        <f t="shared" si="107"/>
        <v>0</v>
      </c>
      <c r="Q84" s="464">
        <f t="shared" si="107"/>
        <v>0</v>
      </c>
      <c r="R84" s="465">
        <f t="shared" si="107"/>
        <v>0</v>
      </c>
      <c r="S84" s="464">
        <f t="shared" si="107"/>
        <v>0</v>
      </c>
      <c r="T84" s="465">
        <f>SUM(T85:T87)</f>
        <v>0</v>
      </c>
      <c r="U84" s="464">
        <f>SUM(U85:U87)</f>
        <v>0</v>
      </c>
      <c r="V84" s="465">
        <f t="shared" si="107"/>
        <v>0</v>
      </c>
      <c r="W84" s="464">
        <f t="shared" si="107"/>
        <v>0</v>
      </c>
      <c r="X84" s="465"/>
      <c r="Y84" s="464"/>
      <c r="Z84" s="465"/>
      <c r="AA84" s="464"/>
      <c r="AB84" s="466">
        <f t="shared" ref="AB84:AI84" si="108">SUM(AB85:AB87)</f>
        <v>0</v>
      </c>
      <c r="AC84" s="461">
        <f t="shared" si="108"/>
        <v>0</v>
      </c>
      <c r="AD84" s="458">
        <f>SUM(AD85:AD87)</f>
        <v>2250000</v>
      </c>
      <c r="AE84" s="457">
        <f t="shared" si="108"/>
        <v>0</v>
      </c>
      <c r="AF84" s="458">
        <f t="shared" si="108"/>
        <v>0</v>
      </c>
      <c r="AG84" s="458">
        <f t="shared" ref="AG84" si="109">SUM(AG85:AG87)</f>
        <v>0</v>
      </c>
      <c r="AH84" s="458">
        <f>+AI84+AG84</f>
        <v>2250000</v>
      </c>
      <c r="AI84" s="458">
        <f t="shared" si="108"/>
        <v>2250000</v>
      </c>
      <c r="AJ84" s="467">
        <f>IF(AD84=0,0,(AD84-AI84)/AD84)</f>
        <v>0</v>
      </c>
      <c r="AK84" s="458">
        <f t="shared" si="105"/>
        <v>0</v>
      </c>
      <c r="AL84" s="468">
        <f>IF(AD84=0,0,AE84/AD84)</f>
        <v>0</v>
      </c>
      <c r="AM84" s="469"/>
      <c r="AN84" s="470">
        <v>0</v>
      </c>
      <c r="AO84" s="471">
        <f t="shared" si="91"/>
        <v>2250000</v>
      </c>
      <c r="AP84" s="469"/>
      <c r="AQ84" s="469"/>
    </row>
    <row r="85" spans="1:43" ht="15.6" outlineLevel="1" x14ac:dyDescent="0.55000000000000004">
      <c r="A85" s="238" t="s">
        <v>501</v>
      </c>
      <c r="B85" s="505" t="s">
        <v>85</v>
      </c>
      <c r="C85" s="235">
        <v>2250000</v>
      </c>
      <c r="D85" s="389">
        <v>0</v>
      </c>
      <c r="I85" s="28">
        <f t="shared" si="96"/>
        <v>2250000</v>
      </c>
      <c r="J85" s="390">
        <v>0</v>
      </c>
      <c r="K85" s="22">
        <v>0</v>
      </c>
      <c r="L85" s="15">
        <v>0</v>
      </c>
      <c r="M85" s="16">
        <v>0</v>
      </c>
      <c r="N85" s="21"/>
      <c r="O85" s="22"/>
      <c r="P85" s="15">
        <v>0</v>
      </c>
      <c r="Q85" s="16">
        <v>0</v>
      </c>
      <c r="R85" s="21">
        <v>0</v>
      </c>
      <c r="S85" s="22">
        <v>0</v>
      </c>
      <c r="T85" s="15">
        <v>0</v>
      </c>
      <c r="U85" s="16"/>
      <c r="V85" s="21">
        <v>0</v>
      </c>
      <c r="W85" s="22">
        <v>0</v>
      </c>
      <c r="X85" s="15"/>
      <c r="Y85" s="16"/>
      <c r="Z85" s="21"/>
      <c r="AA85" s="22"/>
      <c r="AB85" s="27">
        <f>J85+L85+N85+P85+R85+T85+W85</f>
        <v>0</v>
      </c>
      <c r="AC85" s="391">
        <f>K85+M85+O85+Q85+S85+U85+V85</f>
        <v>0</v>
      </c>
      <c r="AD85" s="190">
        <f>C85+AB85-AC85</f>
        <v>2250000</v>
      </c>
      <c r="AE85" s="392">
        <f>IFERROR(+VLOOKUP(A85,'Base de Datos'!$A$1:$H$70,7,0),0)</f>
        <v>0</v>
      </c>
      <c r="AF85" s="29">
        <f>IFERROR(+VLOOKUP(A85,'Base de Datos'!$A$1:$H$70,6,0),0)</f>
        <v>0</v>
      </c>
      <c r="AG85" s="29">
        <f>IFERROR(+VLOOKUP(A85,'Base de Datos'!$A$1:$H$70,8,0),0)</f>
        <v>0</v>
      </c>
      <c r="AH85" s="32">
        <f>+AI85+AG85</f>
        <v>2250000</v>
      </c>
      <c r="AI85" s="351">
        <f t="shared" si="58"/>
        <v>2250000</v>
      </c>
      <c r="AJ85" s="393">
        <f t="shared" ref="AJ85:AJ87" si="110">IFERROR(((AD85-AI85)/AD85),0)</f>
        <v>0</v>
      </c>
      <c r="AK85" s="29">
        <f>IFERROR(+VLOOKUP(A85,'Base de Datos'!$A$1:$K$70,11,0),0)</f>
        <v>0</v>
      </c>
      <c r="AL85" s="455">
        <f t="shared" ref="AL85:AL87" si="111">IFERROR(+(AE85/AD85),0)</f>
        <v>0</v>
      </c>
      <c r="AN85" s="419">
        <v>0</v>
      </c>
      <c r="AO85" s="422">
        <f t="shared" si="91"/>
        <v>2250000</v>
      </c>
    </row>
    <row r="86" spans="1:43" ht="15.6" hidden="1" outlineLevel="1" x14ac:dyDescent="0.55000000000000004">
      <c r="A86" s="238" t="s">
        <v>502</v>
      </c>
      <c r="B86" s="505" t="s">
        <v>86</v>
      </c>
      <c r="C86" s="235">
        <v>0</v>
      </c>
      <c r="D86" s="389">
        <v>0</v>
      </c>
      <c r="I86" s="28">
        <f t="shared" si="96"/>
        <v>0</v>
      </c>
      <c r="J86" s="390">
        <v>0</v>
      </c>
      <c r="K86" s="22">
        <v>0</v>
      </c>
      <c r="L86" s="15">
        <v>0</v>
      </c>
      <c r="M86" s="16">
        <v>0</v>
      </c>
      <c r="N86" s="21">
        <v>0</v>
      </c>
      <c r="O86" s="22">
        <v>0</v>
      </c>
      <c r="P86" s="15">
        <v>0</v>
      </c>
      <c r="Q86" s="16">
        <v>0</v>
      </c>
      <c r="R86" s="21">
        <v>0</v>
      </c>
      <c r="S86" s="22"/>
      <c r="T86" s="15">
        <v>0</v>
      </c>
      <c r="U86" s="16"/>
      <c r="V86" s="21">
        <v>0</v>
      </c>
      <c r="W86" s="22">
        <v>0</v>
      </c>
      <c r="X86" s="15"/>
      <c r="Y86" s="16"/>
      <c r="Z86" s="21"/>
      <c r="AA86" s="22"/>
      <c r="AB86" s="27">
        <f>J86+L86+N86+P86+R86+T86+W86</f>
        <v>0</v>
      </c>
      <c r="AC86" s="391">
        <f>K86+M86+O86+Q86+S86+U86+V86</f>
        <v>0</v>
      </c>
      <c r="AD86" s="190">
        <f>C86+AB86-AC86</f>
        <v>0</v>
      </c>
      <c r="AE86" s="392">
        <f>IFERROR(+VLOOKUP(A86,'Base de Datos'!$A$1:$H$70,7,0),0)</f>
        <v>0</v>
      </c>
      <c r="AF86" s="29">
        <f>IFERROR(+VLOOKUP(A86,'Base de Datos'!$A$1:$H$70,6,0),0)</f>
        <v>0</v>
      </c>
      <c r="AG86" s="29">
        <f>IFERROR(+VLOOKUP(A86,'Base de Datos'!$A$1:$H$70,8,0),0)</f>
        <v>0</v>
      </c>
      <c r="AH86" s="32">
        <f>+AI86+AG86</f>
        <v>0</v>
      </c>
      <c r="AI86" s="351">
        <f t="shared" si="58"/>
        <v>0</v>
      </c>
      <c r="AJ86" s="393">
        <f t="shared" si="110"/>
        <v>0</v>
      </c>
      <c r="AK86" s="29">
        <f>IFERROR(+VLOOKUP(#REF!,'Base de Datos'!$A$1:$H$70,6,0),0)</f>
        <v>0</v>
      </c>
      <c r="AL86" s="455">
        <f t="shared" si="111"/>
        <v>0</v>
      </c>
      <c r="AN86" s="421"/>
      <c r="AO86" s="422">
        <f t="shared" si="91"/>
        <v>0</v>
      </c>
    </row>
    <row r="87" spans="1:43" ht="15.6" hidden="1" outlineLevel="1" x14ac:dyDescent="0.55000000000000004">
      <c r="A87" s="238" t="s">
        <v>503</v>
      </c>
      <c r="B87" s="505" t="s">
        <v>87</v>
      </c>
      <c r="C87" s="235"/>
      <c r="D87" s="389">
        <v>0</v>
      </c>
      <c r="I87" s="28">
        <f t="shared" si="96"/>
        <v>0</v>
      </c>
      <c r="J87" s="390">
        <v>0</v>
      </c>
      <c r="K87" s="22">
        <v>0</v>
      </c>
      <c r="L87" s="15">
        <v>0</v>
      </c>
      <c r="M87" s="16">
        <v>0</v>
      </c>
      <c r="N87" s="21">
        <v>0</v>
      </c>
      <c r="O87" s="22">
        <v>0</v>
      </c>
      <c r="P87" s="15">
        <v>0</v>
      </c>
      <c r="Q87" s="16">
        <v>0</v>
      </c>
      <c r="R87" s="21">
        <v>0</v>
      </c>
      <c r="S87" s="22">
        <v>0</v>
      </c>
      <c r="T87" s="15">
        <v>0</v>
      </c>
      <c r="U87" s="16">
        <v>0</v>
      </c>
      <c r="V87" s="21">
        <v>0</v>
      </c>
      <c r="W87" s="22">
        <v>0</v>
      </c>
      <c r="X87" s="15"/>
      <c r="Y87" s="16"/>
      <c r="Z87" s="21"/>
      <c r="AA87" s="22"/>
      <c r="AB87" s="27">
        <f>J87+L87+N87+P87+R87+T87+W87</f>
        <v>0</v>
      </c>
      <c r="AC87" s="391">
        <f>K87+M87+O87+Q87+S87+U87+V87</f>
        <v>0</v>
      </c>
      <c r="AD87" s="190">
        <f>C87+AB87-AC87</f>
        <v>0</v>
      </c>
      <c r="AE87" s="392">
        <f>IFERROR(+VLOOKUP(A87,'Base de Datos'!$A$1:$H$70,7,0),0)</f>
        <v>0</v>
      </c>
      <c r="AF87" s="29">
        <f>IFERROR(+VLOOKUP(A87,'Base de Datos'!$A$1:$H$70,6,0),0)</f>
        <v>0</v>
      </c>
      <c r="AG87" s="29">
        <f>IFERROR(+VLOOKUP(A87,'Base de Datos'!$A$1:$H$70,8,0),0)</f>
        <v>0</v>
      </c>
      <c r="AH87" s="32">
        <f>+AI87+AG87</f>
        <v>0</v>
      </c>
      <c r="AI87" s="351">
        <f t="shared" si="58"/>
        <v>0</v>
      </c>
      <c r="AJ87" s="393">
        <f t="shared" si="110"/>
        <v>0</v>
      </c>
      <c r="AK87" s="29">
        <f>IFERROR(+VLOOKUP(#REF!,'Base de Datos'!$A$1:$H$70,6,0),0)</f>
        <v>0</v>
      </c>
      <c r="AL87" s="455">
        <f t="shared" si="111"/>
        <v>0</v>
      </c>
      <c r="AN87" s="421"/>
      <c r="AO87" s="422">
        <f t="shared" si="91"/>
        <v>0</v>
      </c>
    </row>
    <row r="88" spans="1:43" s="472" customFormat="1" ht="15.6" x14ac:dyDescent="0.55000000000000004">
      <c r="A88" s="459">
        <v>108</v>
      </c>
      <c r="B88" s="460" t="s">
        <v>88</v>
      </c>
      <c r="C88" s="461">
        <f>SUM(C89:C97)</f>
        <v>2000000</v>
      </c>
      <c r="D88" s="461">
        <f>SUM(D89:D97)</f>
        <v>0</v>
      </c>
      <c r="E88" s="462">
        <f>SUM(E89:E97)</f>
        <v>0</v>
      </c>
      <c r="F88" s="462"/>
      <c r="G88" s="462"/>
      <c r="H88" s="462">
        <f>SUM(H89:H97)</f>
        <v>0</v>
      </c>
      <c r="I88" s="463">
        <f t="shared" si="96"/>
        <v>2000000</v>
      </c>
      <c r="J88" s="461">
        <f>SUM(J89:J97)</f>
        <v>0</v>
      </c>
      <c r="K88" s="464">
        <f t="shared" ref="K88:W88" si="112">SUM(K89:K97)</f>
        <v>0</v>
      </c>
      <c r="L88" s="465">
        <f t="shared" si="112"/>
        <v>0</v>
      </c>
      <c r="M88" s="465">
        <f t="shared" si="112"/>
        <v>0</v>
      </c>
      <c r="N88" s="465">
        <f t="shared" si="112"/>
        <v>0</v>
      </c>
      <c r="O88" s="464">
        <f t="shared" si="112"/>
        <v>0</v>
      </c>
      <c r="P88" s="465">
        <f t="shared" si="112"/>
        <v>0</v>
      </c>
      <c r="Q88" s="464">
        <f t="shared" si="112"/>
        <v>0</v>
      </c>
      <c r="R88" s="465">
        <f t="shared" si="112"/>
        <v>0</v>
      </c>
      <c r="S88" s="464">
        <f t="shared" si="112"/>
        <v>0</v>
      </c>
      <c r="T88" s="465">
        <f>SUM(T89:T97)</f>
        <v>0</v>
      </c>
      <c r="U88" s="464">
        <f>SUM(U89:U97)</f>
        <v>0</v>
      </c>
      <c r="V88" s="465">
        <f t="shared" si="112"/>
        <v>0</v>
      </c>
      <c r="W88" s="464">
        <f t="shared" si="112"/>
        <v>0</v>
      </c>
      <c r="X88" s="465"/>
      <c r="Y88" s="464"/>
      <c r="Z88" s="465"/>
      <c r="AA88" s="464"/>
      <c r="AB88" s="466">
        <f t="shared" ref="AB88:AF88" si="113">SUM(AB89:AB97)</f>
        <v>0</v>
      </c>
      <c r="AC88" s="461">
        <f>SUM(AC89:AC97)</f>
        <v>0</v>
      </c>
      <c r="AD88" s="458">
        <f>SUM(AD89:AD97)</f>
        <v>2000000</v>
      </c>
      <c r="AE88" s="457">
        <f t="shared" si="113"/>
        <v>0</v>
      </c>
      <c r="AF88" s="458">
        <f t="shared" si="113"/>
        <v>0</v>
      </c>
      <c r="AG88" s="458">
        <f t="shared" ref="AG88" si="114">SUM(AG89:AG97)</f>
        <v>0</v>
      </c>
      <c r="AH88" s="458">
        <f>+AI88+AG88</f>
        <v>2000000</v>
      </c>
      <c r="AI88" s="458">
        <f>SUM(AI89:AI97)</f>
        <v>2000000</v>
      </c>
      <c r="AJ88" s="467">
        <v>0</v>
      </c>
      <c r="AK88" s="458">
        <f t="shared" ref="AK88" si="115">SUM(AK89:AK97)</f>
        <v>820000</v>
      </c>
      <c r="AL88" s="468">
        <f t="shared" ref="AL88:AL103" si="116">AE88/AD88</f>
        <v>0</v>
      </c>
      <c r="AM88" s="469"/>
      <c r="AN88" s="470">
        <v>0</v>
      </c>
      <c r="AO88" s="471">
        <f t="shared" si="91"/>
        <v>2000000</v>
      </c>
      <c r="AP88" s="469"/>
      <c r="AQ88" s="469"/>
    </row>
    <row r="89" spans="1:43" ht="15.6" hidden="1" x14ac:dyDescent="0.55000000000000004">
      <c r="A89" s="238" t="s">
        <v>504</v>
      </c>
      <c r="B89" s="505" t="s">
        <v>89</v>
      </c>
      <c r="C89" s="389"/>
      <c r="D89" s="389">
        <v>0</v>
      </c>
      <c r="I89" s="28">
        <f t="shared" si="96"/>
        <v>0</v>
      </c>
      <c r="J89" s="390">
        <v>0</v>
      </c>
      <c r="K89" s="22">
        <v>0</v>
      </c>
      <c r="L89" s="15">
        <v>0</v>
      </c>
      <c r="M89" s="16">
        <v>0</v>
      </c>
      <c r="N89" s="21">
        <v>0</v>
      </c>
      <c r="O89" s="22">
        <v>0</v>
      </c>
      <c r="P89" s="15">
        <v>0</v>
      </c>
      <c r="Q89" s="16">
        <v>0</v>
      </c>
      <c r="R89" s="21">
        <v>0</v>
      </c>
      <c r="S89" s="22">
        <v>0</v>
      </c>
      <c r="T89" s="15">
        <v>0</v>
      </c>
      <c r="U89" s="16">
        <v>0</v>
      </c>
      <c r="V89" s="21">
        <v>0</v>
      </c>
      <c r="W89" s="22">
        <v>0</v>
      </c>
      <c r="X89" s="15"/>
      <c r="Y89" s="16"/>
      <c r="Z89" s="21"/>
      <c r="AA89" s="22"/>
      <c r="AB89" s="27">
        <f>J89+L89+N89+P89+R89+T89+W89</f>
        <v>0</v>
      </c>
      <c r="AC89" s="391">
        <f>K89+M89+O89+Q89+S89+U89+V89</f>
        <v>0</v>
      </c>
      <c r="AD89" s="214">
        <f t="shared" ref="AD89:AD97" si="117">C89+AB89-AC89</f>
        <v>0</v>
      </c>
      <c r="AE89" s="392">
        <f>IFERROR(+VLOOKUP(A89,'Base de Datos'!$A$1:$H$70,7,0),0)</f>
        <v>0</v>
      </c>
      <c r="AF89" s="29">
        <f>IFERROR(+VLOOKUP(A89,'Base de Datos'!$A$1:$H$70,6,0),0)</f>
        <v>0</v>
      </c>
      <c r="AG89" s="29">
        <f>IFERROR(+VLOOKUP(#REF!,'Base de Datos'!$A$1:$H$70,6,0),0)</f>
        <v>0</v>
      </c>
      <c r="AH89" s="32">
        <f t="shared" si="57"/>
        <v>0</v>
      </c>
      <c r="AI89" s="351">
        <f t="shared" si="58"/>
        <v>0</v>
      </c>
      <c r="AJ89" s="396">
        <v>0</v>
      </c>
      <c r="AK89" s="29">
        <f>IFERROR(+VLOOKUP(#REF!,'Base de Datos'!$A$1:$H$70,6,0),0)</f>
        <v>0</v>
      </c>
      <c r="AL89" s="455" t="e">
        <f t="shared" si="116"/>
        <v>#DIV/0!</v>
      </c>
      <c r="AN89" s="421"/>
      <c r="AO89" s="422">
        <f t="shared" si="91"/>
        <v>0</v>
      </c>
    </row>
    <row r="90" spans="1:43" ht="15.6" hidden="1" x14ac:dyDescent="0.55000000000000004">
      <c r="A90" s="238">
        <v>10802</v>
      </c>
      <c r="B90" s="505" t="s">
        <v>90</v>
      </c>
      <c r="C90" s="389">
        <v>0</v>
      </c>
      <c r="D90" s="389">
        <v>0</v>
      </c>
      <c r="I90" s="28">
        <f t="shared" si="96"/>
        <v>0</v>
      </c>
      <c r="J90" s="390">
        <v>0</v>
      </c>
      <c r="K90" s="22">
        <v>0</v>
      </c>
      <c r="L90" s="15">
        <v>0</v>
      </c>
      <c r="M90" s="16">
        <v>0</v>
      </c>
      <c r="N90" s="21">
        <v>0</v>
      </c>
      <c r="O90" s="22">
        <v>0</v>
      </c>
      <c r="P90" s="15">
        <v>0</v>
      </c>
      <c r="Q90" s="16">
        <v>0</v>
      </c>
      <c r="R90" s="21">
        <v>0</v>
      </c>
      <c r="S90" s="22">
        <v>0</v>
      </c>
      <c r="T90" s="15">
        <v>0</v>
      </c>
      <c r="U90" s="16">
        <v>0</v>
      </c>
      <c r="V90" s="21">
        <v>0</v>
      </c>
      <c r="W90" s="22">
        <v>0</v>
      </c>
      <c r="X90" s="15"/>
      <c r="Y90" s="16"/>
      <c r="Z90" s="21"/>
      <c r="AA90" s="22"/>
      <c r="AB90" s="27">
        <f>J90+L90+N90+P90+R90+T90+W90</f>
        <v>0</v>
      </c>
      <c r="AC90" s="391">
        <f>K90+M90+O90+Q90+S90+V90</f>
        <v>0</v>
      </c>
      <c r="AD90" s="214">
        <f t="shared" si="117"/>
        <v>0</v>
      </c>
      <c r="AE90" s="392">
        <v>0</v>
      </c>
      <c r="AF90" s="29">
        <v>0</v>
      </c>
      <c r="AG90" s="29">
        <v>0</v>
      </c>
      <c r="AH90" s="32">
        <f t="shared" si="57"/>
        <v>0</v>
      </c>
      <c r="AI90" s="351">
        <f t="shared" si="58"/>
        <v>0</v>
      </c>
      <c r="AJ90" s="396">
        <v>0</v>
      </c>
      <c r="AK90" s="29">
        <v>0</v>
      </c>
      <c r="AL90" s="455" t="e">
        <f t="shared" si="116"/>
        <v>#DIV/0!</v>
      </c>
      <c r="AN90" s="421"/>
      <c r="AO90" s="422">
        <f t="shared" si="91"/>
        <v>0</v>
      </c>
    </row>
    <row r="91" spans="1:43" ht="15.6" hidden="1" x14ac:dyDescent="0.55000000000000004">
      <c r="A91" s="238">
        <v>10803</v>
      </c>
      <c r="B91" s="505" t="s">
        <v>91</v>
      </c>
      <c r="C91" s="389">
        <v>0</v>
      </c>
      <c r="D91" s="389">
        <v>0</v>
      </c>
      <c r="I91" s="28">
        <f t="shared" si="96"/>
        <v>0</v>
      </c>
      <c r="J91" s="390">
        <v>0</v>
      </c>
      <c r="K91" s="22">
        <v>0</v>
      </c>
      <c r="L91" s="15">
        <v>0</v>
      </c>
      <c r="M91" s="16">
        <v>0</v>
      </c>
      <c r="N91" s="21">
        <v>0</v>
      </c>
      <c r="O91" s="22">
        <v>0</v>
      </c>
      <c r="P91" s="15">
        <v>0</v>
      </c>
      <c r="Q91" s="16">
        <v>0</v>
      </c>
      <c r="R91" s="21">
        <v>0</v>
      </c>
      <c r="S91" s="22">
        <v>0</v>
      </c>
      <c r="T91" s="15">
        <v>0</v>
      </c>
      <c r="U91" s="16">
        <v>0</v>
      </c>
      <c r="V91" s="21">
        <v>0</v>
      </c>
      <c r="W91" s="22">
        <v>0</v>
      </c>
      <c r="X91" s="15"/>
      <c r="Y91" s="16"/>
      <c r="Z91" s="21"/>
      <c r="AA91" s="22"/>
      <c r="AB91" s="27">
        <f>J91+L91+N91+P91+R91+T91+W91</f>
        <v>0</v>
      </c>
      <c r="AC91" s="391">
        <f>K91+M91+O91+Q91+S91+V91</f>
        <v>0</v>
      </c>
      <c r="AD91" s="214">
        <f t="shared" si="117"/>
        <v>0</v>
      </c>
      <c r="AE91" s="392">
        <v>0</v>
      </c>
      <c r="AF91" s="29">
        <v>0</v>
      </c>
      <c r="AG91" s="29">
        <v>0</v>
      </c>
      <c r="AH91" s="32">
        <f t="shared" si="57"/>
        <v>0</v>
      </c>
      <c r="AI91" s="351">
        <f t="shared" si="58"/>
        <v>0</v>
      </c>
      <c r="AJ91" s="396">
        <v>0</v>
      </c>
      <c r="AK91" s="29">
        <v>0</v>
      </c>
      <c r="AL91" s="455" t="e">
        <f t="shared" si="116"/>
        <v>#DIV/0!</v>
      </c>
      <c r="AN91" s="421"/>
      <c r="AO91" s="422">
        <f t="shared" si="91"/>
        <v>0</v>
      </c>
    </row>
    <row r="92" spans="1:43" ht="15.6" hidden="1" x14ac:dyDescent="0.55000000000000004">
      <c r="A92" s="238">
        <v>10804</v>
      </c>
      <c r="B92" s="505" t="s">
        <v>92</v>
      </c>
      <c r="C92" s="389">
        <v>0</v>
      </c>
      <c r="D92" s="389">
        <v>0</v>
      </c>
      <c r="I92" s="28">
        <f t="shared" si="96"/>
        <v>0</v>
      </c>
      <c r="J92" s="390">
        <v>0</v>
      </c>
      <c r="K92" s="22">
        <v>0</v>
      </c>
      <c r="L92" s="15">
        <v>0</v>
      </c>
      <c r="M92" s="16">
        <v>0</v>
      </c>
      <c r="N92" s="21">
        <v>0</v>
      </c>
      <c r="O92" s="22">
        <v>0</v>
      </c>
      <c r="P92" s="15">
        <v>0</v>
      </c>
      <c r="Q92" s="16">
        <v>0</v>
      </c>
      <c r="R92" s="21">
        <v>0</v>
      </c>
      <c r="S92" s="22">
        <v>0</v>
      </c>
      <c r="T92" s="15">
        <v>0</v>
      </c>
      <c r="U92" s="16">
        <v>0</v>
      </c>
      <c r="V92" s="21">
        <v>0</v>
      </c>
      <c r="W92" s="22">
        <v>0</v>
      </c>
      <c r="X92" s="15"/>
      <c r="Y92" s="16"/>
      <c r="Z92" s="21"/>
      <c r="AA92" s="22"/>
      <c r="AB92" s="27">
        <f>J92+L92+N92+P92+R92+T92+W92</f>
        <v>0</v>
      </c>
      <c r="AC92" s="391">
        <f>K92+M92+O92+Q92+S92+V92</f>
        <v>0</v>
      </c>
      <c r="AD92" s="214">
        <f t="shared" si="117"/>
        <v>0</v>
      </c>
      <c r="AE92" s="392">
        <v>0</v>
      </c>
      <c r="AF92" s="29">
        <v>0</v>
      </c>
      <c r="AG92" s="29">
        <v>0</v>
      </c>
      <c r="AH92" s="32">
        <f t="shared" si="57"/>
        <v>0</v>
      </c>
      <c r="AI92" s="351">
        <f t="shared" si="58"/>
        <v>0</v>
      </c>
      <c r="AJ92" s="396">
        <v>0</v>
      </c>
      <c r="AK92" s="29">
        <v>0</v>
      </c>
      <c r="AL92" s="455" t="e">
        <f t="shared" si="116"/>
        <v>#DIV/0!</v>
      </c>
      <c r="AN92" s="421"/>
      <c r="AO92" s="422">
        <f t="shared" si="91"/>
        <v>0</v>
      </c>
    </row>
    <row r="93" spans="1:43" ht="15.6" x14ac:dyDescent="0.55000000000000004">
      <c r="A93" s="238" t="s">
        <v>505</v>
      </c>
      <c r="B93" s="505" t="s">
        <v>93</v>
      </c>
      <c r="C93" s="389">
        <v>2000000</v>
      </c>
      <c r="D93" s="389">
        <v>0</v>
      </c>
      <c r="E93" s="409"/>
      <c r="F93" s="409"/>
      <c r="G93" s="409"/>
      <c r="H93" s="409"/>
      <c r="I93" s="28">
        <f t="shared" si="96"/>
        <v>2000000</v>
      </c>
      <c r="J93" s="390">
        <v>0</v>
      </c>
      <c r="K93" s="22">
        <v>0</v>
      </c>
      <c r="L93" s="15">
        <v>0</v>
      </c>
      <c r="M93" s="16">
        <v>0</v>
      </c>
      <c r="N93" s="21">
        <v>0</v>
      </c>
      <c r="O93" s="22">
        <v>0</v>
      </c>
      <c r="P93" s="15">
        <v>0</v>
      </c>
      <c r="Q93" s="16">
        <v>0</v>
      </c>
      <c r="R93" s="21">
        <v>0</v>
      </c>
      <c r="S93" s="22"/>
      <c r="T93" s="15">
        <v>0</v>
      </c>
      <c r="U93" s="16"/>
      <c r="V93" s="21">
        <v>0</v>
      </c>
      <c r="W93" s="22">
        <v>0</v>
      </c>
      <c r="X93" s="15"/>
      <c r="Y93" s="16"/>
      <c r="Z93" s="21"/>
      <c r="AA93" s="22"/>
      <c r="AB93" s="27">
        <f t="shared" ref="AB93:AB94" si="118">J93+L93+N93+P93+R93+T93+V93+X93+Z93</f>
        <v>0</v>
      </c>
      <c r="AC93" s="391">
        <f t="shared" ref="AC93:AC94" si="119">K93+M93+O93+Q93+S93+U93+W93+Y93+AA93</f>
        <v>0</v>
      </c>
      <c r="AD93" s="214">
        <f t="shared" si="117"/>
        <v>2000000</v>
      </c>
      <c r="AE93" s="392">
        <f>IFERROR(+VLOOKUP(A93,'Base de Datos'!$A$1:$H$70,7,0),0)</f>
        <v>0</v>
      </c>
      <c r="AF93" s="29">
        <f>IFERROR(+VLOOKUP(A93,'Base de Datos'!$A$1:$H$70,6,0),0)</f>
        <v>0</v>
      </c>
      <c r="AG93" s="29">
        <f>IFERROR(+VLOOKUP(A93,'Base de Datos'!$A$1:$H$70,8,0),0)</f>
        <v>0</v>
      </c>
      <c r="AH93" s="32">
        <f>+AI93+AG93</f>
        <v>2000000</v>
      </c>
      <c r="AI93" s="351">
        <f t="shared" si="58"/>
        <v>2000000</v>
      </c>
      <c r="AJ93" s="397">
        <f t="shared" ref="AJ93:AJ102" si="120">IFERROR(((AD93-AI93)/AD93),0)</f>
        <v>0</v>
      </c>
      <c r="AK93" s="29">
        <f>IFERROR(+VLOOKUP(A93,'Base de Datos'!$A$1:$K$70,11,0),0)</f>
        <v>820000</v>
      </c>
      <c r="AL93" s="455">
        <f t="shared" ref="AL93:AL102" si="121">IFERROR(+(AE93/AD93),0)</f>
        <v>0</v>
      </c>
      <c r="AN93" s="421"/>
      <c r="AO93" s="422">
        <f t="shared" si="91"/>
        <v>2000000</v>
      </c>
    </row>
    <row r="94" spans="1:43" ht="15.6" hidden="1" x14ac:dyDescent="0.55000000000000004">
      <c r="A94" s="238" t="s">
        <v>506</v>
      </c>
      <c r="B94" s="505" t="s">
        <v>94</v>
      </c>
      <c r="C94" s="235"/>
      <c r="D94" s="389">
        <v>0</v>
      </c>
      <c r="I94" s="28">
        <f t="shared" si="96"/>
        <v>0</v>
      </c>
      <c r="J94" s="390">
        <v>0</v>
      </c>
      <c r="K94" s="22">
        <v>0</v>
      </c>
      <c r="L94" s="15">
        <v>0</v>
      </c>
      <c r="M94" s="16">
        <v>0</v>
      </c>
      <c r="N94" s="21">
        <v>0</v>
      </c>
      <c r="O94" s="22">
        <v>0</v>
      </c>
      <c r="P94" s="15">
        <v>0</v>
      </c>
      <c r="Q94" s="16">
        <v>0</v>
      </c>
      <c r="R94" s="21">
        <v>0</v>
      </c>
      <c r="S94" s="22">
        <v>0</v>
      </c>
      <c r="T94" s="15">
        <v>0</v>
      </c>
      <c r="U94" s="16"/>
      <c r="V94" s="21">
        <v>0</v>
      </c>
      <c r="W94" s="22">
        <v>0</v>
      </c>
      <c r="X94" s="15"/>
      <c r="Y94" s="16"/>
      <c r="Z94" s="21"/>
      <c r="AA94" s="22"/>
      <c r="AB94" s="27">
        <f t="shared" si="118"/>
        <v>0</v>
      </c>
      <c r="AC94" s="391">
        <f t="shared" si="119"/>
        <v>0</v>
      </c>
      <c r="AD94" s="214">
        <f t="shared" si="117"/>
        <v>0</v>
      </c>
      <c r="AE94" s="392">
        <f>IFERROR(+VLOOKUP(A94,'Base de Datos'!$A$1:$H$70,7,0),0)</f>
        <v>0</v>
      </c>
      <c r="AF94" s="29">
        <f>IFERROR(+VLOOKUP(A94,'Base de Datos'!$A$1:$H$70,6,0),0)</f>
        <v>0</v>
      </c>
      <c r="AG94" s="29">
        <f>IFERROR(+VLOOKUP(A94,'Base de Datos'!$A$1:$H$70,8,0),0)</f>
        <v>0</v>
      </c>
      <c r="AH94" s="32">
        <f>+AI94+AG94</f>
        <v>0</v>
      </c>
      <c r="AI94" s="351">
        <f t="shared" si="58"/>
        <v>0</v>
      </c>
      <c r="AJ94" s="393">
        <f t="shared" si="120"/>
        <v>0</v>
      </c>
      <c r="AK94" s="29">
        <f>IFERROR(+VLOOKUP(#REF!,'Base de Datos'!$A$1:$H$70,6,0),0)</f>
        <v>0</v>
      </c>
      <c r="AL94" s="455">
        <f t="shared" si="121"/>
        <v>0</v>
      </c>
      <c r="AN94" s="421"/>
      <c r="AO94" s="422">
        <f t="shared" si="91"/>
        <v>0</v>
      </c>
    </row>
    <row r="95" spans="1:43" ht="15.6" hidden="1" x14ac:dyDescent="0.55000000000000004">
      <c r="A95" s="238" t="s">
        <v>507</v>
      </c>
      <c r="B95" s="505" t="s">
        <v>95</v>
      </c>
      <c r="C95" s="235">
        <v>0</v>
      </c>
      <c r="D95" s="389">
        <v>0</v>
      </c>
      <c r="I95" s="28">
        <f t="shared" si="96"/>
        <v>0</v>
      </c>
      <c r="J95" s="390">
        <v>0</v>
      </c>
      <c r="K95" s="22">
        <v>0</v>
      </c>
      <c r="L95" s="15">
        <v>0</v>
      </c>
      <c r="M95" s="16">
        <v>0</v>
      </c>
      <c r="N95" s="21">
        <v>0</v>
      </c>
      <c r="O95" s="22">
        <v>0</v>
      </c>
      <c r="P95" s="15">
        <v>0</v>
      </c>
      <c r="Q95" s="16">
        <v>0</v>
      </c>
      <c r="R95" s="21">
        <v>0</v>
      </c>
      <c r="S95" s="22">
        <v>0</v>
      </c>
      <c r="T95" s="15">
        <v>0</v>
      </c>
      <c r="U95" s="16"/>
      <c r="V95" s="21">
        <v>0</v>
      </c>
      <c r="W95" s="22">
        <v>0</v>
      </c>
      <c r="X95" s="15"/>
      <c r="Y95" s="16"/>
      <c r="Z95" s="21"/>
      <c r="AA95" s="22"/>
      <c r="AB95" s="27">
        <f>J95+L95+N95+P95+R95+T95+W95</f>
        <v>0</v>
      </c>
      <c r="AC95" s="391">
        <f>K95+M95+O95+Q95+S95+U95+V95</f>
        <v>0</v>
      </c>
      <c r="AD95" s="214">
        <f t="shared" si="117"/>
        <v>0</v>
      </c>
      <c r="AE95" s="392">
        <f>IFERROR(+VLOOKUP(A95,'Base de Datos'!$A$1:$H$70,7,0),0)</f>
        <v>0</v>
      </c>
      <c r="AF95" s="29">
        <f>IFERROR(+VLOOKUP(A95,'Base de Datos'!$A$1:$H$70,6,0),0)</f>
        <v>0</v>
      </c>
      <c r="AG95" s="29">
        <f>IFERROR(+VLOOKUP(A95,'Base de Datos'!$A$1:$H$70,8,0),0)</f>
        <v>0</v>
      </c>
      <c r="AH95" s="32">
        <f t="shared" si="57"/>
        <v>0</v>
      </c>
      <c r="AI95" s="351">
        <f t="shared" si="58"/>
        <v>0</v>
      </c>
      <c r="AJ95" s="393">
        <f t="shared" si="120"/>
        <v>0</v>
      </c>
      <c r="AK95" s="29">
        <f>IFERROR(+VLOOKUP(#REF!,'Base de Datos'!$A$1:$H$70,6,0),0)</f>
        <v>0</v>
      </c>
      <c r="AL95" s="455">
        <f t="shared" si="121"/>
        <v>0</v>
      </c>
      <c r="AN95" s="421"/>
      <c r="AO95" s="422">
        <f t="shared" si="91"/>
        <v>0</v>
      </c>
    </row>
    <row r="96" spans="1:43" ht="15.6" hidden="1" x14ac:dyDescent="0.55000000000000004">
      <c r="A96" s="238" t="s">
        <v>508</v>
      </c>
      <c r="B96" s="505" t="s">
        <v>96</v>
      </c>
      <c r="C96" s="235"/>
      <c r="D96" s="389">
        <v>0</v>
      </c>
      <c r="I96" s="28">
        <f t="shared" si="96"/>
        <v>0</v>
      </c>
      <c r="J96" s="390">
        <v>0</v>
      </c>
      <c r="K96" s="22">
        <v>0</v>
      </c>
      <c r="L96" s="15">
        <v>0</v>
      </c>
      <c r="M96" s="16">
        <v>0</v>
      </c>
      <c r="N96" s="21">
        <v>0</v>
      </c>
      <c r="O96" s="22"/>
      <c r="P96" s="15">
        <v>0</v>
      </c>
      <c r="Q96" s="16">
        <v>0</v>
      </c>
      <c r="R96" s="21">
        <v>0</v>
      </c>
      <c r="S96" s="22">
        <v>0</v>
      </c>
      <c r="T96" s="15">
        <v>0</v>
      </c>
      <c r="U96" s="16"/>
      <c r="V96" s="21">
        <v>0</v>
      </c>
      <c r="W96" s="22">
        <v>0</v>
      </c>
      <c r="X96" s="15"/>
      <c r="Y96" s="16"/>
      <c r="Z96" s="21"/>
      <c r="AA96" s="22"/>
      <c r="AB96" s="27">
        <f>J96+L96+N96+P96+R96+T96+W96</f>
        <v>0</v>
      </c>
      <c r="AC96" s="391">
        <f>K96+M96+O96+Q96+S96+U96+V96</f>
        <v>0</v>
      </c>
      <c r="AD96" s="214">
        <f t="shared" si="117"/>
        <v>0</v>
      </c>
      <c r="AE96" s="392">
        <f>IFERROR(+VLOOKUP(A96,'Base de Datos'!$A$1:$H$70,7,0),0)</f>
        <v>0</v>
      </c>
      <c r="AF96" s="29">
        <f>IFERROR(+VLOOKUP(A96,'Base de Datos'!$A$1:$H$70,6,0),0)</f>
        <v>0</v>
      </c>
      <c r="AG96" s="29">
        <f>IFERROR(+VLOOKUP(A96,'Base de Datos'!$A$1:$H$70,8,0),0)</f>
        <v>0</v>
      </c>
      <c r="AH96" s="32">
        <f>+AI96+AG96</f>
        <v>0</v>
      </c>
      <c r="AI96" s="351">
        <f t="shared" si="58"/>
        <v>0</v>
      </c>
      <c r="AJ96" s="393">
        <f t="shared" si="120"/>
        <v>0</v>
      </c>
      <c r="AK96" s="29">
        <f>IFERROR(+VLOOKUP(#REF!,'Base de Datos'!$A$1:$H$70,6,0),0)</f>
        <v>0</v>
      </c>
      <c r="AL96" s="455">
        <f t="shared" si="121"/>
        <v>0</v>
      </c>
      <c r="AN96" s="419">
        <v>0</v>
      </c>
      <c r="AO96" s="422">
        <f t="shared" si="91"/>
        <v>0</v>
      </c>
    </row>
    <row r="97" spans="1:43" ht="15.6" hidden="1" x14ac:dyDescent="0.55000000000000004">
      <c r="A97" s="238" t="s">
        <v>509</v>
      </c>
      <c r="B97" s="505" t="s">
        <v>431</v>
      </c>
      <c r="C97" s="235">
        <v>0</v>
      </c>
      <c r="D97" s="389">
        <v>0</v>
      </c>
      <c r="I97" s="28">
        <f>SUM(C97:D97)</f>
        <v>0</v>
      </c>
      <c r="J97" s="390">
        <v>0</v>
      </c>
      <c r="K97" s="22">
        <v>0</v>
      </c>
      <c r="L97" s="15">
        <v>0</v>
      </c>
      <c r="M97" s="16">
        <v>0</v>
      </c>
      <c r="N97" s="21">
        <v>0</v>
      </c>
      <c r="O97" s="22">
        <v>0</v>
      </c>
      <c r="P97" s="15">
        <v>0</v>
      </c>
      <c r="Q97" s="16">
        <v>0</v>
      </c>
      <c r="R97" s="21">
        <v>0</v>
      </c>
      <c r="S97" s="22">
        <v>0</v>
      </c>
      <c r="T97" s="15">
        <v>0</v>
      </c>
      <c r="U97" s="16"/>
      <c r="V97" s="21">
        <v>0</v>
      </c>
      <c r="W97" s="22">
        <v>0</v>
      </c>
      <c r="X97" s="15"/>
      <c r="Y97" s="16"/>
      <c r="Z97" s="21"/>
      <c r="AA97" s="22"/>
      <c r="AB97" s="27">
        <f>J97+L97+N97+P97+R97+T97+W97</f>
        <v>0</v>
      </c>
      <c r="AC97" s="391">
        <f>K97+M97+O97+Q97+S97+U97+V97</f>
        <v>0</v>
      </c>
      <c r="AD97" s="214">
        <f t="shared" si="117"/>
        <v>0</v>
      </c>
      <c r="AE97" s="392">
        <f>IFERROR(+VLOOKUP(A97,'Base de Datos'!$A$1:$H$70,7,0),0)</f>
        <v>0</v>
      </c>
      <c r="AF97" s="29">
        <f>IFERROR(+VLOOKUP(A97,'Base de Datos'!$A$1:$H$70,6,0),0)</f>
        <v>0</v>
      </c>
      <c r="AG97" s="29">
        <f>IFERROR(+VLOOKUP(A97,'Base de Datos'!$A$1:$H$70,8,0),0)</f>
        <v>0</v>
      </c>
      <c r="AH97" s="32">
        <f>+AI97+AG97</f>
        <v>0</v>
      </c>
      <c r="AI97" s="351">
        <f t="shared" si="58"/>
        <v>0</v>
      </c>
      <c r="AJ97" s="393">
        <f t="shared" si="120"/>
        <v>0</v>
      </c>
      <c r="AK97" s="29">
        <f>IFERROR(+VLOOKUP(#REF!,'Base de Datos'!$A$1:$H$70,6,0),0)</f>
        <v>0</v>
      </c>
      <c r="AL97" s="455">
        <f t="shared" si="121"/>
        <v>0</v>
      </c>
      <c r="AN97" s="421"/>
      <c r="AO97" s="422">
        <f t="shared" si="91"/>
        <v>0</v>
      </c>
    </row>
    <row r="98" spans="1:43" s="472" customFormat="1" ht="15.6" hidden="1" collapsed="1" x14ac:dyDescent="0.55000000000000004">
      <c r="A98" s="459">
        <v>109</v>
      </c>
      <c r="B98" s="460" t="s">
        <v>97</v>
      </c>
      <c r="C98" s="461">
        <f>SUM(C99:C102)</f>
        <v>0</v>
      </c>
      <c r="D98" s="461">
        <f>SUM(D99:D102)</f>
        <v>0</v>
      </c>
      <c r="E98" s="462">
        <f>SUM(E99:E102)</f>
        <v>0</v>
      </c>
      <c r="F98" s="462"/>
      <c r="G98" s="462"/>
      <c r="H98" s="462">
        <f>SUM(H99:H102)</f>
        <v>0</v>
      </c>
      <c r="I98" s="463">
        <f t="shared" si="96"/>
        <v>0</v>
      </c>
      <c r="J98" s="461">
        <f>SUM(J99:J102)</f>
        <v>0</v>
      </c>
      <c r="K98" s="464">
        <f t="shared" ref="K98:W98" si="122">SUM(K99:K102)</f>
        <v>0</v>
      </c>
      <c r="L98" s="465">
        <f t="shared" si="122"/>
        <v>0</v>
      </c>
      <c r="M98" s="465">
        <f t="shared" si="122"/>
        <v>0</v>
      </c>
      <c r="N98" s="465">
        <f t="shared" si="122"/>
        <v>0</v>
      </c>
      <c r="O98" s="464">
        <f t="shared" si="122"/>
        <v>0</v>
      </c>
      <c r="P98" s="465">
        <f t="shared" si="122"/>
        <v>0</v>
      </c>
      <c r="Q98" s="464">
        <f t="shared" si="122"/>
        <v>0</v>
      </c>
      <c r="R98" s="465">
        <f t="shared" si="122"/>
        <v>0</v>
      </c>
      <c r="S98" s="464">
        <f t="shared" si="122"/>
        <v>0</v>
      </c>
      <c r="T98" s="465">
        <f>SUM(T99:T102)</f>
        <v>0</v>
      </c>
      <c r="U98" s="464">
        <f>SUM(U99:U102)</f>
        <v>0</v>
      </c>
      <c r="V98" s="465">
        <f t="shared" si="122"/>
        <v>0</v>
      </c>
      <c r="W98" s="464">
        <f t="shared" si="122"/>
        <v>0</v>
      </c>
      <c r="X98" s="465"/>
      <c r="Y98" s="464"/>
      <c r="Z98" s="465"/>
      <c r="AA98" s="464"/>
      <c r="AB98" s="466">
        <f t="shared" ref="AB98:AF98" si="123">SUM(AB99:AB102)</f>
        <v>0</v>
      </c>
      <c r="AC98" s="461">
        <f t="shared" si="123"/>
        <v>0</v>
      </c>
      <c r="AD98" s="458">
        <f>C99+AB98-AC98</f>
        <v>0</v>
      </c>
      <c r="AE98" s="457">
        <f t="shared" si="123"/>
        <v>0</v>
      </c>
      <c r="AF98" s="458">
        <f t="shared" si="123"/>
        <v>0</v>
      </c>
      <c r="AG98" s="458">
        <f>IFERROR(+VLOOKUP(A98,'Base de Datos'!$A$1:$H$70,8,0),0)</f>
        <v>0</v>
      </c>
      <c r="AH98" s="458">
        <f>+AI98+AG98</f>
        <v>0</v>
      </c>
      <c r="AI98" s="458">
        <f>SUM(AI99:AI102)</f>
        <v>0</v>
      </c>
      <c r="AJ98" s="467">
        <f t="shared" si="120"/>
        <v>0</v>
      </c>
      <c r="AK98" s="458">
        <f t="shared" ref="AK98" si="124">SUM(AK99:AK102)</f>
        <v>0</v>
      </c>
      <c r="AL98" s="468">
        <f t="shared" si="121"/>
        <v>0</v>
      </c>
      <c r="AM98" s="469"/>
      <c r="AN98" s="470"/>
      <c r="AO98" s="471">
        <f t="shared" si="91"/>
        <v>0</v>
      </c>
      <c r="AP98" s="469"/>
      <c r="AQ98" s="469"/>
    </row>
    <row r="99" spans="1:43" ht="15.6" hidden="1" x14ac:dyDescent="0.55000000000000004">
      <c r="A99" s="238">
        <v>10901</v>
      </c>
      <c r="B99" s="505" t="s">
        <v>98</v>
      </c>
      <c r="C99" s="389">
        <v>0</v>
      </c>
      <c r="D99" s="389">
        <v>0</v>
      </c>
      <c r="I99" s="28">
        <f t="shared" si="96"/>
        <v>0</v>
      </c>
      <c r="J99" s="390">
        <v>0</v>
      </c>
      <c r="K99" s="22">
        <v>0</v>
      </c>
      <c r="L99" s="15">
        <v>0</v>
      </c>
      <c r="M99" s="16">
        <v>0</v>
      </c>
      <c r="N99" s="21">
        <v>0</v>
      </c>
      <c r="O99" s="22">
        <v>0</v>
      </c>
      <c r="P99" s="15">
        <v>0</v>
      </c>
      <c r="Q99" s="16">
        <v>0</v>
      </c>
      <c r="R99" s="21">
        <v>0</v>
      </c>
      <c r="S99" s="22">
        <v>0</v>
      </c>
      <c r="T99" s="15">
        <v>0</v>
      </c>
      <c r="U99" s="16">
        <v>0</v>
      </c>
      <c r="V99" s="21">
        <v>0</v>
      </c>
      <c r="W99" s="22">
        <v>0</v>
      </c>
      <c r="X99" s="15"/>
      <c r="Y99" s="16"/>
      <c r="Z99" s="21"/>
      <c r="AA99" s="22"/>
      <c r="AB99" s="27">
        <f>J99+L99+N99+P99+R99+W99</f>
        <v>0</v>
      </c>
      <c r="AC99" s="391">
        <f>K99+M99+O99+Q99+S99+V99</f>
        <v>0</v>
      </c>
      <c r="AD99" s="214">
        <f>C100+AB99-AC99</f>
        <v>0</v>
      </c>
      <c r="AE99" s="392">
        <v>0</v>
      </c>
      <c r="AF99" s="29">
        <v>0</v>
      </c>
      <c r="AG99" s="29">
        <f>IFERROR(+VLOOKUP(A99,'Base de Datos'!$A$1:$H$70,8,0),0)</f>
        <v>0</v>
      </c>
      <c r="AH99" s="32">
        <f t="shared" si="57"/>
        <v>0</v>
      </c>
      <c r="AI99" s="351">
        <f t="shared" si="58"/>
        <v>0</v>
      </c>
      <c r="AJ99" s="393">
        <f t="shared" si="120"/>
        <v>0</v>
      </c>
      <c r="AK99" s="29">
        <v>0</v>
      </c>
      <c r="AL99" s="455">
        <f t="shared" si="121"/>
        <v>0</v>
      </c>
      <c r="AN99" s="421"/>
      <c r="AO99" s="422">
        <f t="shared" si="91"/>
        <v>0</v>
      </c>
    </row>
    <row r="100" spans="1:43" ht="15.6" hidden="1" x14ac:dyDescent="0.55000000000000004">
      <c r="A100" s="238">
        <v>10902</v>
      </c>
      <c r="B100" s="505" t="s">
        <v>99</v>
      </c>
      <c r="C100" s="389">
        <v>0</v>
      </c>
      <c r="D100" s="389">
        <v>0</v>
      </c>
      <c r="I100" s="28">
        <f t="shared" si="96"/>
        <v>0</v>
      </c>
      <c r="J100" s="390">
        <v>0</v>
      </c>
      <c r="K100" s="22">
        <v>0</v>
      </c>
      <c r="L100" s="15">
        <v>0</v>
      </c>
      <c r="M100" s="16">
        <v>0</v>
      </c>
      <c r="N100" s="21">
        <v>0</v>
      </c>
      <c r="O100" s="22">
        <v>0</v>
      </c>
      <c r="P100" s="15">
        <v>0</v>
      </c>
      <c r="Q100" s="16">
        <v>0</v>
      </c>
      <c r="R100" s="21">
        <v>0</v>
      </c>
      <c r="S100" s="22">
        <v>0</v>
      </c>
      <c r="T100" s="15">
        <v>0</v>
      </c>
      <c r="U100" s="16">
        <v>0</v>
      </c>
      <c r="V100" s="21">
        <v>0</v>
      </c>
      <c r="W100" s="22">
        <v>0</v>
      </c>
      <c r="X100" s="15"/>
      <c r="Y100" s="16"/>
      <c r="Z100" s="21"/>
      <c r="AA100" s="22"/>
      <c r="AB100" s="27">
        <f>J100+L100+N100+P100+R100+W100</f>
        <v>0</v>
      </c>
      <c r="AC100" s="391">
        <f>K100+M100+O100+Q100+S100+V100</f>
        <v>0</v>
      </c>
      <c r="AD100" s="214">
        <f>C101+AB100-AC100</f>
        <v>0</v>
      </c>
      <c r="AE100" s="392">
        <v>0</v>
      </c>
      <c r="AF100" s="29">
        <v>0</v>
      </c>
      <c r="AG100" s="29">
        <f>IFERROR(+VLOOKUP(A100,'Base de Datos'!$A$1:$H$70,8,0),0)</f>
        <v>0</v>
      </c>
      <c r="AH100" s="32">
        <f t="shared" si="57"/>
        <v>0</v>
      </c>
      <c r="AI100" s="351">
        <f t="shared" si="58"/>
        <v>0</v>
      </c>
      <c r="AJ100" s="393">
        <f t="shared" si="120"/>
        <v>0</v>
      </c>
      <c r="AK100" s="29">
        <v>0</v>
      </c>
      <c r="AL100" s="455">
        <f t="shared" si="121"/>
        <v>0</v>
      </c>
      <c r="AN100" s="421"/>
      <c r="AO100" s="422">
        <f t="shared" si="91"/>
        <v>0</v>
      </c>
    </row>
    <row r="101" spans="1:43" ht="15.6" hidden="1" x14ac:dyDescent="0.55000000000000004">
      <c r="A101" s="238">
        <v>10903</v>
      </c>
      <c r="B101" s="505" t="s">
        <v>100</v>
      </c>
      <c r="C101" s="389">
        <v>0</v>
      </c>
      <c r="D101" s="389">
        <v>0</v>
      </c>
      <c r="I101" s="28">
        <f t="shared" si="96"/>
        <v>0</v>
      </c>
      <c r="J101" s="390">
        <v>0</v>
      </c>
      <c r="K101" s="22">
        <v>0</v>
      </c>
      <c r="L101" s="15">
        <v>0</v>
      </c>
      <c r="M101" s="16">
        <v>0</v>
      </c>
      <c r="N101" s="21">
        <v>0</v>
      </c>
      <c r="O101" s="22">
        <v>0</v>
      </c>
      <c r="P101" s="15">
        <v>0</v>
      </c>
      <c r="Q101" s="16">
        <v>0</v>
      </c>
      <c r="R101" s="21">
        <v>0</v>
      </c>
      <c r="S101" s="22">
        <v>0</v>
      </c>
      <c r="T101" s="15">
        <v>0</v>
      </c>
      <c r="U101" s="16">
        <v>0</v>
      </c>
      <c r="V101" s="21">
        <v>0</v>
      </c>
      <c r="W101" s="22">
        <v>0</v>
      </c>
      <c r="X101" s="15"/>
      <c r="Y101" s="16"/>
      <c r="Z101" s="21"/>
      <c r="AA101" s="22"/>
      <c r="AB101" s="27">
        <f>J101+L101+N101+P101+R101+W101</f>
        <v>0</v>
      </c>
      <c r="AC101" s="391">
        <f>K101+M101+O101+Q101+S101+V101</f>
        <v>0</v>
      </c>
      <c r="AD101" s="214">
        <f>C101+AB101-AC101</f>
        <v>0</v>
      </c>
      <c r="AE101" s="392">
        <v>0</v>
      </c>
      <c r="AF101" s="29">
        <v>0</v>
      </c>
      <c r="AG101" s="29">
        <f>IFERROR(+VLOOKUP(A101,'Base de Datos'!$A$1:$H$70,8,0),0)</f>
        <v>0</v>
      </c>
      <c r="AH101" s="32">
        <f t="shared" si="57"/>
        <v>0</v>
      </c>
      <c r="AI101" s="351">
        <f t="shared" si="58"/>
        <v>0</v>
      </c>
      <c r="AJ101" s="393">
        <f t="shared" si="120"/>
        <v>0</v>
      </c>
      <c r="AK101" s="29">
        <v>0</v>
      </c>
      <c r="AL101" s="455">
        <f t="shared" si="121"/>
        <v>0</v>
      </c>
      <c r="AN101" s="421"/>
      <c r="AO101" s="422">
        <f t="shared" si="91"/>
        <v>0</v>
      </c>
    </row>
    <row r="102" spans="1:43" ht="15.6" hidden="1" x14ac:dyDescent="0.55000000000000004">
      <c r="A102" s="239">
        <v>10999</v>
      </c>
      <c r="B102" s="506" t="s">
        <v>101</v>
      </c>
      <c r="C102" s="402">
        <v>0</v>
      </c>
      <c r="D102" s="402">
        <v>0</v>
      </c>
      <c r="E102" s="8"/>
      <c r="F102" s="8"/>
      <c r="G102" s="8"/>
      <c r="H102" s="8"/>
      <c r="I102" s="29">
        <f t="shared" si="96"/>
        <v>0</v>
      </c>
      <c r="J102" s="390">
        <v>0</v>
      </c>
      <c r="K102" s="22">
        <v>0</v>
      </c>
      <c r="L102" s="17">
        <v>0</v>
      </c>
      <c r="M102" s="18">
        <v>0</v>
      </c>
      <c r="N102" s="21">
        <v>0</v>
      </c>
      <c r="O102" s="22">
        <v>0</v>
      </c>
      <c r="P102" s="17">
        <v>0</v>
      </c>
      <c r="Q102" s="18">
        <v>0</v>
      </c>
      <c r="R102" s="21">
        <v>0</v>
      </c>
      <c r="S102" s="22">
        <v>0</v>
      </c>
      <c r="T102" s="17">
        <v>0</v>
      </c>
      <c r="U102" s="18">
        <v>0</v>
      </c>
      <c r="V102" s="21">
        <v>0</v>
      </c>
      <c r="W102" s="22">
        <v>0</v>
      </c>
      <c r="X102" s="17"/>
      <c r="Y102" s="18"/>
      <c r="Z102" s="21"/>
      <c r="AA102" s="22"/>
      <c r="AB102" s="27">
        <f>J102+L102+N102+P102+R102+T102+W102</f>
        <v>0</v>
      </c>
      <c r="AC102" s="391">
        <f>K102+M102+O102+Q102+S102+U102+V102</f>
        <v>0</v>
      </c>
      <c r="AD102" s="214">
        <f>C102+AB102-AC102</f>
        <v>0</v>
      </c>
      <c r="AE102" s="392">
        <v>0</v>
      </c>
      <c r="AF102" s="29">
        <v>0</v>
      </c>
      <c r="AG102" s="29">
        <f>IFERROR(+VLOOKUP(A102,'Base de Datos'!$A$1:$H$70,8,0),0)</f>
        <v>0</v>
      </c>
      <c r="AH102" s="32">
        <f>+AI102+AG102</f>
        <v>0</v>
      </c>
      <c r="AI102" s="351">
        <f t="shared" si="58"/>
        <v>0</v>
      </c>
      <c r="AJ102" s="393">
        <f t="shared" si="120"/>
        <v>0</v>
      </c>
      <c r="AK102" s="29">
        <v>0</v>
      </c>
      <c r="AL102" s="455">
        <f t="shared" si="121"/>
        <v>0</v>
      </c>
      <c r="AN102" s="421"/>
      <c r="AO102" s="422">
        <f t="shared" si="91"/>
        <v>0</v>
      </c>
    </row>
    <row r="103" spans="1:43" s="472" customFormat="1" ht="15.6" hidden="1" collapsed="1" x14ac:dyDescent="0.55000000000000004">
      <c r="A103" s="459">
        <v>199</v>
      </c>
      <c r="B103" s="460" t="s">
        <v>102</v>
      </c>
      <c r="C103" s="461">
        <f>SUM(C104:C109)</f>
        <v>0</v>
      </c>
      <c r="D103" s="461">
        <f>SUM(D104:D109)</f>
        <v>0</v>
      </c>
      <c r="E103" s="462">
        <f>SUM(E104:E109)</f>
        <v>0</v>
      </c>
      <c r="F103" s="462"/>
      <c r="G103" s="462"/>
      <c r="H103" s="462">
        <f>SUM(H104:H109)</f>
        <v>0</v>
      </c>
      <c r="I103" s="463">
        <f t="shared" si="96"/>
        <v>0</v>
      </c>
      <c r="J103" s="461">
        <f>SUM(J104:J109)</f>
        <v>0</v>
      </c>
      <c r="K103" s="464">
        <f t="shared" ref="K103:W103" si="125">SUM(K104:K109)</f>
        <v>0</v>
      </c>
      <c r="L103" s="465">
        <f t="shared" si="125"/>
        <v>0</v>
      </c>
      <c r="M103" s="465">
        <f t="shared" si="125"/>
        <v>0</v>
      </c>
      <c r="N103" s="465">
        <f t="shared" si="125"/>
        <v>0</v>
      </c>
      <c r="O103" s="464">
        <f t="shared" si="125"/>
        <v>0</v>
      </c>
      <c r="P103" s="465">
        <f t="shared" si="125"/>
        <v>0</v>
      </c>
      <c r="Q103" s="464">
        <f t="shared" si="125"/>
        <v>0</v>
      </c>
      <c r="R103" s="465">
        <f t="shared" si="125"/>
        <v>0</v>
      </c>
      <c r="S103" s="464">
        <f t="shared" si="125"/>
        <v>0</v>
      </c>
      <c r="T103" s="465">
        <f>SUM(T104:T109)</f>
        <v>0</v>
      </c>
      <c r="U103" s="464">
        <f>SUM(U104:U109)</f>
        <v>0</v>
      </c>
      <c r="V103" s="465">
        <f t="shared" si="125"/>
        <v>0</v>
      </c>
      <c r="W103" s="464">
        <f t="shared" si="125"/>
        <v>0</v>
      </c>
      <c r="X103" s="465"/>
      <c r="Y103" s="464"/>
      <c r="Z103" s="465"/>
      <c r="AA103" s="464"/>
      <c r="AB103" s="466">
        <f t="shared" ref="AB103:AI103" si="126">SUM(AB104:AB109)</f>
        <v>0</v>
      </c>
      <c r="AC103" s="461">
        <f t="shared" si="126"/>
        <v>0</v>
      </c>
      <c r="AD103" s="458">
        <f>SUM(AD104:AD109)</f>
        <v>0</v>
      </c>
      <c r="AE103" s="457">
        <f t="shared" si="126"/>
        <v>0</v>
      </c>
      <c r="AF103" s="458">
        <f t="shared" si="126"/>
        <v>0</v>
      </c>
      <c r="AG103" s="458">
        <f t="shared" ref="AG103" si="127">SUM(AG104:AG109)</f>
        <v>0</v>
      </c>
      <c r="AH103" s="458">
        <f>+AI103+AG103</f>
        <v>0</v>
      </c>
      <c r="AI103" s="458">
        <f t="shared" si="126"/>
        <v>0</v>
      </c>
      <c r="AJ103" s="467" t="e">
        <f>(AD103-AI103)/AD103</f>
        <v>#DIV/0!</v>
      </c>
      <c r="AK103" s="458">
        <f t="shared" ref="AK103" si="128">SUM(AK104:AK109)</f>
        <v>0</v>
      </c>
      <c r="AL103" s="468" t="e">
        <f t="shared" si="116"/>
        <v>#DIV/0!</v>
      </c>
      <c r="AM103" s="469"/>
      <c r="AN103" s="470">
        <v>400000</v>
      </c>
      <c r="AO103" s="471">
        <f t="shared" si="91"/>
        <v>-400000</v>
      </c>
      <c r="AP103" s="469"/>
      <c r="AQ103" s="469"/>
    </row>
    <row r="104" spans="1:43" ht="15.6" hidden="1" x14ac:dyDescent="0.55000000000000004">
      <c r="A104" s="238">
        <v>19901</v>
      </c>
      <c r="B104" s="505" t="s">
        <v>103</v>
      </c>
      <c r="C104" s="389"/>
      <c r="D104" s="389"/>
      <c r="I104" s="28">
        <f t="shared" si="96"/>
        <v>0</v>
      </c>
      <c r="J104" s="390"/>
      <c r="K104" s="22"/>
      <c r="L104" s="15"/>
      <c r="M104" s="16"/>
      <c r="N104" s="21"/>
      <c r="O104" s="22"/>
      <c r="P104" s="15"/>
      <c r="Q104" s="16"/>
      <c r="R104" s="21"/>
      <c r="S104" s="22"/>
      <c r="T104" s="15"/>
      <c r="U104" s="16"/>
      <c r="V104" s="21"/>
      <c r="W104" s="22"/>
      <c r="X104" s="15"/>
      <c r="Y104" s="16"/>
      <c r="Z104" s="21"/>
      <c r="AA104" s="22"/>
      <c r="AB104" s="27">
        <f>J104+L104+N104+P104+R104+W104</f>
        <v>0</v>
      </c>
      <c r="AC104" s="391">
        <f>K104+M104+O104+Q104+S104+V104</f>
        <v>0</v>
      </c>
      <c r="AD104" s="29">
        <f>I104+AB104-AC104</f>
        <v>0</v>
      </c>
      <c r="AE104" s="392"/>
      <c r="AF104" s="29"/>
      <c r="AG104" s="29"/>
      <c r="AH104" s="32">
        <f>+AI104+AG104</f>
        <v>0</v>
      </c>
      <c r="AI104" s="351">
        <f t="shared" si="58"/>
        <v>0</v>
      </c>
      <c r="AJ104" s="397">
        <v>0</v>
      </c>
      <c r="AK104" s="29"/>
      <c r="AL104" s="455">
        <v>0</v>
      </c>
      <c r="AN104" s="421"/>
      <c r="AO104" s="422">
        <f t="shared" si="91"/>
        <v>0</v>
      </c>
    </row>
    <row r="105" spans="1:43" ht="15.6" hidden="1" x14ac:dyDescent="0.55000000000000004">
      <c r="A105" s="238" t="s">
        <v>510</v>
      </c>
      <c r="B105" s="505" t="s">
        <v>104</v>
      </c>
      <c r="C105" s="235">
        <v>0</v>
      </c>
      <c r="D105" s="402"/>
      <c r="E105" s="8"/>
      <c r="F105" s="8"/>
      <c r="G105" s="8"/>
      <c r="H105" s="8"/>
      <c r="I105" s="29">
        <f t="shared" si="96"/>
        <v>0</v>
      </c>
      <c r="J105" s="390"/>
      <c r="K105" s="22">
        <v>0</v>
      </c>
      <c r="L105" s="17"/>
      <c r="M105" s="18"/>
      <c r="N105" s="21"/>
      <c r="O105" s="22"/>
      <c r="P105" s="17"/>
      <c r="Q105" s="18">
        <v>0</v>
      </c>
      <c r="R105" s="21"/>
      <c r="S105" s="22"/>
      <c r="T105" s="17"/>
      <c r="U105" s="18"/>
      <c r="V105" s="21">
        <v>0</v>
      </c>
      <c r="W105" s="22"/>
      <c r="X105" s="17"/>
      <c r="Y105" s="18"/>
      <c r="Z105" s="21"/>
      <c r="AA105" s="22"/>
      <c r="AB105" s="27">
        <f>J105+L105+N105+P105+R105+T105+W105</f>
        <v>0</v>
      </c>
      <c r="AC105" s="391">
        <f>K105+M105+O105+Q105+S105+U105+V105</f>
        <v>0</v>
      </c>
      <c r="AD105" s="214">
        <f>C105+AB105-AC105</f>
        <v>0</v>
      </c>
      <c r="AE105" s="392">
        <f>IFERROR(+VLOOKUP(A105,'Base de Datos'!$A$1:$H$70,7,0),0)</f>
        <v>0</v>
      </c>
      <c r="AF105" s="29">
        <f>IFERROR(+VLOOKUP(A105,'Base de Datos'!$A$1:$H$70,6,0),0)</f>
        <v>0</v>
      </c>
      <c r="AG105" s="29">
        <f>IFERROR(+VLOOKUP(A105,'Base de Datos'!$A$1:$H$70,8,0),0)</f>
        <v>0</v>
      </c>
      <c r="AH105" s="32">
        <f>+AI105+AG105</f>
        <v>0</v>
      </c>
      <c r="AI105" s="351">
        <f t="shared" si="58"/>
        <v>0</v>
      </c>
      <c r="AJ105" s="393">
        <f t="shared" ref="AJ105:AJ109" si="129">IFERROR(((AD105-AI105)/AD105),0)</f>
        <v>0</v>
      </c>
      <c r="AK105" s="29">
        <f>IFERROR(+VLOOKUP(#REF!,'Base de Datos'!$A$1:$H$70,6,0),0)</f>
        <v>0</v>
      </c>
      <c r="AL105" s="455">
        <f t="shared" ref="AL105:AL109" si="130">IFERROR(+(AE105/AD105),0)</f>
        <v>0</v>
      </c>
      <c r="AN105" s="421"/>
      <c r="AO105" s="422">
        <f t="shared" si="91"/>
        <v>0</v>
      </c>
    </row>
    <row r="106" spans="1:43" ht="15.6" hidden="1" x14ac:dyDescent="0.55000000000000004">
      <c r="A106" s="238">
        <v>19903</v>
      </c>
      <c r="B106" s="505" t="s">
        <v>105</v>
      </c>
      <c r="C106" s="235"/>
      <c r="D106" s="389"/>
      <c r="I106" s="28">
        <f t="shared" si="96"/>
        <v>0</v>
      </c>
      <c r="J106" s="390"/>
      <c r="K106" s="22"/>
      <c r="L106" s="15"/>
      <c r="M106" s="16"/>
      <c r="N106" s="21"/>
      <c r="O106" s="22"/>
      <c r="P106" s="15"/>
      <c r="Q106" s="16"/>
      <c r="R106" s="21"/>
      <c r="S106" s="22"/>
      <c r="T106" s="15"/>
      <c r="U106" s="16"/>
      <c r="V106" s="21"/>
      <c r="W106" s="22"/>
      <c r="X106" s="15"/>
      <c r="Y106" s="16"/>
      <c r="Z106" s="21"/>
      <c r="AA106" s="22"/>
      <c r="AB106" s="27">
        <f>J106+L106+N106+P106+R106+T106+W106</f>
        <v>0</v>
      </c>
      <c r="AC106" s="391">
        <f>K106+M106+O106+Q106+S106+V106</f>
        <v>0</v>
      </c>
      <c r="AD106" s="214">
        <f>C106+AB106-AC106</f>
        <v>0</v>
      </c>
      <c r="AE106" s="392"/>
      <c r="AF106" s="29"/>
      <c r="AG106" s="29">
        <f>IFERROR(+VLOOKUP(A106,'Base de Datos'!$A$1:$H$70,8,0),0)</f>
        <v>0</v>
      </c>
      <c r="AH106" s="32">
        <f t="shared" si="57"/>
        <v>0</v>
      </c>
      <c r="AI106" s="351">
        <f t="shared" si="58"/>
        <v>0</v>
      </c>
      <c r="AJ106" s="393">
        <f t="shared" si="129"/>
        <v>0</v>
      </c>
      <c r="AK106" s="29"/>
      <c r="AL106" s="455">
        <f t="shared" si="130"/>
        <v>0</v>
      </c>
      <c r="AN106" s="421"/>
      <c r="AO106" s="422">
        <f t="shared" si="91"/>
        <v>0</v>
      </c>
    </row>
    <row r="107" spans="1:43" ht="15.6" hidden="1" x14ac:dyDescent="0.55000000000000004">
      <c r="A107" s="238">
        <v>19904</v>
      </c>
      <c r="B107" s="505" t="s">
        <v>106</v>
      </c>
      <c r="C107" s="235"/>
      <c r="D107" s="389"/>
      <c r="I107" s="28">
        <f t="shared" si="96"/>
        <v>0</v>
      </c>
      <c r="J107" s="390"/>
      <c r="K107" s="22"/>
      <c r="L107" s="15"/>
      <c r="M107" s="16"/>
      <c r="N107" s="21"/>
      <c r="O107" s="22"/>
      <c r="P107" s="15"/>
      <c r="Q107" s="16"/>
      <c r="R107" s="21"/>
      <c r="S107" s="22"/>
      <c r="T107" s="15"/>
      <c r="U107" s="16"/>
      <c r="V107" s="21"/>
      <c r="W107" s="22"/>
      <c r="X107" s="15"/>
      <c r="Y107" s="16"/>
      <c r="Z107" s="21"/>
      <c r="AA107" s="22"/>
      <c r="AB107" s="27">
        <f>J107+L107+N107+P107+R107+T107+W107</f>
        <v>0</v>
      </c>
      <c r="AC107" s="391">
        <f>K107+M107+O107+Q107+S107+V107</f>
        <v>0</v>
      </c>
      <c r="AD107" s="214">
        <f>C107+AB107-AC107</f>
        <v>0</v>
      </c>
      <c r="AE107" s="392"/>
      <c r="AF107" s="29"/>
      <c r="AG107" s="29">
        <f>IFERROR(+VLOOKUP(A107,'Base de Datos'!$A$1:$H$70,8,0),0)</f>
        <v>0</v>
      </c>
      <c r="AH107" s="32">
        <f t="shared" si="57"/>
        <v>0</v>
      </c>
      <c r="AI107" s="351">
        <f t="shared" si="58"/>
        <v>0</v>
      </c>
      <c r="AJ107" s="393">
        <f t="shared" si="129"/>
        <v>0</v>
      </c>
      <c r="AK107" s="29"/>
      <c r="AL107" s="455">
        <f t="shared" si="130"/>
        <v>0</v>
      </c>
      <c r="AN107" s="421"/>
      <c r="AO107" s="422">
        <f t="shared" si="91"/>
        <v>0</v>
      </c>
    </row>
    <row r="108" spans="1:43" ht="15.6" hidden="1" x14ac:dyDescent="0.55000000000000004">
      <c r="A108" s="238" t="s">
        <v>511</v>
      </c>
      <c r="B108" s="505" t="s">
        <v>107</v>
      </c>
      <c r="C108" s="389">
        <v>0</v>
      </c>
      <c r="D108" s="389">
        <v>0</v>
      </c>
      <c r="E108" s="409"/>
      <c r="F108" s="409"/>
      <c r="G108" s="409"/>
      <c r="H108" s="409"/>
      <c r="I108" s="28">
        <f t="shared" si="96"/>
        <v>0</v>
      </c>
      <c r="J108" s="390">
        <v>0</v>
      </c>
      <c r="K108" s="22">
        <v>0</v>
      </c>
      <c r="L108" s="15">
        <v>0</v>
      </c>
      <c r="M108" s="16">
        <v>0</v>
      </c>
      <c r="N108" s="21">
        <v>0</v>
      </c>
      <c r="O108" s="22"/>
      <c r="P108" s="15">
        <v>0</v>
      </c>
      <c r="Q108" s="16">
        <v>0</v>
      </c>
      <c r="R108" s="21">
        <v>0</v>
      </c>
      <c r="S108" s="22">
        <v>0</v>
      </c>
      <c r="T108" s="15">
        <v>0</v>
      </c>
      <c r="U108" s="16"/>
      <c r="V108" s="21">
        <v>0</v>
      </c>
      <c r="W108" s="22">
        <v>0</v>
      </c>
      <c r="X108" s="15"/>
      <c r="Y108" s="16"/>
      <c r="Z108" s="21"/>
      <c r="AA108" s="22"/>
      <c r="AB108" s="27">
        <f t="shared" ref="AB108" si="131">J108+L108+N108+P108+R108+T108+V108+X108+Z108</f>
        <v>0</v>
      </c>
      <c r="AC108" s="391">
        <f t="shared" ref="AC108" si="132">K108+M108+O108+Q108+S108+U108+W108+Y108+AA108</f>
        <v>0</v>
      </c>
      <c r="AD108" s="214">
        <f>C108+AB108-AC108</f>
        <v>0</v>
      </c>
      <c r="AE108" s="392">
        <f>IFERROR(+VLOOKUP(A108,'Base de Datos'!$A$1:$H$70,7,0),0)</f>
        <v>0</v>
      </c>
      <c r="AF108" s="29">
        <f>IFERROR(+VLOOKUP(A108,'Base de Datos'!$A$1:$H$70,6,0),0)</f>
        <v>0</v>
      </c>
      <c r="AG108" s="29">
        <f>IFERROR(+VLOOKUP(A108,'Base de Datos'!$A$1:$H$70,8,0),0)</f>
        <v>0</v>
      </c>
      <c r="AH108" s="32">
        <f>+AI108+AG108</f>
        <v>0</v>
      </c>
      <c r="AI108" s="351">
        <f t="shared" si="58"/>
        <v>0</v>
      </c>
      <c r="AJ108" s="397">
        <f t="shared" si="129"/>
        <v>0</v>
      </c>
      <c r="AK108" s="29">
        <f>IFERROR(+VLOOKUP(A108,'Base de Datos'!$A$1:$K$70,11,0),0)</f>
        <v>0</v>
      </c>
      <c r="AL108" s="455">
        <f t="shared" si="130"/>
        <v>0</v>
      </c>
      <c r="AN108" s="421">
        <v>400000</v>
      </c>
      <c r="AO108" s="422">
        <f t="shared" si="91"/>
        <v>-400000</v>
      </c>
    </row>
    <row r="109" spans="1:43" ht="15.6" hidden="1" x14ac:dyDescent="0.55000000000000004">
      <c r="A109" s="238" t="s">
        <v>512</v>
      </c>
      <c r="B109" s="505" t="s">
        <v>108</v>
      </c>
      <c r="C109" s="235">
        <v>0</v>
      </c>
      <c r="D109" s="402">
        <v>0</v>
      </c>
      <c r="E109" s="8"/>
      <c r="F109" s="8"/>
      <c r="G109" s="8"/>
      <c r="H109" s="8"/>
      <c r="I109" s="29">
        <f t="shared" si="96"/>
        <v>0</v>
      </c>
      <c r="J109" s="390">
        <v>0</v>
      </c>
      <c r="K109" s="22"/>
      <c r="L109" s="17">
        <v>0</v>
      </c>
      <c r="M109" s="18">
        <v>0</v>
      </c>
      <c r="N109" s="21">
        <v>0</v>
      </c>
      <c r="O109" s="22">
        <v>0</v>
      </c>
      <c r="P109" s="17">
        <v>0</v>
      </c>
      <c r="Q109" s="18">
        <v>0</v>
      </c>
      <c r="R109" s="21">
        <v>0</v>
      </c>
      <c r="S109" s="22">
        <v>0</v>
      </c>
      <c r="T109" s="17">
        <v>0</v>
      </c>
      <c r="U109" s="18"/>
      <c r="V109" s="21">
        <v>0</v>
      </c>
      <c r="W109" s="22">
        <v>0</v>
      </c>
      <c r="X109" s="17"/>
      <c r="Y109" s="18"/>
      <c r="Z109" s="21"/>
      <c r="AA109" s="22"/>
      <c r="AB109" s="27">
        <f>J109+L109+N109+P109+R109+W109</f>
        <v>0</v>
      </c>
      <c r="AC109" s="391">
        <f>K109+M109+O109+Q109+S109+U109+V109</f>
        <v>0</v>
      </c>
      <c r="AD109" s="214">
        <f>C109+AB109-AC109</f>
        <v>0</v>
      </c>
      <c r="AE109" s="392">
        <f>IFERROR(+VLOOKUP(A109,'Base de Datos'!$A$1:$H$70,7,0),0)</f>
        <v>0</v>
      </c>
      <c r="AF109" s="29">
        <f>IFERROR(+VLOOKUP(A109,'Base de Datos'!$A$1:$H$70,6,0),0)</f>
        <v>0</v>
      </c>
      <c r="AG109" s="29">
        <f>IFERROR(+VLOOKUP(A109,'Base de Datos'!$A$1:$H$70,8,0),0)</f>
        <v>0</v>
      </c>
      <c r="AH109" s="32">
        <f>+AI109+AG109</f>
        <v>0</v>
      </c>
      <c r="AI109" s="351">
        <f t="shared" si="58"/>
        <v>0</v>
      </c>
      <c r="AJ109" s="393">
        <f t="shared" si="129"/>
        <v>0</v>
      </c>
      <c r="AK109" s="29">
        <f>IFERROR(+VLOOKUP(#REF!,'Base de Datos'!$A$1:$H$70,6,0),0)</f>
        <v>0</v>
      </c>
      <c r="AL109" s="455">
        <f t="shared" si="130"/>
        <v>0</v>
      </c>
      <c r="AN109" s="421"/>
      <c r="AO109" s="422">
        <f t="shared" si="91"/>
        <v>0</v>
      </c>
    </row>
    <row r="110" spans="1:43" s="34" customFormat="1" ht="16.8" x14ac:dyDescent="0.55000000000000004">
      <c r="A110" s="230">
        <v>2</v>
      </c>
      <c r="B110" s="403" t="s">
        <v>109</v>
      </c>
      <c r="C110" s="388">
        <f>+C111+C117+C122+C130+C133+C138</f>
        <v>4000000</v>
      </c>
      <c r="D110" s="388">
        <f>+D111+D117+D122+D130+D133+D138</f>
        <v>0</v>
      </c>
      <c r="E110" s="404">
        <f>+E111+E117+E122+E130+E133+E138</f>
        <v>0</v>
      </c>
      <c r="F110" s="404"/>
      <c r="G110" s="404"/>
      <c r="H110" s="404">
        <f>+H111+H117+H122+H130+H133+H138</f>
        <v>0</v>
      </c>
      <c r="I110" s="177">
        <f t="shared" si="96"/>
        <v>4000000</v>
      </c>
      <c r="J110" s="388">
        <f>+J111+J117+J122+J130+J133+J138</f>
        <v>0</v>
      </c>
      <c r="K110" s="231">
        <f t="shared" ref="K110:W110" si="133">+K111+K117+K122+K130+K133+K138</f>
        <v>0</v>
      </c>
      <c r="L110" s="232">
        <f t="shared" si="133"/>
        <v>0</v>
      </c>
      <c r="M110" s="231">
        <f t="shared" si="133"/>
        <v>0</v>
      </c>
      <c r="N110" s="232">
        <f t="shared" si="133"/>
        <v>0</v>
      </c>
      <c r="O110" s="231">
        <f t="shared" si="133"/>
        <v>0</v>
      </c>
      <c r="P110" s="232">
        <f t="shared" si="133"/>
        <v>0</v>
      </c>
      <c r="Q110" s="231">
        <f t="shared" si="133"/>
        <v>0</v>
      </c>
      <c r="R110" s="232">
        <f t="shared" si="133"/>
        <v>0</v>
      </c>
      <c r="S110" s="231">
        <f t="shared" si="133"/>
        <v>0</v>
      </c>
      <c r="T110" s="232">
        <f>+T111+T117+T122+T130+T133+T138</f>
        <v>0</v>
      </c>
      <c r="U110" s="231">
        <f>+U111+U117+U122+U130+U133+U138</f>
        <v>0</v>
      </c>
      <c r="V110" s="232">
        <f t="shared" si="133"/>
        <v>0</v>
      </c>
      <c r="W110" s="231">
        <f t="shared" si="133"/>
        <v>0</v>
      </c>
      <c r="X110" s="232"/>
      <c r="Y110" s="231"/>
      <c r="Z110" s="232"/>
      <c r="AA110" s="231"/>
      <c r="AB110" s="233">
        <f t="shared" ref="AB110:AI110" si="134">+AB111+AB117+AB122+AB130+AB133+AB138</f>
        <v>0</v>
      </c>
      <c r="AC110" s="388">
        <f t="shared" si="134"/>
        <v>0</v>
      </c>
      <c r="AD110" s="177">
        <f>+AD111+AD117+AD122+AD130+AD133+AD138</f>
        <v>4000000</v>
      </c>
      <c r="AE110" s="388">
        <f>+AE111+AE117+AE122+AE130+AE133+AE138</f>
        <v>20501</v>
      </c>
      <c r="AF110" s="177">
        <f>+AF111+AF117+AF122+AF130+AF133+AF138</f>
        <v>475000</v>
      </c>
      <c r="AG110" s="177">
        <f>+AG111+AG117+AG122+AG130+AG133+AG138</f>
        <v>0</v>
      </c>
      <c r="AH110" s="177">
        <f>+AI110+AG110</f>
        <v>3504499</v>
      </c>
      <c r="AI110" s="233">
        <f t="shared" si="134"/>
        <v>3504499</v>
      </c>
      <c r="AJ110" s="405">
        <f>(AD110-AI110)/AD110</f>
        <v>0.12387525000000001</v>
      </c>
      <c r="AK110" s="177">
        <f>+AK111+AK117+AK122+AK130+AK133+AK138</f>
        <v>1704499</v>
      </c>
      <c r="AL110" s="455">
        <f t="shared" ref="AL110:AL111" si="135">AE110/AD110</f>
        <v>5.1252499999999996E-3</v>
      </c>
      <c r="AM110" s="1"/>
      <c r="AN110" s="419">
        <v>1477500</v>
      </c>
      <c r="AO110" s="422">
        <f t="shared" si="91"/>
        <v>2026999</v>
      </c>
    </row>
    <row r="111" spans="1:43" s="472" customFormat="1" ht="15.6" collapsed="1" x14ac:dyDescent="0.55000000000000004">
      <c r="A111" s="459">
        <v>201</v>
      </c>
      <c r="B111" s="460" t="s">
        <v>110</v>
      </c>
      <c r="C111" s="461">
        <f>SUM(C112:C116)</f>
        <v>2400000</v>
      </c>
      <c r="D111" s="461">
        <f>SUM(D112:D116)</f>
        <v>0</v>
      </c>
      <c r="E111" s="462">
        <f>SUM(E112:E116)</f>
        <v>0</v>
      </c>
      <c r="F111" s="462"/>
      <c r="G111" s="462"/>
      <c r="H111" s="462">
        <f>SUM(H112:H116)</f>
        <v>0</v>
      </c>
      <c r="I111" s="463">
        <f t="shared" si="96"/>
        <v>2400000</v>
      </c>
      <c r="J111" s="461">
        <f>SUM(J112:J116)</f>
        <v>0</v>
      </c>
      <c r="K111" s="464">
        <f t="shared" ref="K111:W111" si="136">SUM(K112:K116)</f>
        <v>0</v>
      </c>
      <c r="L111" s="465">
        <f t="shared" si="136"/>
        <v>0</v>
      </c>
      <c r="M111" s="465">
        <f t="shared" si="136"/>
        <v>0</v>
      </c>
      <c r="N111" s="465">
        <f t="shared" si="136"/>
        <v>0</v>
      </c>
      <c r="O111" s="464">
        <f t="shared" si="136"/>
        <v>0</v>
      </c>
      <c r="P111" s="465">
        <f t="shared" si="136"/>
        <v>0</v>
      </c>
      <c r="Q111" s="464">
        <f t="shared" si="136"/>
        <v>0</v>
      </c>
      <c r="R111" s="465">
        <f t="shared" si="136"/>
        <v>0</v>
      </c>
      <c r="S111" s="464">
        <f t="shared" si="136"/>
        <v>0</v>
      </c>
      <c r="T111" s="465">
        <f>SUM(T112:T116)</f>
        <v>0</v>
      </c>
      <c r="U111" s="464">
        <f>SUM(U112:U116)</f>
        <v>0</v>
      </c>
      <c r="V111" s="465">
        <f t="shared" si="136"/>
        <v>0</v>
      </c>
      <c r="W111" s="464">
        <f t="shared" si="136"/>
        <v>0</v>
      </c>
      <c r="X111" s="465"/>
      <c r="Y111" s="464"/>
      <c r="Z111" s="465"/>
      <c r="AA111" s="464"/>
      <c r="AB111" s="466">
        <f t="shared" ref="AB111:AI111" si="137">SUM(AB112:AB116)</f>
        <v>0</v>
      </c>
      <c r="AC111" s="461">
        <f t="shared" si="137"/>
        <v>0</v>
      </c>
      <c r="AD111" s="458">
        <f>SUM(AD112:AD116)</f>
        <v>2400000</v>
      </c>
      <c r="AE111" s="457">
        <f t="shared" si="137"/>
        <v>20501</v>
      </c>
      <c r="AF111" s="458">
        <f t="shared" si="137"/>
        <v>475000</v>
      </c>
      <c r="AG111" s="458">
        <f t="shared" ref="AG111" si="138">SUM(AG112:AG116)</f>
        <v>0</v>
      </c>
      <c r="AH111" s="458">
        <f>+AI111+AG111</f>
        <v>1904499</v>
      </c>
      <c r="AI111" s="458">
        <f t="shared" si="137"/>
        <v>1904499</v>
      </c>
      <c r="AJ111" s="467">
        <f>(AD111-AI111)/AD111</f>
        <v>0.20645875</v>
      </c>
      <c r="AK111" s="458">
        <f t="shared" ref="AK111" si="139">SUM(AK112:AK116)</f>
        <v>104499</v>
      </c>
      <c r="AL111" s="468">
        <f t="shared" si="135"/>
        <v>8.5420833333333338E-3</v>
      </c>
      <c r="AM111" s="469"/>
      <c r="AN111" s="470">
        <v>408500</v>
      </c>
      <c r="AO111" s="471">
        <f t="shared" si="91"/>
        <v>1495999</v>
      </c>
      <c r="AP111" s="469"/>
      <c r="AQ111" s="469"/>
    </row>
    <row r="112" spans="1:43" ht="15.6" x14ac:dyDescent="0.55000000000000004">
      <c r="A112" s="238" t="s">
        <v>513</v>
      </c>
      <c r="B112" s="505" t="s">
        <v>111</v>
      </c>
      <c r="C112" s="389">
        <v>2400000</v>
      </c>
      <c r="D112" s="389">
        <v>0</v>
      </c>
      <c r="E112" s="409"/>
      <c r="F112" s="409"/>
      <c r="G112" s="409"/>
      <c r="H112" s="409"/>
      <c r="I112" s="28">
        <f t="shared" ref="I112" si="140">SUM(C112:D112)</f>
        <v>2400000</v>
      </c>
      <c r="J112" s="390">
        <v>0</v>
      </c>
      <c r="K112" s="22">
        <v>0</v>
      </c>
      <c r="L112" s="15"/>
      <c r="M112" s="16">
        <v>0</v>
      </c>
      <c r="N112" s="21"/>
      <c r="O112" s="22"/>
      <c r="P112" s="15">
        <v>0</v>
      </c>
      <c r="Q112" s="16">
        <v>0</v>
      </c>
      <c r="R112" s="21">
        <v>0</v>
      </c>
      <c r="S112" s="22"/>
      <c r="T112" s="15">
        <v>0</v>
      </c>
      <c r="U112" s="16"/>
      <c r="V112" s="21">
        <v>0</v>
      </c>
      <c r="W112" s="22">
        <v>0</v>
      </c>
      <c r="X112" s="15"/>
      <c r="Y112" s="16"/>
      <c r="Z112" s="21"/>
      <c r="AA112" s="22"/>
      <c r="AB112" s="27">
        <f t="shared" ref="AB112" si="141">J112+L112+N112+P112+R112+T112+V112+X112+Z112</f>
        <v>0</v>
      </c>
      <c r="AC112" s="391">
        <f t="shared" ref="AC112" si="142">K112+M112+O112+Q112+S112+U112+W112+Y112+AA112</f>
        <v>0</v>
      </c>
      <c r="AD112" s="214">
        <f>C112+AB112-AC112</f>
        <v>2400000</v>
      </c>
      <c r="AE112" s="392">
        <f>IFERROR(+VLOOKUP(A112,'Base de Datos'!$A$1:$H$70,7,0),0)</f>
        <v>20501</v>
      </c>
      <c r="AF112" s="29">
        <f>IFERROR(+VLOOKUP(A112,'Base de Datos'!$A$1:$H$70,6,0),0)</f>
        <v>475000</v>
      </c>
      <c r="AG112" s="29">
        <f>IFERROR(+VLOOKUP(A112,'Base de Datos'!$A$1:$H$70,8,0),0)</f>
        <v>0</v>
      </c>
      <c r="AH112" s="32">
        <f>+AI112+AG112</f>
        <v>1904499</v>
      </c>
      <c r="AI112" s="351">
        <f t="shared" ref="AI112:AI146" si="143">AD112-AE112-AF112</f>
        <v>1904499</v>
      </c>
      <c r="AJ112" s="397">
        <f t="shared" ref="AJ112:AJ115" si="144">IFERROR(((AD112-AI112)/AD112),0)</f>
        <v>0.20645875</v>
      </c>
      <c r="AK112" s="29">
        <f>IFERROR(+VLOOKUP(A112,'Base de Datos'!$A$1:$K$70,11,0),0)</f>
        <v>104499</v>
      </c>
      <c r="AL112" s="455">
        <f t="shared" ref="AL112:AL115" si="145">IFERROR(+(AE112/AD112),0)</f>
        <v>8.5420833333333338E-3</v>
      </c>
      <c r="AN112" s="421">
        <v>108500</v>
      </c>
      <c r="AO112" s="422">
        <f t="shared" si="91"/>
        <v>1795999</v>
      </c>
    </row>
    <row r="113" spans="1:43" ht="15.6" hidden="1" x14ac:dyDescent="0.55000000000000004">
      <c r="A113" s="238" t="s">
        <v>514</v>
      </c>
      <c r="B113" s="505" t="s">
        <v>112</v>
      </c>
      <c r="C113" s="389">
        <v>0</v>
      </c>
      <c r="D113" s="389">
        <v>0</v>
      </c>
      <c r="I113" s="28">
        <f t="shared" si="96"/>
        <v>0</v>
      </c>
      <c r="J113" s="390"/>
      <c r="K113" s="22">
        <v>0</v>
      </c>
      <c r="L113" s="15">
        <v>0</v>
      </c>
      <c r="M113" s="16">
        <v>0</v>
      </c>
      <c r="N113" s="21">
        <v>0</v>
      </c>
      <c r="O113" s="22">
        <v>0</v>
      </c>
      <c r="P113" s="15">
        <v>0</v>
      </c>
      <c r="Q113" s="16">
        <v>0</v>
      </c>
      <c r="R113" s="21">
        <v>0</v>
      </c>
      <c r="S113" s="22">
        <v>0</v>
      </c>
      <c r="T113" s="15">
        <v>0</v>
      </c>
      <c r="U113" s="16">
        <v>0</v>
      </c>
      <c r="V113" s="21">
        <v>0</v>
      </c>
      <c r="W113" s="22">
        <v>0</v>
      </c>
      <c r="X113" s="15"/>
      <c r="Y113" s="16"/>
      <c r="Z113" s="21"/>
      <c r="AA113" s="22"/>
      <c r="AB113" s="27">
        <f>J113+L113+N113+P113+R113+W113</f>
        <v>0</v>
      </c>
      <c r="AC113" s="391">
        <f>K113+M113+O113+Q113+S113+U113+V113</f>
        <v>0</v>
      </c>
      <c r="AD113" s="214">
        <f>C113+AB113-AC113</f>
        <v>0</v>
      </c>
      <c r="AE113" s="392">
        <f>IFERROR(+VLOOKUP(A113,'Base de Datos'!$A$1:$H$70,7,0),0)</f>
        <v>0</v>
      </c>
      <c r="AF113" s="29">
        <f>IFERROR(+VLOOKUP(A113,'Base de Datos'!$A$1:$H$70,6,0),0)</f>
        <v>0</v>
      </c>
      <c r="AG113" s="29">
        <f>IFERROR(+VLOOKUP(A113,'Base de Datos'!$A$1:$H$70,8,0),0)</f>
        <v>0</v>
      </c>
      <c r="AH113" s="32">
        <f t="shared" ref="AH113:AH145" si="146">+AI113-AG113</f>
        <v>0</v>
      </c>
      <c r="AI113" s="351">
        <f t="shared" si="143"/>
        <v>0</v>
      </c>
      <c r="AJ113" s="393">
        <f t="shared" si="144"/>
        <v>0</v>
      </c>
      <c r="AK113" s="29">
        <f>IFERROR(+VLOOKUP(#REF!,'Base de Datos'!$A$1:$H$70,6,0),0)</f>
        <v>0</v>
      </c>
      <c r="AL113" s="455">
        <f t="shared" si="145"/>
        <v>0</v>
      </c>
      <c r="AN113" s="421"/>
      <c r="AO113" s="422">
        <f t="shared" si="91"/>
        <v>0</v>
      </c>
    </row>
    <row r="114" spans="1:43" ht="15.6" hidden="1" x14ac:dyDescent="0.55000000000000004">
      <c r="A114" s="238">
        <v>20103</v>
      </c>
      <c r="B114" s="505" t="s">
        <v>113</v>
      </c>
      <c r="C114" s="389">
        <v>0</v>
      </c>
      <c r="D114" s="389">
        <v>0</v>
      </c>
      <c r="I114" s="28">
        <f t="shared" si="96"/>
        <v>0</v>
      </c>
      <c r="J114" s="390">
        <v>0</v>
      </c>
      <c r="K114" s="22">
        <v>0</v>
      </c>
      <c r="L114" s="15">
        <v>0</v>
      </c>
      <c r="M114" s="16">
        <v>0</v>
      </c>
      <c r="N114" s="21">
        <v>0</v>
      </c>
      <c r="O114" s="22">
        <v>0</v>
      </c>
      <c r="P114" s="15">
        <v>0</v>
      </c>
      <c r="Q114" s="16">
        <v>0</v>
      </c>
      <c r="R114" s="21">
        <v>0</v>
      </c>
      <c r="S114" s="22">
        <v>0</v>
      </c>
      <c r="T114" s="15">
        <v>0</v>
      </c>
      <c r="U114" s="16">
        <v>0</v>
      </c>
      <c r="V114" s="21">
        <v>0</v>
      </c>
      <c r="W114" s="22">
        <v>0</v>
      </c>
      <c r="X114" s="15"/>
      <c r="Y114" s="16"/>
      <c r="Z114" s="21"/>
      <c r="AA114" s="22"/>
      <c r="AB114" s="27">
        <f>J114+L114+N114+P114+R114+W114</f>
        <v>0</v>
      </c>
      <c r="AC114" s="391">
        <f>K114+M114+O114+Q114+S114+U114+V114</f>
        <v>0</v>
      </c>
      <c r="AD114" s="214">
        <f>C114+AB114-AC114</f>
        <v>0</v>
      </c>
      <c r="AE114" s="392">
        <v>0</v>
      </c>
      <c r="AF114" s="29">
        <v>0</v>
      </c>
      <c r="AG114" s="29">
        <f>IFERROR(+VLOOKUP(A114,'Base de Datos'!$A$1:$H$70,8,0),0)</f>
        <v>0</v>
      </c>
      <c r="AH114" s="32">
        <f t="shared" si="146"/>
        <v>0</v>
      </c>
      <c r="AI114" s="351">
        <f t="shared" si="143"/>
        <v>0</v>
      </c>
      <c r="AJ114" s="393">
        <f t="shared" si="144"/>
        <v>0</v>
      </c>
      <c r="AK114" s="29">
        <v>0</v>
      </c>
      <c r="AL114" s="455">
        <f t="shared" si="145"/>
        <v>0</v>
      </c>
      <c r="AN114" s="421"/>
      <c r="AO114" s="422">
        <f t="shared" si="91"/>
        <v>0</v>
      </c>
    </row>
    <row r="115" spans="1:43" ht="15.6" hidden="1" x14ac:dyDescent="0.55000000000000004">
      <c r="A115" s="238" t="s">
        <v>515</v>
      </c>
      <c r="B115" s="505" t="s">
        <v>114</v>
      </c>
      <c r="C115" s="235">
        <v>0</v>
      </c>
      <c r="D115" s="389">
        <v>0</v>
      </c>
      <c r="I115" s="28">
        <f t="shared" si="96"/>
        <v>0</v>
      </c>
      <c r="J115" s="390">
        <v>0</v>
      </c>
      <c r="K115" s="22">
        <v>0</v>
      </c>
      <c r="L115" s="15">
        <v>0</v>
      </c>
      <c r="M115" s="16">
        <v>0</v>
      </c>
      <c r="N115" s="21"/>
      <c r="O115" s="22">
        <v>0</v>
      </c>
      <c r="P115" s="15">
        <v>0</v>
      </c>
      <c r="Q115" s="16">
        <v>0</v>
      </c>
      <c r="R115" s="21">
        <v>0</v>
      </c>
      <c r="S115" s="22">
        <v>0</v>
      </c>
      <c r="T115" s="15">
        <v>0</v>
      </c>
      <c r="U115" s="16"/>
      <c r="V115" s="21">
        <v>0</v>
      </c>
      <c r="W115" s="22">
        <v>0</v>
      </c>
      <c r="X115" s="15"/>
      <c r="Y115" s="16"/>
      <c r="Z115" s="21"/>
      <c r="AA115" s="22"/>
      <c r="AB115" s="27">
        <f>J115+L115+N115+P115+R115+T115+W115</f>
        <v>0</v>
      </c>
      <c r="AC115" s="391">
        <f>K115+M115+O115+Q115+S115+U115+V115</f>
        <v>0</v>
      </c>
      <c r="AD115" s="214">
        <f>C115+AB115-AC115</f>
        <v>0</v>
      </c>
      <c r="AE115" s="392">
        <f>IFERROR(+VLOOKUP(A115,'Base de Datos'!$A$1:$H$70,7,0),0)</f>
        <v>0</v>
      </c>
      <c r="AF115" s="29">
        <f>IFERROR(+VLOOKUP(A115,'Base de Datos'!$A$1:$H$70,6,0),0)</f>
        <v>0</v>
      </c>
      <c r="AG115" s="29">
        <f>IFERROR(+VLOOKUP(A115,'Base de Datos'!$A$1:$H$70,8,0),0)</f>
        <v>0</v>
      </c>
      <c r="AH115" s="32">
        <f>+AI115+AG115</f>
        <v>0</v>
      </c>
      <c r="AI115" s="351">
        <f t="shared" si="143"/>
        <v>0</v>
      </c>
      <c r="AJ115" s="393">
        <f t="shared" si="144"/>
        <v>0</v>
      </c>
      <c r="AK115" s="29">
        <f>IFERROR(+VLOOKUP(#REF!,'Base de Datos'!$A$1:$H$70,6,0),0)</f>
        <v>0</v>
      </c>
      <c r="AL115" s="455">
        <f t="shared" si="145"/>
        <v>0</v>
      </c>
      <c r="AN115" s="419">
        <v>300000</v>
      </c>
      <c r="AO115" s="422">
        <f t="shared" si="91"/>
        <v>-300000</v>
      </c>
    </row>
    <row r="116" spans="1:43" ht="15.6" hidden="1" x14ac:dyDescent="0.55000000000000004">
      <c r="A116" s="238">
        <v>20199</v>
      </c>
      <c r="B116" s="505" t="s">
        <v>115</v>
      </c>
      <c r="C116" s="389">
        <v>0</v>
      </c>
      <c r="D116" s="389">
        <v>0</v>
      </c>
      <c r="I116" s="28">
        <f t="shared" si="96"/>
        <v>0</v>
      </c>
      <c r="J116" s="390">
        <v>0</v>
      </c>
      <c r="K116" s="22">
        <v>0</v>
      </c>
      <c r="L116" s="15">
        <v>0</v>
      </c>
      <c r="M116" s="16">
        <v>0</v>
      </c>
      <c r="N116" s="21">
        <v>0</v>
      </c>
      <c r="O116" s="22">
        <v>0</v>
      </c>
      <c r="P116" s="15">
        <v>0</v>
      </c>
      <c r="Q116" s="16">
        <v>0</v>
      </c>
      <c r="R116" s="21">
        <v>0</v>
      </c>
      <c r="S116" s="22">
        <v>0</v>
      </c>
      <c r="T116" s="15">
        <v>0</v>
      </c>
      <c r="U116" s="16">
        <v>0</v>
      </c>
      <c r="V116" s="21">
        <v>0</v>
      </c>
      <c r="W116" s="22">
        <v>0</v>
      </c>
      <c r="X116" s="15"/>
      <c r="Y116" s="16"/>
      <c r="Z116" s="21"/>
      <c r="AA116" s="22"/>
      <c r="AB116" s="27">
        <f>J116+L116+N116+P116+R116+W116</f>
        <v>0</v>
      </c>
      <c r="AC116" s="391">
        <f>K116+M116+O116+Q116+S116+V116</f>
        <v>0</v>
      </c>
      <c r="AD116" s="214">
        <f>C116+AB116-AC116</f>
        <v>0</v>
      </c>
      <c r="AE116" s="392">
        <v>0</v>
      </c>
      <c r="AF116" s="29">
        <v>0</v>
      </c>
      <c r="AG116" s="29"/>
      <c r="AH116" s="32">
        <f t="shared" si="146"/>
        <v>0</v>
      </c>
      <c r="AI116" s="351">
        <f t="shared" si="143"/>
        <v>0</v>
      </c>
      <c r="AJ116" s="396">
        <f>IF(AD116=0,0,(AD116-AI116)/AD116)</f>
        <v>0</v>
      </c>
      <c r="AK116" s="29">
        <v>0</v>
      </c>
      <c r="AL116" s="455">
        <f>IF(AD116=0,0,AE116/AD116)</f>
        <v>0</v>
      </c>
      <c r="AN116" s="421"/>
      <c r="AO116" s="422">
        <f t="shared" si="91"/>
        <v>0</v>
      </c>
    </row>
    <row r="117" spans="1:43" s="472" customFormat="1" ht="15.6" hidden="1" collapsed="1" x14ac:dyDescent="0.55000000000000004">
      <c r="A117" s="459">
        <v>202</v>
      </c>
      <c r="B117" s="460" t="s">
        <v>116</v>
      </c>
      <c r="C117" s="461">
        <f>SUM(C118:C121)</f>
        <v>0</v>
      </c>
      <c r="D117" s="461">
        <f>SUM(D118:D121)</f>
        <v>0</v>
      </c>
      <c r="E117" s="462">
        <f>SUM(E118:E121)</f>
        <v>0</v>
      </c>
      <c r="F117" s="462"/>
      <c r="G117" s="462"/>
      <c r="H117" s="462">
        <f>SUM(H118:H121)</f>
        <v>0</v>
      </c>
      <c r="I117" s="463">
        <f t="shared" si="96"/>
        <v>0</v>
      </c>
      <c r="J117" s="461">
        <v>0</v>
      </c>
      <c r="K117" s="464">
        <f t="shared" ref="K117:W117" si="147">SUM(K118:K121)</f>
        <v>0</v>
      </c>
      <c r="L117" s="465">
        <f t="shared" si="147"/>
        <v>0</v>
      </c>
      <c r="M117" s="465">
        <f t="shared" si="147"/>
        <v>0</v>
      </c>
      <c r="N117" s="465">
        <f t="shared" si="147"/>
        <v>0</v>
      </c>
      <c r="O117" s="464">
        <v>0</v>
      </c>
      <c r="P117" s="465">
        <v>0</v>
      </c>
      <c r="Q117" s="464">
        <f t="shared" si="147"/>
        <v>0</v>
      </c>
      <c r="R117" s="465">
        <f t="shared" si="147"/>
        <v>0</v>
      </c>
      <c r="S117" s="464">
        <f t="shared" si="147"/>
        <v>0</v>
      </c>
      <c r="T117" s="465">
        <f>SUM(T118:T121)</f>
        <v>0</v>
      </c>
      <c r="U117" s="464">
        <f>SUM(U118:U121)</f>
        <v>0</v>
      </c>
      <c r="V117" s="465">
        <f t="shared" si="147"/>
        <v>0</v>
      </c>
      <c r="W117" s="464">
        <f t="shared" si="147"/>
        <v>0</v>
      </c>
      <c r="X117" s="465"/>
      <c r="Y117" s="464"/>
      <c r="Z117" s="465"/>
      <c r="AA117" s="464"/>
      <c r="AB117" s="466">
        <f t="shared" ref="AB117:AI117" si="148">SUM(AB118:AB121)</f>
        <v>0</v>
      </c>
      <c r="AC117" s="461">
        <f t="shared" si="148"/>
        <v>0</v>
      </c>
      <c r="AD117" s="458">
        <f t="shared" si="148"/>
        <v>0</v>
      </c>
      <c r="AE117" s="457">
        <f t="shared" si="148"/>
        <v>0</v>
      </c>
      <c r="AF117" s="458">
        <f t="shared" si="148"/>
        <v>0</v>
      </c>
      <c r="AG117" s="458">
        <f t="shared" ref="AG117" si="149">SUM(AG118:AG121)</f>
        <v>0</v>
      </c>
      <c r="AH117" s="458">
        <f>+AI117+AG117</f>
        <v>0</v>
      </c>
      <c r="AI117" s="458">
        <f t="shared" si="148"/>
        <v>0</v>
      </c>
      <c r="AJ117" s="467">
        <f>IF(AD117=0,0,(AD117-AI117)/AD117)</f>
        <v>0</v>
      </c>
      <c r="AK117" s="458">
        <f t="shared" ref="AK117" si="150">SUM(AK118:AK121)</f>
        <v>0</v>
      </c>
      <c r="AL117" s="468">
        <f>IF(AD117=0,0,AE117/AD117)</f>
        <v>0</v>
      </c>
      <c r="AM117" s="469"/>
      <c r="AN117" s="470">
        <v>319000</v>
      </c>
      <c r="AO117" s="471">
        <f t="shared" si="91"/>
        <v>-319000</v>
      </c>
      <c r="AP117" s="469"/>
      <c r="AQ117" s="469"/>
    </row>
    <row r="118" spans="1:43" ht="15.6" hidden="1" x14ac:dyDescent="0.55000000000000004">
      <c r="A118" s="238">
        <v>20201</v>
      </c>
      <c r="B118" s="505" t="s">
        <v>117</v>
      </c>
      <c r="C118" s="389">
        <v>0</v>
      </c>
      <c r="D118" s="389">
        <v>0</v>
      </c>
      <c r="I118" s="28">
        <f t="shared" si="96"/>
        <v>0</v>
      </c>
      <c r="J118" s="390">
        <v>0</v>
      </c>
      <c r="K118" s="22">
        <v>0</v>
      </c>
      <c r="L118" s="15">
        <v>0</v>
      </c>
      <c r="M118" s="16">
        <v>0</v>
      </c>
      <c r="N118" s="21">
        <v>0</v>
      </c>
      <c r="O118" s="22">
        <v>0</v>
      </c>
      <c r="P118" s="15">
        <v>0</v>
      </c>
      <c r="Q118" s="16">
        <v>0</v>
      </c>
      <c r="R118" s="21">
        <v>0</v>
      </c>
      <c r="S118" s="22">
        <v>0</v>
      </c>
      <c r="T118" s="15">
        <v>0</v>
      </c>
      <c r="U118" s="16">
        <v>0</v>
      </c>
      <c r="V118" s="21">
        <v>0</v>
      </c>
      <c r="W118" s="22">
        <v>0</v>
      </c>
      <c r="X118" s="15"/>
      <c r="Y118" s="16"/>
      <c r="Z118" s="21"/>
      <c r="AA118" s="22"/>
      <c r="AB118" s="27">
        <f>J118+L118+N118+P118+R118+W118</f>
        <v>0</v>
      </c>
      <c r="AC118" s="391">
        <f>K118+M118+O118+Q118+S118+V118</f>
        <v>0</v>
      </c>
      <c r="AD118" s="214">
        <f>C118+AB118-AC118</f>
        <v>0</v>
      </c>
      <c r="AE118" s="392">
        <v>0</v>
      </c>
      <c r="AF118" s="29">
        <v>0</v>
      </c>
      <c r="AG118" s="29">
        <v>0</v>
      </c>
      <c r="AH118" s="32">
        <f t="shared" si="146"/>
        <v>0</v>
      </c>
      <c r="AI118" s="351">
        <f t="shared" si="143"/>
        <v>0</v>
      </c>
      <c r="AJ118" s="397">
        <v>0</v>
      </c>
      <c r="AK118" s="29">
        <v>0</v>
      </c>
      <c r="AL118" s="455" t="s">
        <v>0</v>
      </c>
      <c r="AN118" s="421"/>
      <c r="AO118" s="422">
        <f t="shared" si="91"/>
        <v>0</v>
      </c>
    </row>
    <row r="119" spans="1:43" ht="15.6" hidden="1" x14ac:dyDescent="0.55000000000000004">
      <c r="A119" s="238">
        <v>20202</v>
      </c>
      <c r="B119" s="505" t="s">
        <v>118</v>
      </c>
      <c r="C119" s="389">
        <v>0</v>
      </c>
      <c r="D119" s="389">
        <v>0</v>
      </c>
      <c r="I119" s="28">
        <f t="shared" si="96"/>
        <v>0</v>
      </c>
      <c r="J119" s="390">
        <v>0</v>
      </c>
      <c r="K119" s="22">
        <v>0</v>
      </c>
      <c r="L119" s="15">
        <v>0</v>
      </c>
      <c r="M119" s="16">
        <v>0</v>
      </c>
      <c r="N119" s="21">
        <v>0</v>
      </c>
      <c r="O119" s="22">
        <v>0</v>
      </c>
      <c r="P119" s="15">
        <v>0</v>
      </c>
      <c r="Q119" s="16">
        <v>0</v>
      </c>
      <c r="R119" s="21">
        <v>0</v>
      </c>
      <c r="S119" s="22">
        <v>0</v>
      </c>
      <c r="T119" s="15">
        <v>0</v>
      </c>
      <c r="U119" s="16">
        <v>0</v>
      </c>
      <c r="V119" s="21">
        <v>0</v>
      </c>
      <c r="W119" s="22">
        <v>0</v>
      </c>
      <c r="X119" s="15"/>
      <c r="Y119" s="16"/>
      <c r="Z119" s="21"/>
      <c r="AA119" s="22"/>
      <c r="AB119" s="27">
        <f>J119+L119+N119+P119+R119+W119</f>
        <v>0</v>
      </c>
      <c r="AC119" s="391">
        <f>K119+M119+O119+Q119+S119+V119</f>
        <v>0</v>
      </c>
      <c r="AD119" s="214">
        <v>0</v>
      </c>
      <c r="AE119" s="392">
        <v>0</v>
      </c>
      <c r="AF119" s="29">
        <v>0</v>
      </c>
      <c r="AG119" s="29">
        <v>0</v>
      </c>
      <c r="AH119" s="32">
        <f t="shared" si="146"/>
        <v>0</v>
      </c>
      <c r="AI119" s="351">
        <f t="shared" si="143"/>
        <v>0</v>
      </c>
      <c r="AJ119" s="396">
        <v>0</v>
      </c>
      <c r="AK119" s="29">
        <v>0</v>
      </c>
      <c r="AL119" s="455">
        <v>0</v>
      </c>
      <c r="AN119" s="421"/>
      <c r="AO119" s="422">
        <f t="shared" si="91"/>
        <v>0</v>
      </c>
    </row>
    <row r="120" spans="1:43" s="191" customFormat="1" ht="15.6" hidden="1" x14ac:dyDescent="0.55000000000000004">
      <c r="A120" s="240" t="s">
        <v>516</v>
      </c>
      <c r="B120" s="507" t="s">
        <v>119</v>
      </c>
      <c r="C120" s="235"/>
      <c r="D120" s="406">
        <v>0</v>
      </c>
      <c r="I120" s="192">
        <f t="shared" si="96"/>
        <v>0</v>
      </c>
      <c r="J120" s="407">
        <v>0</v>
      </c>
      <c r="K120" s="196">
        <v>0</v>
      </c>
      <c r="L120" s="193">
        <v>0</v>
      </c>
      <c r="M120" s="194">
        <v>0</v>
      </c>
      <c r="N120" s="195"/>
      <c r="O120" s="196">
        <v>0</v>
      </c>
      <c r="P120" s="193">
        <v>0</v>
      </c>
      <c r="Q120" s="194">
        <v>0</v>
      </c>
      <c r="R120" s="195">
        <v>0</v>
      </c>
      <c r="S120" s="196">
        <v>0</v>
      </c>
      <c r="T120" s="193">
        <v>0</v>
      </c>
      <c r="U120" s="194">
        <v>0</v>
      </c>
      <c r="V120" s="195">
        <v>0</v>
      </c>
      <c r="W120" s="196">
        <v>0</v>
      </c>
      <c r="X120" s="193"/>
      <c r="Y120" s="194"/>
      <c r="Z120" s="195"/>
      <c r="AA120" s="196"/>
      <c r="AB120" s="197">
        <f>J120+L120+N120+P120+R120+T120+W120</f>
        <v>0</v>
      </c>
      <c r="AC120" s="408">
        <f>K120+M120+O120+Q120+S120+U120+V120</f>
        <v>0</v>
      </c>
      <c r="AD120" s="215">
        <f>C120+AB120-AC120</f>
        <v>0</v>
      </c>
      <c r="AE120" s="392">
        <f>IFERROR(+VLOOKUP(A120,'Base de Datos'!$A$1:$H$70,7,0),0)</f>
        <v>0</v>
      </c>
      <c r="AF120" s="29">
        <f>IFERROR(+VLOOKUP(A120,'Base de Datos'!$A$1:$H$70,6,0),0)</f>
        <v>0</v>
      </c>
      <c r="AG120" s="29">
        <f>IFERROR(+VLOOKUP(A120,'Base de Datos'!$A$1:$H$70,8,0),0)</f>
        <v>0</v>
      </c>
      <c r="AH120" s="32">
        <f>+AI120+AG120</f>
        <v>0</v>
      </c>
      <c r="AI120" s="353">
        <f t="shared" si="143"/>
        <v>0</v>
      </c>
      <c r="AJ120" s="393">
        <f>IFERROR(((AD120-AI120)/AD120),0)</f>
        <v>0</v>
      </c>
      <c r="AK120" s="29">
        <f>IFERROR(+VLOOKUP(#REF!,'Base de Datos'!$A$1:$H$70,6,0),0)</f>
        <v>0</v>
      </c>
      <c r="AL120" s="455">
        <f t="shared" ref="AL120" si="151">IFERROR(+(AE120/AD120),0)</f>
        <v>0</v>
      </c>
      <c r="AM120" s="1"/>
      <c r="AN120" s="419">
        <v>319000</v>
      </c>
      <c r="AO120" s="422">
        <f t="shared" si="91"/>
        <v>-319000</v>
      </c>
    </row>
    <row r="121" spans="1:43" ht="15.6" hidden="1" x14ac:dyDescent="0.55000000000000004">
      <c r="A121" s="238">
        <v>20204</v>
      </c>
      <c r="B121" s="505" t="s">
        <v>120</v>
      </c>
      <c r="C121" s="389">
        <v>0</v>
      </c>
      <c r="D121" s="389">
        <v>0</v>
      </c>
      <c r="I121" s="28">
        <f t="shared" si="96"/>
        <v>0</v>
      </c>
      <c r="J121" s="390">
        <v>0</v>
      </c>
      <c r="K121" s="22">
        <v>0</v>
      </c>
      <c r="L121" s="15">
        <v>0</v>
      </c>
      <c r="M121" s="16">
        <v>0</v>
      </c>
      <c r="N121" s="21">
        <v>0</v>
      </c>
      <c r="O121" s="22">
        <v>0</v>
      </c>
      <c r="P121" s="15">
        <v>0</v>
      </c>
      <c r="Q121" s="16">
        <v>0</v>
      </c>
      <c r="R121" s="21">
        <v>0</v>
      </c>
      <c r="S121" s="22">
        <v>0</v>
      </c>
      <c r="T121" s="15">
        <v>0</v>
      </c>
      <c r="U121" s="16">
        <v>0</v>
      </c>
      <c r="V121" s="21">
        <v>0</v>
      </c>
      <c r="W121" s="22">
        <v>0</v>
      </c>
      <c r="X121" s="15"/>
      <c r="Y121" s="16"/>
      <c r="Z121" s="21"/>
      <c r="AA121" s="22"/>
      <c r="AB121" s="27">
        <f>J121+L121+N121+P121+R121+W121</f>
        <v>0</v>
      </c>
      <c r="AC121" s="391">
        <f>K121+M121+O121+Q121+S121+V121</f>
        <v>0</v>
      </c>
      <c r="AD121" s="214">
        <f>C121+AB121-AC121</f>
        <v>0</v>
      </c>
      <c r="AE121" s="392">
        <v>0</v>
      </c>
      <c r="AF121" s="29">
        <v>0</v>
      </c>
      <c r="AG121" s="29"/>
      <c r="AH121" s="32">
        <f t="shared" si="146"/>
        <v>0</v>
      </c>
      <c r="AI121" s="351">
        <f t="shared" si="143"/>
        <v>0</v>
      </c>
      <c r="AJ121" s="397">
        <v>0</v>
      </c>
      <c r="AK121" s="29">
        <v>0</v>
      </c>
      <c r="AL121" s="455" t="s">
        <v>0</v>
      </c>
      <c r="AN121" s="421"/>
      <c r="AO121" s="422">
        <f t="shared" si="91"/>
        <v>0</v>
      </c>
    </row>
    <row r="122" spans="1:43" s="472" customFormat="1" ht="24" hidden="1" collapsed="1" x14ac:dyDescent="0.55000000000000004">
      <c r="A122" s="459">
        <v>203</v>
      </c>
      <c r="B122" s="460" t="s">
        <v>121</v>
      </c>
      <c r="C122" s="461">
        <f>SUM(C123:C129)</f>
        <v>0</v>
      </c>
      <c r="D122" s="461">
        <f>SUM(D123:D129)</f>
        <v>0</v>
      </c>
      <c r="E122" s="462">
        <f>SUM(E123:E129)</f>
        <v>0</v>
      </c>
      <c r="F122" s="462"/>
      <c r="G122" s="462"/>
      <c r="H122" s="462">
        <f>SUM(H123:H129)</f>
        <v>0</v>
      </c>
      <c r="I122" s="463">
        <f t="shared" si="96"/>
        <v>0</v>
      </c>
      <c r="J122" s="461">
        <f>SUM(J123:J129)</f>
        <v>0</v>
      </c>
      <c r="K122" s="464">
        <f t="shared" ref="K122:W122" si="152">SUM(K123:K129)</f>
        <v>0</v>
      </c>
      <c r="L122" s="465">
        <f t="shared" si="152"/>
        <v>0</v>
      </c>
      <c r="M122" s="465">
        <f t="shared" si="152"/>
        <v>0</v>
      </c>
      <c r="N122" s="465">
        <f t="shared" si="152"/>
        <v>0</v>
      </c>
      <c r="O122" s="464">
        <f t="shared" si="152"/>
        <v>0</v>
      </c>
      <c r="P122" s="465">
        <f t="shared" si="152"/>
        <v>0</v>
      </c>
      <c r="Q122" s="464">
        <f t="shared" si="152"/>
        <v>0</v>
      </c>
      <c r="R122" s="465">
        <f t="shared" si="152"/>
        <v>0</v>
      </c>
      <c r="S122" s="464">
        <f t="shared" si="152"/>
        <v>0</v>
      </c>
      <c r="T122" s="465">
        <f>SUM(T123:T129)</f>
        <v>0</v>
      </c>
      <c r="U122" s="464">
        <f>SUM(U123:U129)</f>
        <v>0</v>
      </c>
      <c r="V122" s="465">
        <f t="shared" si="152"/>
        <v>0</v>
      </c>
      <c r="W122" s="464">
        <f t="shared" si="152"/>
        <v>0</v>
      </c>
      <c r="X122" s="465"/>
      <c r="Y122" s="464"/>
      <c r="Z122" s="465"/>
      <c r="AA122" s="464"/>
      <c r="AB122" s="466">
        <f t="shared" ref="AB122:AI122" si="153">SUM(AB123:AB129)</f>
        <v>0</v>
      </c>
      <c r="AC122" s="461">
        <f t="shared" si="153"/>
        <v>0</v>
      </c>
      <c r="AD122" s="458">
        <f>SUM(AD123:AD129)</f>
        <v>0</v>
      </c>
      <c r="AE122" s="457">
        <f t="shared" si="153"/>
        <v>0</v>
      </c>
      <c r="AF122" s="458">
        <f t="shared" si="153"/>
        <v>0</v>
      </c>
      <c r="AG122" s="458">
        <f t="shared" ref="AG122" si="154">SUM(AG123:AG129)</f>
        <v>0</v>
      </c>
      <c r="AH122" s="458">
        <f>+AI122+AG122</f>
        <v>0</v>
      </c>
      <c r="AI122" s="458">
        <f t="shared" si="153"/>
        <v>0</v>
      </c>
      <c r="AJ122" s="467" t="e">
        <f>(AD122-AI122)/AD122</f>
        <v>#DIV/0!</v>
      </c>
      <c r="AK122" s="458">
        <f t="shared" ref="AK122" si="155">SUM(AK123:AK129)</f>
        <v>0</v>
      </c>
      <c r="AL122" s="468" t="e">
        <f>AE122/AD122</f>
        <v>#DIV/0!</v>
      </c>
      <c r="AM122" s="469"/>
      <c r="AN122" s="470"/>
      <c r="AO122" s="471">
        <f t="shared" si="91"/>
        <v>0</v>
      </c>
      <c r="AP122" s="469"/>
      <c r="AQ122" s="469"/>
    </row>
    <row r="123" spans="1:43" ht="15.6" hidden="1" x14ac:dyDescent="0.55000000000000004">
      <c r="A123" s="238" t="s">
        <v>517</v>
      </c>
      <c r="B123" s="505" t="s">
        <v>122</v>
      </c>
      <c r="C123" s="235">
        <v>0</v>
      </c>
      <c r="D123" s="389">
        <v>0</v>
      </c>
      <c r="I123" s="28">
        <f t="shared" si="96"/>
        <v>0</v>
      </c>
      <c r="J123" s="390">
        <v>0</v>
      </c>
      <c r="K123" s="22">
        <v>0</v>
      </c>
      <c r="L123" s="15">
        <v>0</v>
      </c>
      <c r="M123" s="16">
        <v>0</v>
      </c>
      <c r="N123" s="21">
        <v>0</v>
      </c>
      <c r="O123" s="22">
        <v>0</v>
      </c>
      <c r="P123" s="15">
        <v>0</v>
      </c>
      <c r="Q123" s="16">
        <v>0</v>
      </c>
      <c r="R123" s="21">
        <v>0</v>
      </c>
      <c r="S123" s="22">
        <v>0</v>
      </c>
      <c r="T123" s="15">
        <v>0</v>
      </c>
      <c r="U123" s="16"/>
      <c r="V123" s="21">
        <v>0</v>
      </c>
      <c r="W123" s="22">
        <v>0</v>
      </c>
      <c r="X123" s="15"/>
      <c r="Y123" s="16"/>
      <c r="Z123" s="21"/>
      <c r="AA123" s="22"/>
      <c r="AB123" s="27">
        <f>J123+L123+N123+P123+R123+T123+W123</f>
        <v>0</v>
      </c>
      <c r="AC123" s="391">
        <f>K123+M123+O123+Q123+S123+U123+V123</f>
        <v>0</v>
      </c>
      <c r="AD123" s="214">
        <f t="shared" ref="AD123:AD129" si="156">C123+AB123-AC123</f>
        <v>0</v>
      </c>
      <c r="AE123" s="392">
        <f>IFERROR(+VLOOKUP(A123,'Base de Datos'!$A$1:$H$70,7,0),0)</f>
        <v>0</v>
      </c>
      <c r="AF123" s="29">
        <f>IFERROR(+VLOOKUP(A123,'Base de Datos'!$A$1:$H$70,6,0),0)</f>
        <v>0</v>
      </c>
      <c r="AG123" s="29">
        <f>IFERROR(+VLOOKUP(A123,'Base de Datos'!$A$1:$H$70,8,0),0)</f>
        <v>0</v>
      </c>
      <c r="AH123" s="32">
        <f>+AI123+AG123</f>
        <v>0</v>
      </c>
      <c r="AI123" s="351">
        <f t="shared" si="143"/>
        <v>0</v>
      </c>
      <c r="AJ123" s="393">
        <f t="shared" ref="AJ123:AJ126" si="157">IFERROR(((AD123-AI123)/AD123),0)</f>
        <v>0</v>
      </c>
      <c r="AK123" s="29">
        <f>IFERROR(+VLOOKUP(#REF!,'Base de Datos'!$A$1:$H$70,6,0),0)</f>
        <v>0</v>
      </c>
      <c r="AL123" s="455">
        <f t="shared" ref="AL123:AL126" si="158">IFERROR(+(AE123/AD123),0)</f>
        <v>0</v>
      </c>
      <c r="AN123" s="421"/>
      <c r="AO123" s="422">
        <f t="shared" si="91"/>
        <v>0</v>
      </c>
    </row>
    <row r="124" spans="1:43" ht="15.6" hidden="1" x14ac:dyDescent="0.55000000000000004">
      <c r="A124" s="238">
        <v>20302</v>
      </c>
      <c r="B124" s="505" t="s">
        <v>123</v>
      </c>
      <c r="C124" s="389">
        <v>0</v>
      </c>
      <c r="D124" s="389">
        <v>0</v>
      </c>
      <c r="I124" s="28">
        <f t="shared" si="96"/>
        <v>0</v>
      </c>
      <c r="J124" s="390">
        <v>0</v>
      </c>
      <c r="K124" s="22">
        <v>0</v>
      </c>
      <c r="L124" s="15">
        <v>0</v>
      </c>
      <c r="M124" s="16">
        <v>0</v>
      </c>
      <c r="N124" s="21">
        <v>0</v>
      </c>
      <c r="O124" s="22">
        <v>0</v>
      </c>
      <c r="P124" s="15">
        <v>0</v>
      </c>
      <c r="Q124" s="16">
        <v>0</v>
      </c>
      <c r="R124" s="21">
        <v>0</v>
      </c>
      <c r="S124" s="22">
        <v>0</v>
      </c>
      <c r="T124" s="15">
        <v>0</v>
      </c>
      <c r="U124" s="16"/>
      <c r="V124" s="21">
        <v>0</v>
      </c>
      <c r="W124" s="22">
        <v>0</v>
      </c>
      <c r="X124" s="15"/>
      <c r="Y124" s="16"/>
      <c r="Z124" s="21"/>
      <c r="AA124" s="22"/>
      <c r="AB124" s="27">
        <f>J124+L124+N124+P124+R124+W124</f>
        <v>0</v>
      </c>
      <c r="AC124" s="391">
        <f>K124+M124+O124+Q124+S124+U124+V124</f>
        <v>0</v>
      </c>
      <c r="AD124" s="214">
        <f t="shared" si="156"/>
        <v>0</v>
      </c>
      <c r="AE124" s="392">
        <v>0</v>
      </c>
      <c r="AF124" s="29">
        <v>0</v>
      </c>
      <c r="AG124" s="29">
        <f>IFERROR(+VLOOKUP(A124,'Base de Datos'!$A$1:$H$70,8,0),0)</f>
        <v>0</v>
      </c>
      <c r="AH124" s="32">
        <f t="shared" si="146"/>
        <v>0</v>
      </c>
      <c r="AI124" s="351">
        <f t="shared" si="143"/>
        <v>0</v>
      </c>
      <c r="AJ124" s="393">
        <f t="shared" si="157"/>
        <v>0</v>
      </c>
      <c r="AK124" s="29">
        <v>0</v>
      </c>
      <c r="AL124" s="455">
        <f t="shared" si="158"/>
        <v>0</v>
      </c>
      <c r="AN124" s="421"/>
      <c r="AO124" s="422">
        <f t="shared" si="91"/>
        <v>0</v>
      </c>
    </row>
    <row r="125" spans="1:43" ht="15.6" hidden="1" x14ac:dyDescent="0.55000000000000004">
      <c r="A125" s="238">
        <v>20303</v>
      </c>
      <c r="B125" s="505" t="s">
        <v>124</v>
      </c>
      <c r="C125" s="389">
        <v>0</v>
      </c>
      <c r="D125" s="389">
        <v>0</v>
      </c>
      <c r="I125" s="28">
        <f t="shared" si="96"/>
        <v>0</v>
      </c>
      <c r="J125" s="390">
        <v>0</v>
      </c>
      <c r="K125" s="22">
        <v>0</v>
      </c>
      <c r="L125" s="15">
        <v>0</v>
      </c>
      <c r="M125" s="16">
        <v>0</v>
      </c>
      <c r="N125" s="21">
        <v>0</v>
      </c>
      <c r="O125" s="22">
        <v>0</v>
      </c>
      <c r="P125" s="15">
        <v>0</v>
      </c>
      <c r="Q125" s="16">
        <v>0</v>
      </c>
      <c r="R125" s="21">
        <v>0</v>
      </c>
      <c r="S125" s="22">
        <v>0</v>
      </c>
      <c r="T125" s="15">
        <v>0</v>
      </c>
      <c r="U125" s="16"/>
      <c r="V125" s="21">
        <v>0</v>
      </c>
      <c r="W125" s="22">
        <v>0</v>
      </c>
      <c r="X125" s="15"/>
      <c r="Y125" s="16"/>
      <c r="Z125" s="21"/>
      <c r="AA125" s="22"/>
      <c r="AB125" s="27">
        <f>J125+L125+N125+P125+R125+W125</f>
        <v>0</v>
      </c>
      <c r="AC125" s="391">
        <f>K125+M125+O125+Q125+S125+U125+V125</f>
        <v>0</v>
      </c>
      <c r="AD125" s="214">
        <f t="shared" si="156"/>
        <v>0</v>
      </c>
      <c r="AE125" s="392">
        <v>0</v>
      </c>
      <c r="AF125" s="29">
        <v>0</v>
      </c>
      <c r="AG125" s="29">
        <f>IFERROR(+VLOOKUP(A125,'Base de Datos'!$A$1:$H$70,8,0),0)</f>
        <v>0</v>
      </c>
      <c r="AH125" s="32">
        <f t="shared" si="146"/>
        <v>0</v>
      </c>
      <c r="AI125" s="351">
        <f t="shared" si="143"/>
        <v>0</v>
      </c>
      <c r="AJ125" s="393">
        <f t="shared" si="157"/>
        <v>0</v>
      </c>
      <c r="AK125" s="29">
        <v>0</v>
      </c>
      <c r="AL125" s="455">
        <f t="shared" si="158"/>
        <v>0</v>
      </c>
      <c r="AN125" s="421"/>
      <c r="AO125" s="422">
        <f t="shared" si="91"/>
        <v>0</v>
      </c>
    </row>
    <row r="126" spans="1:43" ht="15.6" hidden="1" x14ac:dyDescent="0.55000000000000004">
      <c r="A126" s="238" t="s">
        <v>518</v>
      </c>
      <c r="B126" s="505" t="s">
        <v>125</v>
      </c>
      <c r="C126" s="389">
        <v>0</v>
      </c>
      <c r="D126" s="389">
        <v>0</v>
      </c>
      <c r="E126" s="409"/>
      <c r="F126" s="409"/>
      <c r="G126" s="409"/>
      <c r="H126" s="409"/>
      <c r="I126" s="28">
        <f t="shared" si="96"/>
        <v>0</v>
      </c>
      <c r="J126" s="390"/>
      <c r="K126" s="22">
        <v>0</v>
      </c>
      <c r="L126" s="15">
        <v>0</v>
      </c>
      <c r="M126" s="16"/>
      <c r="N126" s="21">
        <v>0</v>
      </c>
      <c r="O126" s="22">
        <v>0</v>
      </c>
      <c r="P126" s="15">
        <v>0</v>
      </c>
      <c r="Q126" s="16">
        <v>0</v>
      </c>
      <c r="R126" s="21">
        <v>0</v>
      </c>
      <c r="S126" s="22">
        <v>0</v>
      </c>
      <c r="T126" s="15">
        <v>0</v>
      </c>
      <c r="U126" s="16"/>
      <c r="V126" s="21">
        <v>0</v>
      </c>
      <c r="W126" s="22">
        <v>0</v>
      </c>
      <c r="X126" s="15"/>
      <c r="Y126" s="16"/>
      <c r="Z126" s="21"/>
      <c r="AA126" s="22"/>
      <c r="AB126" s="27">
        <f t="shared" ref="AB126" si="159">J126+L126+N126+P126+R126+T126+V126+X126+Z126</f>
        <v>0</v>
      </c>
      <c r="AC126" s="391">
        <f t="shared" ref="AC126" si="160">K126+M126+O126+Q126+S126+U126+W126+Y126+AA126</f>
        <v>0</v>
      </c>
      <c r="AD126" s="214">
        <f t="shared" si="156"/>
        <v>0</v>
      </c>
      <c r="AE126" s="392">
        <f>IFERROR(+VLOOKUP(A126,'Base de Datos'!$A$1:$H$70,7,0),0)</f>
        <v>0</v>
      </c>
      <c r="AF126" s="29">
        <f>IFERROR(+VLOOKUP(A126,'Base de Datos'!$A$1:$H$70,6,0),0)</f>
        <v>0</v>
      </c>
      <c r="AG126" s="29">
        <f>IFERROR(+VLOOKUP(A126,'Base de Datos'!$A$1:$H$70,8,0),0)</f>
        <v>0</v>
      </c>
      <c r="AH126" s="32">
        <f>+AI126+AG126</f>
        <v>0</v>
      </c>
      <c r="AI126" s="351">
        <f t="shared" si="143"/>
        <v>0</v>
      </c>
      <c r="AJ126" s="397">
        <f t="shared" si="157"/>
        <v>0</v>
      </c>
      <c r="AK126" s="29">
        <f>IFERROR(+VLOOKUP(A126,'Base de Datos'!$A$1:$K$70,11,0),0)</f>
        <v>0</v>
      </c>
      <c r="AL126" s="455">
        <f t="shared" si="158"/>
        <v>0</v>
      </c>
      <c r="AN126" s="421"/>
      <c r="AO126" s="422">
        <f t="shared" si="91"/>
        <v>0</v>
      </c>
      <c r="AP126" s="1" t="e">
        <f>+AE126/AD126</f>
        <v>#DIV/0!</v>
      </c>
    </row>
    <row r="127" spans="1:43" ht="15.6" hidden="1" x14ac:dyDescent="0.55000000000000004">
      <c r="A127" s="238">
        <v>20305</v>
      </c>
      <c r="B127" s="505" t="s">
        <v>126</v>
      </c>
      <c r="C127" s="389">
        <v>0</v>
      </c>
      <c r="D127" s="389">
        <v>0</v>
      </c>
      <c r="I127" s="28">
        <f t="shared" si="96"/>
        <v>0</v>
      </c>
      <c r="J127" s="390">
        <v>0</v>
      </c>
      <c r="K127" s="22">
        <v>0</v>
      </c>
      <c r="L127" s="15">
        <v>0</v>
      </c>
      <c r="M127" s="16">
        <v>0</v>
      </c>
      <c r="N127" s="21">
        <v>0</v>
      </c>
      <c r="O127" s="22">
        <v>0</v>
      </c>
      <c r="P127" s="15">
        <v>0</v>
      </c>
      <c r="Q127" s="16">
        <v>0</v>
      </c>
      <c r="R127" s="21">
        <v>0</v>
      </c>
      <c r="S127" s="22">
        <v>0</v>
      </c>
      <c r="T127" s="15">
        <v>0</v>
      </c>
      <c r="U127" s="16">
        <v>0</v>
      </c>
      <c r="V127" s="21">
        <v>0</v>
      </c>
      <c r="W127" s="22">
        <v>0</v>
      </c>
      <c r="X127" s="15"/>
      <c r="Y127" s="16"/>
      <c r="Z127" s="21"/>
      <c r="AA127" s="22"/>
      <c r="AB127" s="27">
        <f>J127+L127+N127+P127+R127+W127</f>
        <v>0</v>
      </c>
      <c r="AC127" s="391">
        <f>K127+M127+O127+Q127+S127+V127</f>
        <v>0</v>
      </c>
      <c r="AD127" s="214">
        <f t="shared" si="156"/>
        <v>0</v>
      </c>
      <c r="AE127" s="392">
        <v>0</v>
      </c>
      <c r="AF127" s="29">
        <v>0</v>
      </c>
      <c r="AG127" s="29">
        <f>IFERROR(+VLOOKUP(A127,'Base de Datos'!$A$1:$H$70,8,0),0)</f>
        <v>0</v>
      </c>
      <c r="AH127" s="32">
        <f t="shared" si="146"/>
        <v>0</v>
      </c>
      <c r="AI127" s="351">
        <f t="shared" si="143"/>
        <v>0</v>
      </c>
      <c r="AJ127" s="396">
        <f>IF(AD127=0,0,(AD127-AI127)/AD127)</f>
        <v>0</v>
      </c>
      <c r="AK127" s="29">
        <v>0</v>
      </c>
      <c r="AL127" s="455">
        <f>IF(AD127=0,0,AE127/AD127)</f>
        <v>0</v>
      </c>
      <c r="AN127" s="421"/>
      <c r="AO127" s="422">
        <f t="shared" si="91"/>
        <v>0</v>
      </c>
    </row>
    <row r="128" spans="1:43" ht="15.6" hidden="1" x14ac:dyDescent="0.55000000000000004">
      <c r="A128" s="238">
        <v>20306</v>
      </c>
      <c r="B128" s="505" t="s">
        <v>127</v>
      </c>
      <c r="C128" s="389">
        <v>0</v>
      </c>
      <c r="D128" s="389">
        <v>0</v>
      </c>
      <c r="I128" s="28">
        <f t="shared" si="96"/>
        <v>0</v>
      </c>
      <c r="J128" s="390">
        <v>0</v>
      </c>
      <c r="K128" s="22">
        <v>0</v>
      </c>
      <c r="L128" s="15">
        <v>0</v>
      </c>
      <c r="M128" s="16">
        <v>0</v>
      </c>
      <c r="N128" s="21">
        <v>0</v>
      </c>
      <c r="O128" s="22">
        <v>0</v>
      </c>
      <c r="P128" s="15">
        <v>0</v>
      </c>
      <c r="Q128" s="16">
        <v>0</v>
      </c>
      <c r="R128" s="21">
        <v>0</v>
      </c>
      <c r="S128" s="22">
        <v>0</v>
      </c>
      <c r="T128" s="15">
        <v>0</v>
      </c>
      <c r="U128" s="16">
        <v>0</v>
      </c>
      <c r="V128" s="21">
        <v>0</v>
      </c>
      <c r="W128" s="22">
        <v>0</v>
      </c>
      <c r="X128" s="15"/>
      <c r="Y128" s="16"/>
      <c r="Z128" s="21"/>
      <c r="AA128" s="22"/>
      <c r="AB128" s="27">
        <f>J128+L128+N128+P128+R128+W128</f>
        <v>0</v>
      </c>
      <c r="AC128" s="391">
        <f>K128+M128+O128+Q128+S128+V128</f>
        <v>0</v>
      </c>
      <c r="AD128" s="214">
        <f t="shared" si="156"/>
        <v>0</v>
      </c>
      <c r="AE128" s="392">
        <v>0</v>
      </c>
      <c r="AF128" s="29">
        <v>0</v>
      </c>
      <c r="AG128" s="29">
        <f>IFERROR(+VLOOKUP(A128,'Base de Datos'!$A$1:$H$70,8,0),0)</f>
        <v>0</v>
      </c>
      <c r="AH128" s="32">
        <f t="shared" si="146"/>
        <v>0</v>
      </c>
      <c r="AI128" s="351">
        <f t="shared" si="143"/>
        <v>0</v>
      </c>
      <c r="AJ128" s="396">
        <f t="shared" ref="AJ128:AJ130" si="161">IF(AD128=0,0,(AD128-AI128)/AD128)</f>
        <v>0</v>
      </c>
      <c r="AK128" s="29">
        <v>0</v>
      </c>
      <c r="AL128" s="455">
        <f t="shared" ref="AL128:AL130" si="162">IF(AD128=0,0,AE128/AD128)</f>
        <v>0</v>
      </c>
      <c r="AN128" s="421"/>
      <c r="AO128" s="422">
        <f t="shared" si="91"/>
        <v>0</v>
      </c>
    </row>
    <row r="129" spans="1:43" ht="22.8" hidden="1" x14ac:dyDescent="0.55000000000000004">
      <c r="A129" s="238">
        <v>20399</v>
      </c>
      <c r="B129" s="505" t="s">
        <v>128</v>
      </c>
      <c r="C129" s="389">
        <v>0</v>
      </c>
      <c r="D129" s="389">
        <v>0</v>
      </c>
      <c r="I129" s="28">
        <f t="shared" si="96"/>
        <v>0</v>
      </c>
      <c r="J129" s="390">
        <v>0</v>
      </c>
      <c r="K129" s="22">
        <v>0</v>
      </c>
      <c r="L129" s="15">
        <v>0</v>
      </c>
      <c r="M129" s="16">
        <v>0</v>
      </c>
      <c r="N129" s="21">
        <v>0</v>
      </c>
      <c r="O129" s="22">
        <v>0</v>
      </c>
      <c r="P129" s="15">
        <v>0</v>
      </c>
      <c r="Q129" s="16">
        <v>0</v>
      </c>
      <c r="R129" s="21">
        <v>0</v>
      </c>
      <c r="S129" s="22">
        <v>0</v>
      </c>
      <c r="T129" s="15">
        <v>0</v>
      </c>
      <c r="U129" s="16">
        <v>0</v>
      </c>
      <c r="V129" s="21">
        <v>0</v>
      </c>
      <c r="W129" s="22">
        <v>0</v>
      </c>
      <c r="X129" s="15"/>
      <c r="Y129" s="16"/>
      <c r="Z129" s="21"/>
      <c r="AA129" s="22"/>
      <c r="AB129" s="27">
        <f>J129+L129+N129+P129+R129+W129</f>
        <v>0</v>
      </c>
      <c r="AC129" s="391">
        <f>K129+M129+O129+Q129+S129+V129</f>
        <v>0</v>
      </c>
      <c r="AD129" s="214">
        <f t="shared" si="156"/>
        <v>0</v>
      </c>
      <c r="AE129" s="392">
        <v>0</v>
      </c>
      <c r="AF129" s="29">
        <v>0</v>
      </c>
      <c r="AG129" s="29">
        <f>IFERROR(+VLOOKUP(A129,'Base de Datos'!$A$1:$H$70,8,0),0)</f>
        <v>0</v>
      </c>
      <c r="AH129" s="32">
        <f t="shared" si="146"/>
        <v>0</v>
      </c>
      <c r="AI129" s="351">
        <f t="shared" si="143"/>
        <v>0</v>
      </c>
      <c r="AJ129" s="396">
        <f t="shared" si="161"/>
        <v>0</v>
      </c>
      <c r="AK129" s="29">
        <v>0</v>
      </c>
      <c r="AL129" s="455">
        <f t="shared" si="162"/>
        <v>0</v>
      </c>
      <c r="AN129" s="421"/>
      <c r="AO129" s="422">
        <f t="shared" si="91"/>
        <v>0</v>
      </c>
    </row>
    <row r="130" spans="1:43" s="472" customFormat="1" ht="15.6" hidden="1" collapsed="1" x14ac:dyDescent="0.55000000000000004">
      <c r="A130" s="459">
        <v>204</v>
      </c>
      <c r="B130" s="460" t="s">
        <v>129</v>
      </c>
      <c r="C130" s="461">
        <f>SUM(C131:C132)</f>
        <v>0</v>
      </c>
      <c r="D130" s="461">
        <f>SUM(D131:D132)</f>
        <v>0</v>
      </c>
      <c r="E130" s="462">
        <f>SUM(E131:E132)</f>
        <v>0</v>
      </c>
      <c r="F130" s="462"/>
      <c r="G130" s="462"/>
      <c r="H130" s="462">
        <f>SUM(H131:H132)</f>
        <v>0</v>
      </c>
      <c r="I130" s="463">
        <f t="shared" si="96"/>
        <v>0</v>
      </c>
      <c r="J130" s="461">
        <f>SUM(J131:J132)</f>
        <v>0</v>
      </c>
      <c r="K130" s="464">
        <f t="shared" ref="K130:W130" si="163">SUM(K131:K132)</f>
        <v>0</v>
      </c>
      <c r="L130" s="465">
        <f t="shared" si="163"/>
        <v>0</v>
      </c>
      <c r="M130" s="465">
        <f t="shared" si="163"/>
        <v>0</v>
      </c>
      <c r="N130" s="465">
        <f t="shared" si="163"/>
        <v>0</v>
      </c>
      <c r="O130" s="464">
        <f t="shared" si="163"/>
        <v>0</v>
      </c>
      <c r="P130" s="465">
        <f t="shared" si="163"/>
        <v>0</v>
      </c>
      <c r="Q130" s="464">
        <f t="shared" si="163"/>
        <v>0</v>
      </c>
      <c r="R130" s="465">
        <f t="shared" si="163"/>
        <v>0</v>
      </c>
      <c r="S130" s="464">
        <f t="shared" si="163"/>
        <v>0</v>
      </c>
      <c r="T130" s="465">
        <f>SUM(T131:T132)</f>
        <v>0</v>
      </c>
      <c r="U130" s="464">
        <f>SUM(U131:U132)</f>
        <v>0</v>
      </c>
      <c r="V130" s="465">
        <f t="shared" si="163"/>
        <v>0</v>
      </c>
      <c r="W130" s="464">
        <f t="shared" si="163"/>
        <v>0</v>
      </c>
      <c r="X130" s="465"/>
      <c r="Y130" s="464"/>
      <c r="Z130" s="465"/>
      <c r="AA130" s="464"/>
      <c r="AB130" s="466">
        <f t="shared" ref="AB130:AI130" si="164">SUM(AB131:AB132)</f>
        <v>0</v>
      </c>
      <c r="AC130" s="461">
        <f t="shared" si="164"/>
        <v>0</v>
      </c>
      <c r="AD130" s="458">
        <f>SUM(AD131:AD132)</f>
        <v>0</v>
      </c>
      <c r="AE130" s="457">
        <f>SUM(AE131:AE132)</f>
        <v>0</v>
      </c>
      <c r="AF130" s="458">
        <f>AF131+AF132</f>
        <v>0</v>
      </c>
      <c r="AG130" s="458">
        <f>AG131+AG132</f>
        <v>0</v>
      </c>
      <c r="AH130" s="458">
        <f>+AI130+AG130</f>
        <v>0</v>
      </c>
      <c r="AI130" s="458">
        <f t="shared" si="164"/>
        <v>0</v>
      </c>
      <c r="AJ130" s="467">
        <f t="shared" si="161"/>
        <v>0</v>
      </c>
      <c r="AK130" s="458">
        <v>0</v>
      </c>
      <c r="AL130" s="468">
        <f t="shared" si="162"/>
        <v>0</v>
      </c>
      <c r="AM130" s="469"/>
      <c r="AN130" s="470">
        <v>200000</v>
      </c>
      <c r="AO130" s="471">
        <f t="shared" si="91"/>
        <v>-200000</v>
      </c>
      <c r="AP130" s="469"/>
      <c r="AQ130" s="469"/>
    </row>
    <row r="131" spans="1:43" ht="15.6" hidden="1" x14ac:dyDescent="0.55000000000000004">
      <c r="A131" s="238" t="s">
        <v>539</v>
      </c>
      <c r="B131" s="505" t="s">
        <v>130</v>
      </c>
      <c r="C131" s="389">
        <v>0</v>
      </c>
      <c r="D131" s="389">
        <v>0</v>
      </c>
      <c r="I131" s="28">
        <f t="shared" si="96"/>
        <v>0</v>
      </c>
      <c r="J131" s="390">
        <v>0</v>
      </c>
      <c r="K131" s="22">
        <v>0</v>
      </c>
      <c r="L131" s="15">
        <v>0</v>
      </c>
      <c r="M131" s="16">
        <v>0</v>
      </c>
      <c r="N131" s="21">
        <v>0</v>
      </c>
      <c r="O131" s="22">
        <v>0</v>
      </c>
      <c r="P131" s="15">
        <v>0</v>
      </c>
      <c r="Q131" s="16">
        <v>0</v>
      </c>
      <c r="R131" s="21">
        <v>0</v>
      </c>
      <c r="S131" s="22">
        <v>0</v>
      </c>
      <c r="T131" s="15">
        <v>0</v>
      </c>
      <c r="U131" s="16">
        <v>0</v>
      </c>
      <c r="V131" s="21">
        <v>0</v>
      </c>
      <c r="W131" s="22">
        <v>0</v>
      </c>
      <c r="X131" s="15"/>
      <c r="Y131" s="16"/>
      <c r="Z131" s="21"/>
      <c r="AA131" s="22"/>
      <c r="AB131" s="27">
        <f>J131+L131+N131+P131+R131+W131</f>
        <v>0</v>
      </c>
      <c r="AC131" s="391">
        <f>K131+M131+O131+Q131+S131+V131</f>
        <v>0</v>
      </c>
      <c r="AD131" s="214">
        <f>C131+AB131-AC131</f>
        <v>0</v>
      </c>
      <c r="AE131" s="392">
        <f>IFERROR(+VLOOKUP(A131,'Base de Datos'!$A$1:$H$70,7,0),0)</f>
        <v>0</v>
      </c>
      <c r="AF131" s="29">
        <f>IFERROR(+VLOOKUP(A131,'Base de Datos'!$A$1:$H$70,6,0),0)</f>
        <v>0</v>
      </c>
      <c r="AG131" s="29">
        <f>IFERROR(+VLOOKUP(#REF!,'Base de Datos'!$A$1:$H$70,6,0),0)</f>
        <v>0</v>
      </c>
      <c r="AH131" s="32">
        <f>+AI131+AG131</f>
        <v>0</v>
      </c>
      <c r="AI131" s="351">
        <f t="shared" si="143"/>
        <v>0</v>
      </c>
      <c r="AJ131" s="393">
        <f t="shared" ref="AJ131:AJ132" si="165">IFERROR(((AD131-AI131)/AD131),0)</f>
        <v>0</v>
      </c>
      <c r="AK131" s="29">
        <f>IFERROR(+VLOOKUP(#REF!,'Base de Datos'!$A$1:$H$70,6,0),0)</f>
        <v>0</v>
      </c>
      <c r="AL131" s="455">
        <f t="shared" ref="AL131:AL132" si="166">IFERROR(+(AE131/AD131),0)</f>
        <v>0</v>
      </c>
      <c r="AN131" s="421"/>
      <c r="AO131" s="422">
        <f t="shared" si="91"/>
        <v>0</v>
      </c>
    </row>
    <row r="132" spans="1:43" ht="15.6" hidden="1" x14ac:dyDescent="0.55000000000000004">
      <c r="A132" s="238" t="s">
        <v>519</v>
      </c>
      <c r="B132" s="475" t="s">
        <v>131</v>
      </c>
      <c r="C132" s="235"/>
      <c r="D132" s="389">
        <v>0</v>
      </c>
      <c r="I132" s="28">
        <f t="shared" si="96"/>
        <v>0</v>
      </c>
      <c r="J132" s="390">
        <v>0</v>
      </c>
      <c r="K132" s="22">
        <v>0</v>
      </c>
      <c r="L132" s="15">
        <v>0</v>
      </c>
      <c r="M132" s="16">
        <v>0</v>
      </c>
      <c r="N132" s="21">
        <v>0</v>
      </c>
      <c r="O132" s="22">
        <v>0</v>
      </c>
      <c r="P132" s="15">
        <v>0</v>
      </c>
      <c r="Q132" s="16">
        <v>0</v>
      </c>
      <c r="R132" s="21">
        <v>0</v>
      </c>
      <c r="S132" s="22">
        <v>0</v>
      </c>
      <c r="T132" s="15">
        <v>0</v>
      </c>
      <c r="U132" s="16">
        <v>0</v>
      </c>
      <c r="V132" s="21">
        <v>0</v>
      </c>
      <c r="W132" s="22">
        <v>0</v>
      </c>
      <c r="X132" s="15"/>
      <c r="Y132" s="16"/>
      <c r="Z132" s="21"/>
      <c r="AA132" s="22"/>
      <c r="AB132" s="27">
        <f>J132+L132+N132+P132+R132+T132+W132</f>
        <v>0</v>
      </c>
      <c r="AC132" s="391">
        <f>K132+M132+O132+Q132+S132+U132+V132</f>
        <v>0</v>
      </c>
      <c r="AD132" s="214">
        <f>C132+AB132-AC132</f>
        <v>0</v>
      </c>
      <c r="AE132" s="392">
        <f>IFERROR(+VLOOKUP(A132,'Base de Datos'!$A$1:$H$70,7,0),0)</f>
        <v>0</v>
      </c>
      <c r="AF132" s="29">
        <f>IFERROR(+VLOOKUP(A132,'Base de Datos'!$A$1:$H$70,6,0),0)</f>
        <v>0</v>
      </c>
      <c r="AG132" s="29">
        <f>IFERROR(+VLOOKUP(A132,'Base de Datos'!$A$1:$H$70,8,0),0)</f>
        <v>0</v>
      </c>
      <c r="AH132" s="32">
        <f>+AI132+AG132</f>
        <v>0</v>
      </c>
      <c r="AI132" s="351">
        <f t="shared" si="143"/>
        <v>0</v>
      </c>
      <c r="AJ132" s="393">
        <f t="shared" si="165"/>
        <v>0</v>
      </c>
      <c r="AK132" s="29">
        <f>IFERROR(+VLOOKUP(#REF!,'Base de Datos'!$A$1:$H$70,6,0),0)</f>
        <v>0</v>
      </c>
      <c r="AL132" s="455">
        <f t="shared" si="166"/>
        <v>0</v>
      </c>
      <c r="AN132" s="419">
        <v>200000</v>
      </c>
      <c r="AO132" s="422">
        <f t="shared" si="91"/>
        <v>-200000</v>
      </c>
    </row>
    <row r="133" spans="1:43" s="472" customFormat="1" ht="24" hidden="1" collapsed="1" x14ac:dyDescent="0.55000000000000004">
      <c r="A133" s="459">
        <v>205</v>
      </c>
      <c r="B133" s="460" t="s">
        <v>132</v>
      </c>
      <c r="C133" s="461">
        <f>SUM(C134:C137)</f>
        <v>0</v>
      </c>
      <c r="D133" s="461">
        <v>0</v>
      </c>
      <c r="E133" s="462">
        <f>SUM(E134:E137)</f>
        <v>0</v>
      </c>
      <c r="F133" s="462"/>
      <c r="G133" s="462"/>
      <c r="H133" s="462">
        <f>SUM(H134:H137)</f>
        <v>0</v>
      </c>
      <c r="I133" s="463">
        <f t="shared" si="96"/>
        <v>0</v>
      </c>
      <c r="J133" s="461">
        <v>0</v>
      </c>
      <c r="K133" s="464">
        <v>0</v>
      </c>
      <c r="L133" s="465">
        <v>0</v>
      </c>
      <c r="M133" s="465">
        <v>0</v>
      </c>
      <c r="N133" s="465">
        <v>0</v>
      </c>
      <c r="O133" s="464">
        <v>0</v>
      </c>
      <c r="P133" s="465">
        <v>0</v>
      </c>
      <c r="Q133" s="464">
        <v>0</v>
      </c>
      <c r="R133" s="465">
        <v>0</v>
      </c>
      <c r="S133" s="464">
        <v>0</v>
      </c>
      <c r="T133" s="465">
        <v>0</v>
      </c>
      <c r="U133" s="464">
        <v>0</v>
      </c>
      <c r="V133" s="465">
        <v>0</v>
      </c>
      <c r="W133" s="464">
        <v>0</v>
      </c>
      <c r="X133" s="465"/>
      <c r="Y133" s="464"/>
      <c r="Z133" s="465"/>
      <c r="AA133" s="464"/>
      <c r="AB133" s="466">
        <v>0</v>
      </c>
      <c r="AC133" s="461">
        <v>0</v>
      </c>
      <c r="AD133" s="458">
        <v>0</v>
      </c>
      <c r="AE133" s="457">
        <v>0</v>
      </c>
      <c r="AF133" s="458">
        <v>0</v>
      </c>
      <c r="AG133" s="458">
        <v>0</v>
      </c>
      <c r="AH133" s="458">
        <f t="shared" si="146"/>
        <v>0</v>
      </c>
      <c r="AI133" s="458">
        <v>0</v>
      </c>
      <c r="AJ133" s="467">
        <f t="shared" ref="AJ133:AJ137" si="167">IF(AD133=0,0,(AD133-AI133)/AD133)</f>
        <v>0</v>
      </c>
      <c r="AK133" s="458">
        <v>0</v>
      </c>
      <c r="AL133" s="468">
        <f t="shared" ref="AL133:AL137" si="168">IF(AD133=0,0,AE133/AD133)</f>
        <v>0</v>
      </c>
      <c r="AM133" s="469"/>
      <c r="AN133" s="470"/>
      <c r="AO133" s="471">
        <f t="shared" si="91"/>
        <v>0</v>
      </c>
      <c r="AP133" s="469"/>
      <c r="AQ133" s="469"/>
    </row>
    <row r="134" spans="1:43" ht="15.6" hidden="1" x14ac:dyDescent="0.55000000000000004">
      <c r="A134" s="238">
        <v>20501</v>
      </c>
      <c r="B134" s="505" t="s">
        <v>133</v>
      </c>
      <c r="C134" s="389">
        <v>0</v>
      </c>
      <c r="D134" s="389">
        <v>0</v>
      </c>
      <c r="I134" s="28">
        <f t="shared" si="96"/>
        <v>0</v>
      </c>
      <c r="J134" s="390">
        <v>0</v>
      </c>
      <c r="K134" s="22">
        <v>0</v>
      </c>
      <c r="L134" s="15">
        <v>0</v>
      </c>
      <c r="M134" s="16">
        <v>0</v>
      </c>
      <c r="N134" s="21">
        <v>0</v>
      </c>
      <c r="O134" s="22">
        <v>0</v>
      </c>
      <c r="P134" s="15">
        <v>0</v>
      </c>
      <c r="Q134" s="16">
        <v>0</v>
      </c>
      <c r="R134" s="21">
        <v>0</v>
      </c>
      <c r="S134" s="22">
        <v>0</v>
      </c>
      <c r="T134" s="15">
        <v>0</v>
      </c>
      <c r="U134" s="16">
        <v>0</v>
      </c>
      <c r="V134" s="21">
        <v>0</v>
      </c>
      <c r="W134" s="22">
        <v>0</v>
      </c>
      <c r="X134" s="15"/>
      <c r="Y134" s="16"/>
      <c r="Z134" s="21"/>
      <c r="AA134" s="22"/>
      <c r="AB134" s="27">
        <f>J134+L134+N134+P134+R134+W134</f>
        <v>0</v>
      </c>
      <c r="AC134" s="391">
        <f>K134+M134+O134+Q134+S134+V134</f>
        <v>0</v>
      </c>
      <c r="AD134" s="214">
        <f>C134+AB134-AC134</f>
        <v>0</v>
      </c>
      <c r="AE134" s="392">
        <v>0</v>
      </c>
      <c r="AF134" s="29">
        <v>0</v>
      </c>
      <c r="AG134" s="29">
        <v>0</v>
      </c>
      <c r="AH134" s="32">
        <f t="shared" si="146"/>
        <v>0</v>
      </c>
      <c r="AI134" s="351">
        <f t="shared" si="143"/>
        <v>0</v>
      </c>
      <c r="AJ134" s="397">
        <f t="shared" si="167"/>
        <v>0</v>
      </c>
      <c r="AK134" s="29">
        <v>0</v>
      </c>
      <c r="AL134" s="455">
        <f t="shared" si="168"/>
        <v>0</v>
      </c>
      <c r="AN134" s="421"/>
      <c r="AO134" s="422">
        <f t="shared" si="91"/>
        <v>0</v>
      </c>
    </row>
    <row r="135" spans="1:43" ht="15.6" hidden="1" x14ac:dyDescent="0.55000000000000004">
      <c r="A135" s="238">
        <v>20502</v>
      </c>
      <c r="B135" s="505" t="s">
        <v>134</v>
      </c>
      <c r="C135" s="389">
        <v>0</v>
      </c>
      <c r="D135" s="389">
        <v>0</v>
      </c>
      <c r="I135" s="28">
        <f t="shared" si="96"/>
        <v>0</v>
      </c>
      <c r="J135" s="390">
        <v>0</v>
      </c>
      <c r="K135" s="22">
        <v>0</v>
      </c>
      <c r="L135" s="15">
        <v>0</v>
      </c>
      <c r="M135" s="16">
        <v>0</v>
      </c>
      <c r="N135" s="21">
        <v>0</v>
      </c>
      <c r="O135" s="22">
        <v>0</v>
      </c>
      <c r="P135" s="15">
        <v>0</v>
      </c>
      <c r="Q135" s="16">
        <v>0</v>
      </c>
      <c r="R135" s="21">
        <v>0</v>
      </c>
      <c r="S135" s="22">
        <v>0</v>
      </c>
      <c r="T135" s="15">
        <v>0</v>
      </c>
      <c r="U135" s="16">
        <v>0</v>
      </c>
      <c r="V135" s="21">
        <v>0</v>
      </c>
      <c r="W135" s="22">
        <v>0</v>
      </c>
      <c r="X135" s="15"/>
      <c r="Y135" s="16"/>
      <c r="Z135" s="21"/>
      <c r="AA135" s="22"/>
      <c r="AB135" s="27">
        <f>J135+L135+N135+P135+R135+W135</f>
        <v>0</v>
      </c>
      <c r="AC135" s="391">
        <f>K135+M135+O135+Q135+S135+V135</f>
        <v>0</v>
      </c>
      <c r="AD135" s="214">
        <f>C135+AB135-AC135</f>
        <v>0</v>
      </c>
      <c r="AE135" s="392">
        <v>0</v>
      </c>
      <c r="AF135" s="29">
        <v>0</v>
      </c>
      <c r="AG135" s="29">
        <v>0</v>
      </c>
      <c r="AH135" s="32">
        <f t="shared" si="146"/>
        <v>0</v>
      </c>
      <c r="AI135" s="351">
        <f t="shared" si="143"/>
        <v>0</v>
      </c>
      <c r="AJ135" s="397">
        <f t="shared" si="167"/>
        <v>0</v>
      </c>
      <c r="AK135" s="29">
        <v>0</v>
      </c>
      <c r="AL135" s="455">
        <f t="shared" si="168"/>
        <v>0</v>
      </c>
      <c r="AN135" s="421"/>
      <c r="AO135" s="422">
        <f t="shared" si="91"/>
        <v>0</v>
      </c>
    </row>
    <row r="136" spans="1:43" ht="15.6" hidden="1" x14ac:dyDescent="0.55000000000000004">
      <c r="A136" s="238">
        <v>20503</v>
      </c>
      <c r="B136" s="505" t="s">
        <v>135</v>
      </c>
      <c r="C136" s="389">
        <v>0</v>
      </c>
      <c r="D136" s="389">
        <v>0</v>
      </c>
      <c r="I136" s="28">
        <f t="shared" si="96"/>
        <v>0</v>
      </c>
      <c r="J136" s="390">
        <v>0</v>
      </c>
      <c r="K136" s="22">
        <v>0</v>
      </c>
      <c r="L136" s="15">
        <v>0</v>
      </c>
      <c r="M136" s="16">
        <v>0</v>
      </c>
      <c r="N136" s="21">
        <v>0</v>
      </c>
      <c r="O136" s="22">
        <v>0</v>
      </c>
      <c r="P136" s="15">
        <v>0</v>
      </c>
      <c r="Q136" s="16">
        <v>0</v>
      </c>
      <c r="R136" s="21">
        <v>0</v>
      </c>
      <c r="S136" s="22">
        <v>0</v>
      </c>
      <c r="T136" s="15">
        <v>0</v>
      </c>
      <c r="U136" s="16">
        <v>0</v>
      </c>
      <c r="V136" s="21">
        <v>0</v>
      </c>
      <c r="W136" s="22">
        <v>0</v>
      </c>
      <c r="X136" s="15"/>
      <c r="Y136" s="16"/>
      <c r="Z136" s="21"/>
      <c r="AA136" s="22"/>
      <c r="AB136" s="27">
        <f>J136+L136+N136+P136+R136+W136</f>
        <v>0</v>
      </c>
      <c r="AC136" s="391">
        <f>K136+M136+O136+Q136+S136+V136</f>
        <v>0</v>
      </c>
      <c r="AD136" s="214">
        <f>C136+AB136-AC136</f>
        <v>0</v>
      </c>
      <c r="AE136" s="392">
        <v>0</v>
      </c>
      <c r="AF136" s="29">
        <v>0</v>
      </c>
      <c r="AG136" s="29">
        <v>0</v>
      </c>
      <c r="AH136" s="32">
        <f t="shared" si="146"/>
        <v>0</v>
      </c>
      <c r="AI136" s="351">
        <f t="shared" si="143"/>
        <v>0</v>
      </c>
      <c r="AJ136" s="397">
        <f t="shared" si="167"/>
        <v>0</v>
      </c>
      <c r="AK136" s="29">
        <v>0</v>
      </c>
      <c r="AL136" s="455">
        <f t="shared" si="168"/>
        <v>0</v>
      </c>
      <c r="AN136" s="421"/>
      <c r="AO136" s="422">
        <f t="shared" si="91"/>
        <v>0</v>
      </c>
    </row>
    <row r="137" spans="1:43" ht="15.6" hidden="1" x14ac:dyDescent="0.55000000000000004">
      <c r="A137" s="238">
        <v>20599</v>
      </c>
      <c r="B137" s="505" t="s">
        <v>136</v>
      </c>
      <c r="C137" s="389">
        <v>0</v>
      </c>
      <c r="D137" s="389">
        <v>0</v>
      </c>
      <c r="I137" s="28">
        <f t="shared" si="96"/>
        <v>0</v>
      </c>
      <c r="J137" s="390">
        <v>0</v>
      </c>
      <c r="K137" s="22">
        <v>0</v>
      </c>
      <c r="L137" s="15">
        <v>0</v>
      </c>
      <c r="M137" s="16">
        <v>0</v>
      </c>
      <c r="N137" s="21">
        <v>0</v>
      </c>
      <c r="O137" s="22">
        <v>0</v>
      </c>
      <c r="P137" s="15">
        <v>0</v>
      </c>
      <c r="Q137" s="16">
        <v>0</v>
      </c>
      <c r="R137" s="21">
        <v>0</v>
      </c>
      <c r="S137" s="22">
        <v>0</v>
      </c>
      <c r="T137" s="15">
        <v>0</v>
      </c>
      <c r="U137" s="16">
        <v>0</v>
      </c>
      <c r="V137" s="21">
        <v>0</v>
      </c>
      <c r="W137" s="22">
        <v>0</v>
      </c>
      <c r="X137" s="15"/>
      <c r="Y137" s="16"/>
      <c r="Z137" s="21"/>
      <c r="AA137" s="22"/>
      <c r="AB137" s="27">
        <f>J137+L137+N137+P137+R137+W137</f>
        <v>0</v>
      </c>
      <c r="AC137" s="391">
        <f>K137+M137+O137+Q137+S137+V137</f>
        <v>0</v>
      </c>
      <c r="AD137" s="214">
        <f>C137+AB137-AC137</f>
        <v>0</v>
      </c>
      <c r="AE137" s="392">
        <v>0</v>
      </c>
      <c r="AF137" s="29">
        <v>0</v>
      </c>
      <c r="AG137" s="29">
        <v>0</v>
      </c>
      <c r="AH137" s="32">
        <f t="shared" si="146"/>
        <v>0</v>
      </c>
      <c r="AI137" s="351">
        <f t="shared" si="143"/>
        <v>0</v>
      </c>
      <c r="AJ137" s="397">
        <f t="shared" si="167"/>
        <v>0</v>
      </c>
      <c r="AK137" s="29">
        <v>0</v>
      </c>
      <c r="AL137" s="455">
        <f t="shared" si="168"/>
        <v>0</v>
      </c>
      <c r="AN137" s="421"/>
      <c r="AO137" s="422">
        <f t="shared" si="91"/>
        <v>0</v>
      </c>
    </row>
    <row r="138" spans="1:43" s="472" customFormat="1" ht="15.6" collapsed="1" x14ac:dyDescent="0.55000000000000004">
      <c r="A138" s="459">
        <v>299</v>
      </c>
      <c r="B138" s="460" t="s">
        <v>137</v>
      </c>
      <c r="C138" s="461">
        <f>SUM(C139:C146)</f>
        <v>1600000</v>
      </c>
      <c r="D138" s="461">
        <f>SUM(D139:D146)</f>
        <v>0</v>
      </c>
      <c r="E138" s="462">
        <f>SUM(E139:E146)</f>
        <v>0</v>
      </c>
      <c r="F138" s="462"/>
      <c r="G138" s="462"/>
      <c r="H138" s="462">
        <f>SUM(H139:H146)</f>
        <v>0</v>
      </c>
      <c r="I138" s="463">
        <f t="shared" si="96"/>
        <v>1600000</v>
      </c>
      <c r="J138" s="461">
        <f>SUM(J139:J146)</f>
        <v>0</v>
      </c>
      <c r="K138" s="464">
        <f t="shared" ref="K138:W138" si="169">SUM(K139:K146)</f>
        <v>0</v>
      </c>
      <c r="L138" s="465">
        <f t="shared" si="169"/>
        <v>0</v>
      </c>
      <c r="M138" s="465">
        <f t="shared" si="169"/>
        <v>0</v>
      </c>
      <c r="N138" s="465">
        <f t="shared" si="169"/>
        <v>0</v>
      </c>
      <c r="O138" s="464">
        <f t="shared" si="169"/>
        <v>0</v>
      </c>
      <c r="P138" s="465">
        <f t="shared" si="169"/>
        <v>0</v>
      </c>
      <c r="Q138" s="464">
        <f t="shared" si="169"/>
        <v>0</v>
      </c>
      <c r="R138" s="465">
        <f t="shared" si="169"/>
        <v>0</v>
      </c>
      <c r="S138" s="464">
        <f>SUM(S139:S146)</f>
        <v>0</v>
      </c>
      <c r="T138" s="465">
        <f>SUM(T139:T146)</f>
        <v>0</v>
      </c>
      <c r="U138" s="464">
        <f>SUM(U139:U146)</f>
        <v>0</v>
      </c>
      <c r="V138" s="465">
        <f t="shared" si="169"/>
        <v>0</v>
      </c>
      <c r="W138" s="464">
        <f t="shared" si="169"/>
        <v>0</v>
      </c>
      <c r="X138" s="465"/>
      <c r="Y138" s="464"/>
      <c r="Z138" s="465"/>
      <c r="AA138" s="464"/>
      <c r="AB138" s="466">
        <f t="shared" ref="AB138:AI138" si="170">SUM(AB139:AB146)</f>
        <v>0</v>
      </c>
      <c r="AC138" s="461">
        <f t="shared" si="170"/>
        <v>0</v>
      </c>
      <c r="AD138" s="458">
        <f>SUM(AD139:AD146)</f>
        <v>1600000</v>
      </c>
      <c r="AE138" s="457">
        <f t="shared" si="170"/>
        <v>0</v>
      </c>
      <c r="AF138" s="458">
        <f t="shared" si="170"/>
        <v>0</v>
      </c>
      <c r="AG138" s="458">
        <f t="shared" ref="AG138" si="171">SUM(AG139:AG146)</f>
        <v>0</v>
      </c>
      <c r="AH138" s="458">
        <f>+AI138+AG138</f>
        <v>1600000</v>
      </c>
      <c r="AI138" s="458">
        <f t="shared" si="170"/>
        <v>1600000</v>
      </c>
      <c r="AJ138" s="467">
        <f>IF(AD138=0,0,(AD138-AI138)/AD138)</f>
        <v>0</v>
      </c>
      <c r="AK138" s="458">
        <f>SUM(AK139:AK146)</f>
        <v>1600000</v>
      </c>
      <c r="AL138" s="468">
        <f>IF(AD138=0,0,AE138/AD138)</f>
        <v>0</v>
      </c>
      <c r="AM138" s="469"/>
      <c r="AN138" s="470">
        <v>550000</v>
      </c>
      <c r="AO138" s="471">
        <f t="shared" si="91"/>
        <v>1050000</v>
      </c>
      <c r="AP138" s="469"/>
      <c r="AQ138" s="469"/>
    </row>
    <row r="139" spans="1:43" ht="15.6" x14ac:dyDescent="0.55000000000000004">
      <c r="A139" s="238" t="s">
        <v>520</v>
      </c>
      <c r="B139" s="410" t="s">
        <v>138</v>
      </c>
      <c r="C139" s="235">
        <v>800000</v>
      </c>
      <c r="D139" s="389">
        <v>0</v>
      </c>
      <c r="I139" s="28">
        <f t="shared" si="96"/>
        <v>800000</v>
      </c>
      <c r="J139" s="390"/>
      <c r="K139" s="22"/>
      <c r="L139" s="15">
        <v>0</v>
      </c>
      <c r="M139" s="16">
        <v>0</v>
      </c>
      <c r="N139" s="21">
        <v>0</v>
      </c>
      <c r="O139" s="22">
        <v>0</v>
      </c>
      <c r="P139" s="15">
        <v>0</v>
      </c>
      <c r="Q139" s="16">
        <v>0</v>
      </c>
      <c r="R139" s="21">
        <v>0</v>
      </c>
      <c r="S139" s="22">
        <v>0</v>
      </c>
      <c r="T139" s="15">
        <v>0</v>
      </c>
      <c r="U139" s="16"/>
      <c r="V139" s="21">
        <v>0</v>
      </c>
      <c r="W139" s="22">
        <v>0</v>
      </c>
      <c r="X139" s="15"/>
      <c r="Y139" s="16"/>
      <c r="Z139" s="21"/>
      <c r="AA139" s="22"/>
      <c r="AB139" s="27">
        <f>J139+L139+N139+P139+R139+T139+W139</f>
        <v>0</v>
      </c>
      <c r="AC139" s="391">
        <f t="shared" ref="AC139:AC146" si="172">K139+M139+O139+Q139+S139+U139+V139</f>
        <v>0</v>
      </c>
      <c r="AD139" s="214">
        <f t="shared" ref="AD139:AD146" si="173">C139+AB139-AC139</f>
        <v>800000</v>
      </c>
      <c r="AE139" s="392">
        <f>IFERROR(+VLOOKUP(A139,'Base de Datos'!$A$1:$H$70,7,0),0)</f>
        <v>0</v>
      </c>
      <c r="AF139" s="29">
        <f>IFERROR(+VLOOKUP(A139,'Base de Datos'!$A$1:$H$70,6,0),0)</f>
        <v>0</v>
      </c>
      <c r="AG139" s="29">
        <f>IFERROR(+VLOOKUP(A139,'Base de Datos'!$A$1:$H$70,8,0),0)</f>
        <v>0</v>
      </c>
      <c r="AH139" s="32">
        <f>+AI139+AG139</f>
        <v>800000</v>
      </c>
      <c r="AI139" s="351">
        <f t="shared" si="143"/>
        <v>800000</v>
      </c>
      <c r="AJ139" s="393">
        <f t="shared" ref="AJ139:AJ146" si="174">IFERROR(((AD139-AI139)/AD139),0)</f>
        <v>0</v>
      </c>
      <c r="AK139" s="29">
        <f>IFERROR(+VLOOKUP(A139,'Base de Datos'!$A$1:$K$70,11,0),0)</f>
        <v>800000</v>
      </c>
      <c r="AL139" s="455">
        <f t="shared" ref="AL139:AL146" si="175">IFERROR(+(AE139/AD139),0)</f>
        <v>0</v>
      </c>
      <c r="AN139" s="419">
        <v>150000</v>
      </c>
      <c r="AO139" s="422">
        <f t="shared" ref="AO139:AO202" si="176">+AI139-AN139</f>
        <v>650000</v>
      </c>
    </row>
    <row r="140" spans="1:43" ht="15.6" hidden="1" x14ac:dyDescent="0.55000000000000004">
      <c r="A140" s="238" t="s">
        <v>540</v>
      </c>
      <c r="B140" s="410" t="s">
        <v>139</v>
      </c>
      <c r="C140" s="389">
        <v>0</v>
      </c>
      <c r="D140" s="389">
        <v>0</v>
      </c>
      <c r="I140" s="28">
        <f t="shared" si="96"/>
        <v>0</v>
      </c>
      <c r="J140" s="390"/>
      <c r="K140" s="22"/>
      <c r="L140" s="15">
        <v>0</v>
      </c>
      <c r="M140" s="16">
        <v>0</v>
      </c>
      <c r="N140" s="21">
        <v>0</v>
      </c>
      <c r="O140" s="22">
        <v>0</v>
      </c>
      <c r="P140" s="15">
        <v>0</v>
      </c>
      <c r="Q140" s="16">
        <v>0</v>
      </c>
      <c r="R140" s="21">
        <v>0</v>
      </c>
      <c r="S140" s="22">
        <v>0</v>
      </c>
      <c r="T140" s="15">
        <v>0</v>
      </c>
      <c r="U140" s="16"/>
      <c r="V140" s="21">
        <v>0</v>
      </c>
      <c r="W140" s="22">
        <v>0</v>
      </c>
      <c r="X140" s="15"/>
      <c r="Y140" s="16"/>
      <c r="Z140" s="21"/>
      <c r="AA140" s="22"/>
      <c r="AB140" s="27">
        <f>J140+L140+N140+P140+R140+W140</f>
        <v>0</v>
      </c>
      <c r="AC140" s="391">
        <f t="shared" si="172"/>
        <v>0</v>
      </c>
      <c r="AD140" s="214">
        <f t="shared" si="173"/>
        <v>0</v>
      </c>
      <c r="AE140" s="392">
        <f>IFERROR(+VLOOKUP(A140,'Base de Datos'!$A$1:$H$70,7,0),0)</f>
        <v>0</v>
      </c>
      <c r="AF140" s="29">
        <f>IFERROR(+VLOOKUP(A140,'Base de Datos'!$A$1:$H$70,6,0),0)</f>
        <v>0</v>
      </c>
      <c r="AG140" s="29">
        <f>IFERROR(+VLOOKUP(A140,'Base de Datos'!$A$1:$H$70,8,0),0)</f>
        <v>0</v>
      </c>
      <c r="AH140" s="32">
        <f t="shared" si="146"/>
        <v>0</v>
      </c>
      <c r="AI140" s="351">
        <f t="shared" si="143"/>
        <v>0</v>
      </c>
      <c r="AJ140" s="393">
        <f t="shared" si="174"/>
        <v>0</v>
      </c>
      <c r="AK140" s="29">
        <f>IFERROR(+VLOOKUP(A140,'Base de Datos'!$A$1:$K$70,11,0),0)</f>
        <v>0</v>
      </c>
      <c r="AL140" s="455">
        <f t="shared" si="175"/>
        <v>0</v>
      </c>
      <c r="AN140" s="421"/>
      <c r="AO140" s="422">
        <f t="shared" si="176"/>
        <v>0</v>
      </c>
    </row>
    <row r="141" spans="1:43" ht="15.6" hidden="1" x14ac:dyDescent="0.55000000000000004">
      <c r="A141" s="238" t="s">
        <v>521</v>
      </c>
      <c r="B141" s="410" t="s">
        <v>140</v>
      </c>
      <c r="C141" s="235"/>
      <c r="D141" s="389">
        <v>0</v>
      </c>
      <c r="I141" s="28">
        <f t="shared" si="96"/>
        <v>0</v>
      </c>
      <c r="J141" s="390"/>
      <c r="K141" s="22"/>
      <c r="L141" s="15">
        <v>0</v>
      </c>
      <c r="M141" s="16">
        <v>0</v>
      </c>
      <c r="N141" s="21">
        <v>0</v>
      </c>
      <c r="O141" s="22">
        <v>0</v>
      </c>
      <c r="P141" s="15">
        <v>0</v>
      </c>
      <c r="Q141" s="16">
        <v>0</v>
      </c>
      <c r="R141" s="21">
        <v>0</v>
      </c>
      <c r="S141" s="22">
        <v>0</v>
      </c>
      <c r="T141" s="15">
        <v>0</v>
      </c>
      <c r="U141" s="16"/>
      <c r="V141" s="21">
        <v>0</v>
      </c>
      <c r="W141" s="22">
        <v>0</v>
      </c>
      <c r="X141" s="15"/>
      <c r="Y141" s="16"/>
      <c r="Z141" s="21"/>
      <c r="AA141" s="22"/>
      <c r="AB141" s="27">
        <f>J141+L141+N141+P141+R141+T141+W141</f>
        <v>0</v>
      </c>
      <c r="AC141" s="391">
        <f t="shared" si="172"/>
        <v>0</v>
      </c>
      <c r="AD141" s="214">
        <f t="shared" si="173"/>
        <v>0</v>
      </c>
      <c r="AE141" s="392">
        <f>IFERROR(+VLOOKUP(A141,'Base de Datos'!$A$1:$H$70,7,0),0)</f>
        <v>0</v>
      </c>
      <c r="AF141" s="29">
        <f>IFERROR(+VLOOKUP(A141,'Base de Datos'!$A$1:$H$70,6,0),0)</f>
        <v>0</v>
      </c>
      <c r="AG141" s="29">
        <f>IFERROR(+VLOOKUP(A141,'Base de Datos'!$A$1:$H$70,8,0),0)</f>
        <v>0</v>
      </c>
      <c r="AH141" s="32">
        <f>+AI141+AG141</f>
        <v>0</v>
      </c>
      <c r="AI141" s="351">
        <f t="shared" si="143"/>
        <v>0</v>
      </c>
      <c r="AJ141" s="393">
        <f t="shared" si="174"/>
        <v>0</v>
      </c>
      <c r="AK141" s="29">
        <f>IFERROR(+VLOOKUP(A141,'Base de Datos'!$A$1:$K$70,11,0),0)</f>
        <v>0</v>
      </c>
      <c r="AL141" s="455">
        <f t="shared" si="175"/>
        <v>0</v>
      </c>
      <c r="AN141" s="421"/>
      <c r="AO141" s="422">
        <f t="shared" si="176"/>
        <v>0</v>
      </c>
    </row>
    <row r="142" spans="1:43" ht="15.6" x14ac:dyDescent="0.55000000000000004">
      <c r="A142" s="238" t="s">
        <v>522</v>
      </c>
      <c r="B142" s="410" t="s">
        <v>141</v>
      </c>
      <c r="C142" s="235">
        <v>500000</v>
      </c>
      <c r="D142" s="389">
        <v>0</v>
      </c>
      <c r="I142" s="28">
        <f t="shared" si="96"/>
        <v>500000</v>
      </c>
      <c r="J142" s="390">
        <v>0</v>
      </c>
      <c r="K142" s="22">
        <v>0</v>
      </c>
      <c r="L142" s="15">
        <v>0</v>
      </c>
      <c r="M142" s="16">
        <v>0</v>
      </c>
      <c r="N142" s="21">
        <v>0</v>
      </c>
      <c r="O142" s="22">
        <v>0</v>
      </c>
      <c r="P142" s="15">
        <v>0</v>
      </c>
      <c r="Q142" s="16">
        <v>0</v>
      </c>
      <c r="R142" s="21">
        <v>0</v>
      </c>
      <c r="S142" s="22">
        <v>0</v>
      </c>
      <c r="T142" s="15">
        <v>0</v>
      </c>
      <c r="U142" s="16"/>
      <c r="V142" s="21">
        <v>0</v>
      </c>
      <c r="W142" s="22">
        <v>0</v>
      </c>
      <c r="X142" s="15"/>
      <c r="Y142" s="16"/>
      <c r="Z142" s="21"/>
      <c r="AA142" s="22"/>
      <c r="AB142" s="27">
        <f>J142+L142+N142+P142+R142+T142+W142</f>
        <v>0</v>
      </c>
      <c r="AC142" s="391">
        <f t="shared" si="172"/>
        <v>0</v>
      </c>
      <c r="AD142" s="190">
        <f t="shared" si="173"/>
        <v>500000</v>
      </c>
      <c r="AE142" s="392">
        <f>IFERROR(+VLOOKUP(A142,'Base de Datos'!$A$1:$H$70,7,0),0)</f>
        <v>0</v>
      </c>
      <c r="AF142" s="29">
        <f>IFERROR(+VLOOKUP(A142,'Base de Datos'!$A$1:$H$70,6,0),0)</f>
        <v>0</v>
      </c>
      <c r="AG142" s="29">
        <f>IFERROR(+VLOOKUP(A142,'Base de Datos'!$A$1:$H$70,8,0),0)</f>
        <v>0</v>
      </c>
      <c r="AH142" s="32">
        <f>+AI142+AG142</f>
        <v>500000</v>
      </c>
      <c r="AI142" s="351">
        <f t="shared" si="143"/>
        <v>500000</v>
      </c>
      <c r="AJ142" s="393">
        <f t="shared" si="174"/>
        <v>0</v>
      </c>
      <c r="AK142" s="29">
        <f>IFERROR(+VLOOKUP(A142,'Base de Datos'!$A$1:$K$70,11,0),0)</f>
        <v>500000</v>
      </c>
      <c r="AL142" s="455">
        <f t="shared" si="175"/>
        <v>0</v>
      </c>
      <c r="AN142" s="421"/>
      <c r="AO142" s="422">
        <f t="shared" si="176"/>
        <v>500000</v>
      </c>
    </row>
    <row r="143" spans="1:43" ht="15.6" hidden="1" x14ac:dyDescent="0.55000000000000004">
      <c r="A143" s="238" t="s">
        <v>523</v>
      </c>
      <c r="B143" s="410" t="s">
        <v>142</v>
      </c>
      <c r="C143" s="235"/>
      <c r="D143" s="389">
        <v>0</v>
      </c>
      <c r="I143" s="28">
        <f t="shared" ref="I143:I207" si="177">SUM(C143:D143)</f>
        <v>0</v>
      </c>
      <c r="J143" s="390">
        <v>0</v>
      </c>
      <c r="K143" s="22">
        <v>0</v>
      </c>
      <c r="L143" s="15">
        <v>0</v>
      </c>
      <c r="M143" s="16">
        <v>0</v>
      </c>
      <c r="N143" s="21"/>
      <c r="O143" s="22">
        <v>0</v>
      </c>
      <c r="P143" s="15">
        <v>0</v>
      </c>
      <c r="Q143" s="16">
        <v>0</v>
      </c>
      <c r="R143" s="21">
        <v>0</v>
      </c>
      <c r="S143" s="22">
        <v>0</v>
      </c>
      <c r="T143" s="15">
        <v>0</v>
      </c>
      <c r="U143" s="16"/>
      <c r="V143" s="21">
        <v>0</v>
      </c>
      <c r="W143" s="22">
        <v>0</v>
      </c>
      <c r="X143" s="15"/>
      <c r="Y143" s="16"/>
      <c r="Z143" s="21"/>
      <c r="AA143" s="22"/>
      <c r="AB143" s="27">
        <f>J143+L143+N143+P143+R143+T143+W143</f>
        <v>0</v>
      </c>
      <c r="AC143" s="391">
        <f t="shared" si="172"/>
        <v>0</v>
      </c>
      <c r="AD143" s="214">
        <f t="shared" si="173"/>
        <v>0</v>
      </c>
      <c r="AE143" s="392">
        <f>IFERROR(+VLOOKUP(A143,'Base de Datos'!$A$1:$H$70,7,0),0)</f>
        <v>0</v>
      </c>
      <c r="AF143" s="29">
        <f>IFERROR(+VLOOKUP(A143,'Base de Datos'!$A$1:$H$70,6,0),0)</f>
        <v>0</v>
      </c>
      <c r="AG143" s="29">
        <f>IFERROR(+VLOOKUP(A143,'Base de Datos'!$A$1:$H$70,8,0),0)</f>
        <v>0</v>
      </c>
      <c r="AH143" s="32">
        <f t="shared" si="146"/>
        <v>0</v>
      </c>
      <c r="AI143" s="351">
        <f t="shared" si="143"/>
        <v>0</v>
      </c>
      <c r="AJ143" s="393">
        <f t="shared" si="174"/>
        <v>0</v>
      </c>
      <c r="AK143" s="29">
        <f>IFERROR(+VLOOKUP(A143,'Base de Datos'!$A$1:$K$70,11,0),0)</f>
        <v>0</v>
      </c>
      <c r="AL143" s="455">
        <f t="shared" si="175"/>
        <v>0</v>
      </c>
      <c r="AN143" s="419">
        <v>400000</v>
      </c>
      <c r="AO143" s="422">
        <f t="shared" si="176"/>
        <v>-400000</v>
      </c>
    </row>
    <row r="144" spans="1:43" ht="15.6" hidden="1" x14ac:dyDescent="0.55000000000000004">
      <c r="A144" s="238" t="s">
        <v>634</v>
      </c>
      <c r="B144" s="505" t="s">
        <v>143</v>
      </c>
      <c r="C144" s="389"/>
      <c r="D144" s="389">
        <v>0</v>
      </c>
      <c r="I144" s="28">
        <f t="shared" si="177"/>
        <v>0</v>
      </c>
      <c r="J144" s="390">
        <v>0</v>
      </c>
      <c r="K144" s="22">
        <v>0</v>
      </c>
      <c r="L144" s="15">
        <v>0</v>
      </c>
      <c r="M144" s="16">
        <v>0</v>
      </c>
      <c r="N144" s="21">
        <v>0</v>
      </c>
      <c r="O144" s="22">
        <v>0</v>
      </c>
      <c r="P144" s="15">
        <v>0</v>
      </c>
      <c r="Q144" s="16">
        <v>0</v>
      </c>
      <c r="R144" s="21">
        <v>0</v>
      </c>
      <c r="S144" s="22">
        <v>0</v>
      </c>
      <c r="T144" s="15">
        <v>0</v>
      </c>
      <c r="U144" s="16">
        <v>0</v>
      </c>
      <c r="V144" s="21">
        <v>0</v>
      </c>
      <c r="W144" s="22">
        <v>0</v>
      </c>
      <c r="X144" s="15"/>
      <c r="Y144" s="16"/>
      <c r="Z144" s="21"/>
      <c r="AA144" s="22"/>
      <c r="AB144" s="27">
        <f>J144+L144+N144+P144+R144+W144</f>
        <v>0</v>
      </c>
      <c r="AC144" s="391">
        <f t="shared" si="172"/>
        <v>0</v>
      </c>
      <c r="AD144" s="214">
        <f t="shared" si="173"/>
        <v>0</v>
      </c>
      <c r="AE144" s="392">
        <v>0</v>
      </c>
      <c r="AF144" s="29">
        <v>0</v>
      </c>
      <c r="AG144" s="29">
        <f>IFERROR(+VLOOKUP(A144,'Base de Datos'!$A$1:$H$70,8,0),0)</f>
        <v>0</v>
      </c>
      <c r="AH144" s="32">
        <f t="shared" si="146"/>
        <v>0</v>
      </c>
      <c r="AI144" s="351">
        <f t="shared" si="143"/>
        <v>0</v>
      </c>
      <c r="AJ144" s="393">
        <f t="shared" si="174"/>
        <v>0</v>
      </c>
      <c r="AK144" s="29">
        <f>IFERROR(+VLOOKUP(A144,'Base de Datos'!$A$1:$K$70,11,0),0)</f>
        <v>0</v>
      </c>
      <c r="AL144" s="455">
        <f t="shared" si="175"/>
        <v>0</v>
      </c>
      <c r="AN144" s="421"/>
      <c r="AO144" s="422">
        <f t="shared" si="176"/>
        <v>0</v>
      </c>
    </row>
    <row r="145" spans="1:43" ht="15.6" hidden="1" x14ac:dyDescent="0.55000000000000004">
      <c r="A145" s="238" t="s">
        <v>524</v>
      </c>
      <c r="B145" s="505" t="s">
        <v>144</v>
      </c>
      <c r="C145" s="389"/>
      <c r="D145" s="389">
        <v>0</v>
      </c>
      <c r="I145" s="28">
        <f t="shared" si="177"/>
        <v>0</v>
      </c>
      <c r="J145" s="390">
        <v>0</v>
      </c>
      <c r="K145" s="22">
        <v>0</v>
      </c>
      <c r="L145" s="15">
        <v>0</v>
      </c>
      <c r="M145" s="16">
        <v>0</v>
      </c>
      <c r="N145" s="21">
        <v>0</v>
      </c>
      <c r="O145" s="22">
        <v>0</v>
      </c>
      <c r="P145" s="15">
        <v>0</v>
      </c>
      <c r="Q145" s="16">
        <v>0</v>
      </c>
      <c r="R145" s="21">
        <v>0</v>
      </c>
      <c r="S145" s="22">
        <v>0</v>
      </c>
      <c r="T145" s="15">
        <v>0</v>
      </c>
      <c r="U145" s="16">
        <v>0</v>
      </c>
      <c r="V145" s="21">
        <v>0</v>
      </c>
      <c r="W145" s="22">
        <v>0</v>
      </c>
      <c r="X145" s="15"/>
      <c r="Y145" s="16"/>
      <c r="Z145" s="21"/>
      <c r="AA145" s="22"/>
      <c r="AB145" s="27">
        <f>J145+L145+N145+P145+R145+T145+W145</f>
        <v>0</v>
      </c>
      <c r="AC145" s="391">
        <f t="shared" si="172"/>
        <v>0</v>
      </c>
      <c r="AD145" s="214">
        <f t="shared" si="173"/>
        <v>0</v>
      </c>
      <c r="AE145" s="392">
        <f>IFERROR(+VLOOKUP(A145,'Base de Datos'!$A$1:$H$70,7,0),0)</f>
        <v>0</v>
      </c>
      <c r="AF145" s="29">
        <f>IFERROR(+VLOOKUP(A145,'Base de Datos'!$A$1:$H$70,6,0),0)</f>
        <v>0</v>
      </c>
      <c r="AG145" s="29">
        <f>IFERROR(+VLOOKUP(A145,'Base de Datos'!$A$1:$H$70,8,0),0)</f>
        <v>0</v>
      </c>
      <c r="AH145" s="32">
        <f t="shared" si="146"/>
        <v>0</v>
      </c>
      <c r="AI145" s="351">
        <f t="shared" si="143"/>
        <v>0</v>
      </c>
      <c r="AJ145" s="393">
        <f t="shared" si="174"/>
        <v>0</v>
      </c>
      <c r="AK145" s="29">
        <f>IFERROR(+VLOOKUP(A145,'Base de Datos'!$A$1:$K$70,11,0),0)</f>
        <v>0</v>
      </c>
      <c r="AL145" s="455">
        <f t="shared" si="175"/>
        <v>0</v>
      </c>
      <c r="AN145" s="421"/>
      <c r="AO145" s="422">
        <f t="shared" si="176"/>
        <v>0</v>
      </c>
    </row>
    <row r="146" spans="1:43" ht="15.6" x14ac:dyDescent="0.55000000000000004">
      <c r="A146" s="238" t="s">
        <v>525</v>
      </c>
      <c r="B146" s="475" t="s">
        <v>145</v>
      </c>
      <c r="C146" s="235">
        <v>300000</v>
      </c>
      <c r="D146" s="389">
        <v>0</v>
      </c>
      <c r="I146" s="28">
        <f t="shared" si="177"/>
        <v>300000</v>
      </c>
      <c r="J146" s="390">
        <v>0</v>
      </c>
      <c r="K146" s="22">
        <v>0</v>
      </c>
      <c r="L146" s="15">
        <v>0</v>
      </c>
      <c r="M146" s="16">
        <v>0</v>
      </c>
      <c r="N146" s="21">
        <v>0</v>
      </c>
      <c r="O146" s="22">
        <v>0</v>
      </c>
      <c r="P146" s="15">
        <v>0</v>
      </c>
      <c r="Q146" s="16">
        <v>0</v>
      </c>
      <c r="R146" s="21">
        <v>0</v>
      </c>
      <c r="S146" s="22">
        <v>0</v>
      </c>
      <c r="T146" s="15">
        <v>0</v>
      </c>
      <c r="U146" s="16">
        <v>0</v>
      </c>
      <c r="V146" s="21">
        <v>0</v>
      </c>
      <c r="W146" s="22">
        <v>0</v>
      </c>
      <c r="X146" s="15"/>
      <c r="Y146" s="16"/>
      <c r="Z146" s="21"/>
      <c r="AA146" s="22"/>
      <c r="AB146" s="27">
        <f>J146+L146+N146+P146+R146+T146+W146</f>
        <v>0</v>
      </c>
      <c r="AC146" s="391">
        <f t="shared" si="172"/>
        <v>0</v>
      </c>
      <c r="AD146" s="214">
        <f t="shared" si="173"/>
        <v>300000</v>
      </c>
      <c r="AE146" s="392">
        <f>IFERROR(+VLOOKUP(A146,'Base de Datos'!$A$1:$H$70,7,0),0)</f>
        <v>0</v>
      </c>
      <c r="AF146" s="29">
        <f>IFERROR(+VLOOKUP(A146,'Base de Datos'!$A$1:$H$70,6,0),0)</f>
        <v>0</v>
      </c>
      <c r="AG146" s="29">
        <f>IFERROR(+VLOOKUP(A146,'Base de Datos'!$A$1:$H$70,8,0),0)</f>
        <v>0</v>
      </c>
      <c r="AH146" s="32">
        <f>+AI146+AG146</f>
        <v>300000</v>
      </c>
      <c r="AI146" s="351">
        <f t="shared" si="143"/>
        <v>300000</v>
      </c>
      <c r="AJ146" s="393">
        <f t="shared" si="174"/>
        <v>0</v>
      </c>
      <c r="AK146" s="29">
        <f>IFERROR(+VLOOKUP(A146,'Base de Datos'!$A$1:$K$70,11,0),0)</f>
        <v>300000</v>
      </c>
      <c r="AL146" s="455">
        <f t="shared" si="175"/>
        <v>0</v>
      </c>
      <c r="AN146" s="421"/>
      <c r="AO146" s="422">
        <f t="shared" si="176"/>
        <v>300000</v>
      </c>
    </row>
    <row r="147" spans="1:43" s="23" customFormat="1" ht="15.6" hidden="1" x14ac:dyDescent="0.55000000000000004">
      <c r="A147" s="230">
        <v>3</v>
      </c>
      <c r="B147" s="403" t="s">
        <v>146</v>
      </c>
      <c r="C147" s="388">
        <f>+C148+C153+C162+C165</f>
        <v>0</v>
      </c>
      <c r="D147" s="388">
        <f>+D148+D153+D162+D165</f>
        <v>0</v>
      </c>
      <c r="E147" s="500">
        <f>+E148+E153+E162+E165</f>
        <v>0</v>
      </c>
      <c r="F147" s="500"/>
      <c r="G147" s="500"/>
      <c r="H147" s="500">
        <f>+H148+H153+H162+H165</f>
        <v>0</v>
      </c>
      <c r="I147" s="177">
        <f t="shared" si="177"/>
        <v>0</v>
      </c>
      <c r="J147" s="388">
        <f>+J148+J153+J162+J165</f>
        <v>0</v>
      </c>
      <c r="K147" s="231">
        <f t="shared" ref="K147:W147" si="178">+K148+K153+K162+K165</f>
        <v>0</v>
      </c>
      <c r="L147" s="232">
        <f t="shared" si="178"/>
        <v>0</v>
      </c>
      <c r="M147" s="231">
        <f t="shared" si="178"/>
        <v>0</v>
      </c>
      <c r="N147" s="232">
        <f t="shared" si="178"/>
        <v>0</v>
      </c>
      <c r="O147" s="231">
        <f t="shared" si="178"/>
        <v>0</v>
      </c>
      <c r="P147" s="232">
        <f t="shared" si="178"/>
        <v>0</v>
      </c>
      <c r="Q147" s="231">
        <f t="shared" si="178"/>
        <v>0</v>
      </c>
      <c r="R147" s="232">
        <f t="shared" si="178"/>
        <v>0</v>
      </c>
      <c r="S147" s="231">
        <f t="shared" si="178"/>
        <v>0</v>
      </c>
      <c r="T147" s="232">
        <f>+T148+T153+T162+T165</f>
        <v>0</v>
      </c>
      <c r="U147" s="231">
        <f>+U148+U153+U162+U165</f>
        <v>0</v>
      </c>
      <c r="V147" s="232">
        <f t="shared" si="178"/>
        <v>0</v>
      </c>
      <c r="W147" s="231">
        <f t="shared" si="178"/>
        <v>0</v>
      </c>
      <c r="X147" s="232"/>
      <c r="Y147" s="231"/>
      <c r="Z147" s="232"/>
      <c r="AA147" s="231"/>
      <c r="AB147" s="233">
        <f t="shared" ref="AB147:AI147" si="179">+AB148+AB153+AB162+AB165</f>
        <v>0</v>
      </c>
      <c r="AC147" s="388">
        <f t="shared" si="179"/>
        <v>0</v>
      </c>
      <c r="AD147" s="177">
        <f t="shared" si="179"/>
        <v>0</v>
      </c>
      <c r="AE147" s="388">
        <f t="shared" si="179"/>
        <v>0</v>
      </c>
      <c r="AF147" s="177">
        <f t="shared" si="179"/>
        <v>0</v>
      </c>
      <c r="AG147" s="177">
        <f t="shared" ref="AG147" si="180">+AG148+AG153+AG162+AG165</f>
        <v>0</v>
      </c>
      <c r="AH147" s="177"/>
      <c r="AI147" s="233">
        <f t="shared" si="179"/>
        <v>0</v>
      </c>
      <c r="AJ147" s="405" t="s">
        <v>0</v>
      </c>
      <c r="AK147" s="177">
        <f t="shared" ref="AK147" si="181">+AK148+AK153+AK162+AK165</f>
        <v>0</v>
      </c>
      <c r="AL147" s="455" t="s">
        <v>0</v>
      </c>
      <c r="AM147" s="1"/>
      <c r="AN147" s="427"/>
      <c r="AO147" s="422">
        <f t="shared" si="176"/>
        <v>0</v>
      </c>
    </row>
    <row r="148" spans="1:43" s="472" customFormat="1" ht="15.6" hidden="1" collapsed="1" x14ac:dyDescent="0.55000000000000004">
      <c r="A148" s="459">
        <v>301</v>
      </c>
      <c r="B148" s="460" t="s">
        <v>147</v>
      </c>
      <c r="C148" s="461">
        <f>SUM(C149:C152)</f>
        <v>0</v>
      </c>
      <c r="D148" s="461">
        <f>SUM(D149:D152)</f>
        <v>0</v>
      </c>
      <c r="E148" s="462">
        <f>SUM(E149:E152)</f>
        <v>0</v>
      </c>
      <c r="F148" s="462"/>
      <c r="G148" s="462"/>
      <c r="H148" s="462">
        <f>SUM(H149:H152)</f>
        <v>0</v>
      </c>
      <c r="I148" s="463">
        <f t="shared" si="177"/>
        <v>0</v>
      </c>
      <c r="J148" s="461">
        <f>SUM(J149:J152)</f>
        <v>0</v>
      </c>
      <c r="K148" s="464">
        <f t="shared" ref="K148:W148" si="182">SUM(K149:K152)</f>
        <v>0</v>
      </c>
      <c r="L148" s="465">
        <f t="shared" si="182"/>
        <v>0</v>
      </c>
      <c r="M148" s="465">
        <f t="shared" si="182"/>
        <v>0</v>
      </c>
      <c r="N148" s="465">
        <f t="shared" si="182"/>
        <v>0</v>
      </c>
      <c r="O148" s="464">
        <f t="shared" si="182"/>
        <v>0</v>
      </c>
      <c r="P148" s="465">
        <f t="shared" si="182"/>
        <v>0</v>
      </c>
      <c r="Q148" s="464">
        <f t="shared" si="182"/>
        <v>0</v>
      </c>
      <c r="R148" s="465">
        <f t="shared" si="182"/>
        <v>0</v>
      </c>
      <c r="S148" s="464">
        <f t="shared" si="182"/>
        <v>0</v>
      </c>
      <c r="T148" s="465">
        <f>SUM(T149:T152)</f>
        <v>0</v>
      </c>
      <c r="U148" s="464">
        <f>SUM(U149:U152)</f>
        <v>0</v>
      </c>
      <c r="V148" s="465">
        <f t="shared" si="182"/>
        <v>0</v>
      </c>
      <c r="W148" s="464">
        <f t="shared" si="182"/>
        <v>0</v>
      </c>
      <c r="X148" s="465"/>
      <c r="Y148" s="464"/>
      <c r="Z148" s="465"/>
      <c r="AA148" s="464"/>
      <c r="AB148" s="466">
        <f>SUM(AB149:AB152)</f>
        <v>0</v>
      </c>
      <c r="AC148" s="461">
        <f>SUM(AC149:AC152)</f>
        <v>0</v>
      </c>
      <c r="AD148" s="458">
        <f t="shared" ref="AD148:AD170" si="183">SUM(J148:K148)</f>
        <v>0</v>
      </c>
      <c r="AE148" s="457">
        <f>SUM(AE149:AE152)</f>
        <v>0</v>
      </c>
      <c r="AF148" s="458">
        <f>SUM(AF149:AF152)</f>
        <v>0</v>
      </c>
      <c r="AG148" s="458">
        <f>SUM(AG149:AG152)</f>
        <v>0</v>
      </c>
      <c r="AH148" s="458"/>
      <c r="AI148" s="458">
        <f>SUM(AI149:AI152)</f>
        <v>0</v>
      </c>
      <c r="AJ148" s="467">
        <f t="shared" ref="AJ148:AJ194" si="184">IF(AD148=0,0,(AD148-AI148)/AD148)</f>
        <v>0</v>
      </c>
      <c r="AK148" s="458">
        <v>0</v>
      </c>
      <c r="AL148" s="468">
        <f t="shared" ref="AL148:AL194" si="185">IF(AD148=0,0,AE148/AD148)</f>
        <v>0</v>
      </c>
      <c r="AM148" s="469"/>
      <c r="AN148" s="470"/>
      <c r="AO148" s="471">
        <f t="shared" si="176"/>
        <v>0</v>
      </c>
      <c r="AP148" s="469"/>
      <c r="AQ148" s="469"/>
    </row>
    <row r="149" spans="1:43" ht="15.6" hidden="1" x14ac:dyDescent="0.55000000000000004">
      <c r="A149" s="238">
        <v>30101</v>
      </c>
      <c r="B149" s="505" t="s">
        <v>148</v>
      </c>
      <c r="C149" s="389">
        <v>0</v>
      </c>
      <c r="D149" s="389">
        <v>0</v>
      </c>
      <c r="I149" s="28">
        <f t="shared" si="177"/>
        <v>0</v>
      </c>
      <c r="J149" s="390">
        <v>0</v>
      </c>
      <c r="K149" s="22">
        <v>0</v>
      </c>
      <c r="L149" s="15">
        <v>0</v>
      </c>
      <c r="M149" s="16">
        <v>0</v>
      </c>
      <c r="N149" s="21">
        <v>0</v>
      </c>
      <c r="O149" s="22">
        <v>0</v>
      </c>
      <c r="P149" s="15">
        <v>0</v>
      </c>
      <c r="Q149" s="16">
        <v>0</v>
      </c>
      <c r="R149" s="21">
        <v>0</v>
      </c>
      <c r="S149" s="22">
        <v>0</v>
      </c>
      <c r="T149" s="15">
        <v>0</v>
      </c>
      <c r="U149" s="16">
        <v>0</v>
      </c>
      <c r="V149" s="21">
        <v>0</v>
      </c>
      <c r="W149" s="22">
        <v>0</v>
      </c>
      <c r="X149" s="15"/>
      <c r="Y149" s="16"/>
      <c r="Z149" s="21"/>
      <c r="AA149" s="22"/>
      <c r="AB149" s="27">
        <v>0</v>
      </c>
      <c r="AC149" s="391">
        <v>0</v>
      </c>
      <c r="AD149" s="214">
        <f t="shared" si="183"/>
        <v>0</v>
      </c>
      <c r="AE149" s="392">
        <v>0</v>
      </c>
      <c r="AF149" s="29">
        <v>0</v>
      </c>
      <c r="AG149" s="29">
        <v>0</v>
      </c>
      <c r="AH149" s="32"/>
      <c r="AI149" s="351">
        <v>0</v>
      </c>
      <c r="AJ149" s="397">
        <f t="shared" si="184"/>
        <v>0</v>
      </c>
      <c r="AK149" s="29">
        <v>0</v>
      </c>
      <c r="AL149" s="455">
        <f t="shared" si="185"/>
        <v>0</v>
      </c>
      <c r="AN149" s="421"/>
      <c r="AO149" s="422">
        <f t="shared" si="176"/>
        <v>0</v>
      </c>
    </row>
    <row r="150" spans="1:43" ht="15.6" hidden="1" x14ac:dyDescent="0.55000000000000004">
      <c r="A150" s="238">
        <v>30102</v>
      </c>
      <c r="B150" s="505" t="s">
        <v>149</v>
      </c>
      <c r="C150" s="389">
        <v>0</v>
      </c>
      <c r="D150" s="389">
        <v>0</v>
      </c>
      <c r="I150" s="28">
        <f t="shared" si="177"/>
        <v>0</v>
      </c>
      <c r="J150" s="390">
        <v>0</v>
      </c>
      <c r="K150" s="22">
        <v>0</v>
      </c>
      <c r="L150" s="15">
        <v>0</v>
      </c>
      <c r="M150" s="16">
        <v>0</v>
      </c>
      <c r="N150" s="21">
        <v>0</v>
      </c>
      <c r="O150" s="22">
        <v>0</v>
      </c>
      <c r="P150" s="15">
        <v>0</v>
      </c>
      <c r="Q150" s="16">
        <v>0</v>
      </c>
      <c r="R150" s="21">
        <v>0</v>
      </c>
      <c r="S150" s="22">
        <v>0</v>
      </c>
      <c r="T150" s="15">
        <v>0</v>
      </c>
      <c r="U150" s="16">
        <v>0</v>
      </c>
      <c r="V150" s="21">
        <v>0</v>
      </c>
      <c r="W150" s="22">
        <v>0</v>
      </c>
      <c r="X150" s="15"/>
      <c r="Y150" s="16"/>
      <c r="Z150" s="21"/>
      <c r="AA150" s="22"/>
      <c r="AB150" s="27">
        <v>0</v>
      </c>
      <c r="AC150" s="391">
        <v>0</v>
      </c>
      <c r="AD150" s="214">
        <f t="shared" si="183"/>
        <v>0</v>
      </c>
      <c r="AE150" s="392">
        <v>0</v>
      </c>
      <c r="AF150" s="29">
        <v>0</v>
      </c>
      <c r="AG150" s="29">
        <v>0</v>
      </c>
      <c r="AH150" s="32"/>
      <c r="AI150" s="351">
        <v>0</v>
      </c>
      <c r="AJ150" s="397">
        <f t="shared" si="184"/>
        <v>0</v>
      </c>
      <c r="AK150" s="29">
        <v>0</v>
      </c>
      <c r="AL150" s="455">
        <f t="shared" si="185"/>
        <v>0</v>
      </c>
      <c r="AN150" s="421"/>
      <c r="AO150" s="422">
        <f t="shared" si="176"/>
        <v>0</v>
      </c>
    </row>
    <row r="151" spans="1:43" ht="15.6" hidden="1" x14ac:dyDescent="0.55000000000000004">
      <c r="A151" s="238">
        <v>30103</v>
      </c>
      <c r="B151" s="505" t="s">
        <v>150</v>
      </c>
      <c r="C151" s="389">
        <v>0</v>
      </c>
      <c r="D151" s="389">
        <v>0</v>
      </c>
      <c r="I151" s="28">
        <f t="shared" si="177"/>
        <v>0</v>
      </c>
      <c r="J151" s="390">
        <v>0</v>
      </c>
      <c r="K151" s="22">
        <v>0</v>
      </c>
      <c r="L151" s="15">
        <v>0</v>
      </c>
      <c r="M151" s="16">
        <v>0</v>
      </c>
      <c r="N151" s="21">
        <v>0</v>
      </c>
      <c r="O151" s="22">
        <v>0</v>
      </c>
      <c r="P151" s="15">
        <v>0</v>
      </c>
      <c r="Q151" s="16">
        <v>0</v>
      </c>
      <c r="R151" s="21">
        <v>0</v>
      </c>
      <c r="S151" s="22">
        <v>0</v>
      </c>
      <c r="T151" s="15">
        <v>0</v>
      </c>
      <c r="U151" s="16">
        <v>0</v>
      </c>
      <c r="V151" s="21">
        <v>0</v>
      </c>
      <c r="W151" s="22">
        <v>0</v>
      </c>
      <c r="X151" s="15"/>
      <c r="Y151" s="16"/>
      <c r="Z151" s="21"/>
      <c r="AA151" s="22"/>
      <c r="AB151" s="27">
        <v>0</v>
      </c>
      <c r="AC151" s="391">
        <v>0</v>
      </c>
      <c r="AD151" s="214">
        <f t="shared" si="183"/>
        <v>0</v>
      </c>
      <c r="AE151" s="392">
        <v>0</v>
      </c>
      <c r="AF151" s="29">
        <v>0</v>
      </c>
      <c r="AG151" s="29">
        <v>0</v>
      </c>
      <c r="AH151" s="32"/>
      <c r="AI151" s="351">
        <v>0</v>
      </c>
      <c r="AJ151" s="397">
        <f t="shared" si="184"/>
        <v>0</v>
      </c>
      <c r="AK151" s="29">
        <v>0</v>
      </c>
      <c r="AL151" s="455">
        <f t="shared" si="185"/>
        <v>0</v>
      </c>
      <c r="AN151" s="421"/>
      <c r="AO151" s="422">
        <f t="shared" si="176"/>
        <v>0</v>
      </c>
    </row>
    <row r="152" spans="1:43" ht="15.6" hidden="1" x14ac:dyDescent="0.55000000000000004">
      <c r="A152" s="238">
        <v>30104</v>
      </c>
      <c r="B152" s="505" t="s">
        <v>151</v>
      </c>
      <c r="C152" s="389">
        <v>0</v>
      </c>
      <c r="D152" s="389">
        <v>0</v>
      </c>
      <c r="I152" s="28">
        <f t="shared" si="177"/>
        <v>0</v>
      </c>
      <c r="J152" s="390">
        <v>0</v>
      </c>
      <c r="K152" s="22">
        <v>0</v>
      </c>
      <c r="L152" s="15">
        <v>0</v>
      </c>
      <c r="M152" s="16">
        <v>0</v>
      </c>
      <c r="N152" s="21">
        <v>0</v>
      </c>
      <c r="O152" s="22">
        <v>0</v>
      </c>
      <c r="P152" s="15">
        <v>0</v>
      </c>
      <c r="Q152" s="16">
        <v>0</v>
      </c>
      <c r="R152" s="21">
        <v>0</v>
      </c>
      <c r="S152" s="22">
        <v>0</v>
      </c>
      <c r="T152" s="15">
        <v>0</v>
      </c>
      <c r="U152" s="16">
        <v>0</v>
      </c>
      <c r="V152" s="21">
        <v>0</v>
      </c>
      <c r="W152" s="22">
        <v>0</v>
      </c>
      <c r="X152" s="15"/>
      <c r="Y152" s="16"/>
      <c r="Z152" s="21"/>
      <c r="AA152" s="22"/>
      <c r="AB152" s="27">
        <v>0</v>
      </c>
      <c r="AC152" s="391">
        <v>0</v>
      </c>
      <c r="AD152" s="214">
        <f t="shared" si="183"/>
        <v>0</v>
      </c>
      <c r="AE152" s="392">
        <v>0</v>
      </c>
      <c r="AF152" s="29">
        <v>0</v>
      </c>
      <c r="AG152" s="29">
        <v>0</v>
      </c>
      <c r="AH152" s="32"/>
      <c r="AI152" s="351">
        <v>0</v>
      </c>
      <c r="AJ152" s="397">
        <f t="shared" si="184"/>
        <v>0</v>
      </c>
      <c r="AK152" s="29">
        <v>0</v>
      </c>
      <c r="AL152" s="455">
        <f t="shared" si="185"/>
        <v>0</v>
      </c>
      <c r="AN152" s="421"/>
      <c r="AO152" s="422">
        <f t="shared" si="176"/>
        <v>0</v>
      </c>
    </row>
    <row r="153" spans="1:43" s="472" customFormat="1" ht="15.6" hidden="1" collapsed="1" x14ac:dyDescent="0.55000000000000004">
      <c r="A153" s="459">
        <v>302</v>
      </c>
      <c r="B153" s="460" t="s">
        <v>152</v>
      </c>
      <c r="C153" s="461">
        <f>SUM(C154:C161)</f>
        <v>0</v>
      </c>
      <c r="D153" s="461">
        <f>SUM(D154:D161)</f>
        <v>0</v>
      </c>
      <c r="E153" s="462">
        <f>SUM(E154:E161)</f>
        <v>0</v>
      </c>
      <c r="F153" s="462"/>
      <c r="G153" s="462"/>
      <c r="H153" s="462">
        <f>SUM(H154:H161)</f>
        <v>0</v>
      </c>
      <c r="I153" s="463">
        <f t="shared" si="177"/>
        <v>0</v>
      </c>
      <c r="J153" s="461">
        <f>SUM(J154:J161)</f>
        <v>0</v>
      </c>
      <c r="K153" s="464">
        <f t="shared" ref="K153:W153" si="186">SUM(K154:K161)</f>
        <v>0</v>
      </c>
      <c r="L153" s="465">
        <f t="shared" si="186"/>
        <v>0</v>
      </c>
      <c r="M153" s="465">
        <f t="shared" si="186"/>
        <v>0</v>
      </c>
      <c r="N153" s="465">
        <f t="shared" si="186"/>
        <v>0</v>
      </c>
      <c r="O153" s="464">
        <f t="shared" si="186"/>
        <v>0</v>
      </c>
      <c r="P153" s="465">
        <f t="shared" si="186"/>
        <v>0</v>
      </c>
      <c r="Q153" s="464">
        <f t="shared" si="186"/>
        <v>0</v>
      </c>
      <c r="R153" s="465">
        <f t="shared" si="186"/>
        <v>0</v>
      </c>
      <c r="S153" s="464">
        <f t="shared" si="186"/>
        <v>0</v>
      </c>
      <c r="T153" s="465">
        <f>SUM(T154:T161)</f>
        <v>0</v>
      </c>
      <c r="U153" s="464">
        <f>SUM(U154:U161)</f>
        <v>0</v>
      </c>
      <c r="V153" s="465">
        <f t="shared" si="186"/>
        <v>0</v>
      </c>
      <c r="W153" s="464">
        <f t="shared" si="186"/>
        <v>0</v>
      </c>
      <c r="X153" s="465"/>
      <c r="Y153" s="464"/>
      <c r="Z153" s="465"/>
      <c r="AA153" s="464"/>
      <c r="AB153" s="466">
        <f>SUM(AB154:AB161)</f>
        <v>0</v>
      </c>
      <c r="AC153" s="461">
        <f>SUM(AC154:AC161)</f>
        <v>0</v>
      </c>
      <c r="AD153" s="458">
        <f t="shared" si="183"/>
        <v>0</v>
      </c>
      <c r="AE153" s="457">
        <f>SUM(AE154:AE161)</f>
        <v>0</v>
      </c>
      <c r="AF153" s="458">
        <f>SUM(AF154:AF161)</f>
        <v>0</v>
      </c>
      <c r="AG153" s="458">
        <f>SUM(AG154:AG161)</f>
        <v>0</v>
      </c>
      <c r="AH153" s="458"/>
      <c r="AI153" s="458">
        <f>SUM(AI154:AI161)</f>
        <v>0</v>
      </c>
      <c r="AJ153" s="467">
        <f t="shared" si="184"/>
        <v>0</v>
      </c>
      <c r="AK153" s="458">
        <v>0</v>
      </c>
      <c r="AL153" s="468">
        <f t="shared" si="185"/>
        <v>0</v>
      </c>
      <c r="AM153" s="469"/>
      <c r="AN153" s="470"/>
      <c r="AO153" s="471">
        <f t="shared" si="176"/>
        <v>0</v>
      </c>
      <c r="AP153" s="469"/>
      <c r="AQ153" s="469"/>
    </row>
    <row r="154" spans="1:43" ht="15.6" hidden="1" x14ac:dyDescent="0.55000000000000004">
      <c r="A154" s="238">
        <v>30201</v>
      </c>
      <c r="B154" s="505" t="s">
        <v>153</v>
      </c>
      <c r="C154" s="389">
        <v>0</v>
      </c>
      <c r="D154" s="389">
        <v>0</v>
      </c>
      <c r="I154" s="28">
        <f t="shared" si="177"/>
        <v>0</v>
      </c>
      <c r="J154" s="390">
        <v>0</v>
      </c>
      <c r="K154" s="22">
        <v>0</v>
      </c>
      <c r="L154" s="15">
        <v>0</v>
      </c>
      <c r="M154" s="16">
        <v>0</v>
      </c>
      <c r="N154" s="21">
        <v>0</v>
      </c>
      <c r="O154" s="22">
        <v>0</v>
      </c>
      <c r="P154" s="15">
        <v>0</v>
      </c>
      <c r="Q154" s="16">
        <v>0</v>
      </c>
      <c r="R154" s="21">
        <v>0</v>
      </c>
      <c r="S154" s="22">
        <v>0</v>
      </c>
      <c r="T154" s="15">
        <v>0</v>
      </c>
      <c r="U154" s="16">
        <v>0</v>
      </c>
      <c r="V154" s="21">
        <v>0</v>
      </c>
      <c r="W154" s="22">
        <v>0</v>
      </c>
      <c r="X154" s="15"/>
      <c r="Y154" s="16"/>
      <c r="Z154" s="21"/>
      <c r="AA154" s="22"/>
      <c r="AB154" s="27">
        <v>0</v>
      </c>
      <c r="AC154" s="391">
        <v>0</v>
      </c>
      <c r="AD154" s="214">
        <f t="shared" si="183"/>
        <v>0</v>
      </c>
      <c r="AE154" s="392">
        <v>0</v>
      </c>
      <c r="AF154" s="29">
        <v>0</v>
      </c>
      <c r="AG154" s="29">
        <v>0</v>
      </c>
      <c r="AH154" s="32"/>
      <c r="AI154" s="351">
        <v>0</v>
      </c>
      <c r="AJ154" s="397">
        <f t="shared" si="184"/>
        <v>0</v>
      </c>
      <c r="AK154" s="29">
        <v>0</v>
      </c>
      <c r="AL154" s="455">
        <f t="shared" si="185"/>
        <v>0</v>
      </c>
      <c r="AN154" s="421"/>
      <c r="AO154" s="422">
        <f t="shared" si="176"/>
        <v>0</v>
      </c>
    </row>
    <row r="155" spans="1:43" ht="15.6" hidden="1" x14ac:dyDescent="0.55000000000000004">
      <c r="A155" s="238">
        <v>30202</v>
      </c>
      <c r="B155" s="505" t="s">
        <v>154</v>
      </c>
      <c r="C155" s="389">
        <v>0</v>
      </c>
      <c r="D155" s="389">
        <v>0</v>
      </c>
      <c r="I155" s="28">
        <f t="shared" si="177"/>
        <v>0</v>
      </c>
      <c r="J155" s="390">
        <v>0</v>
      </c>
      <c r="K155" s="22">
        <v>0</v>
      </c>
      <c r="L155" s="15">
        <v>0</v>
      </c>
      <c r="M155" s="16">
        <v>0</v>
      </c>
      <c r="N155" s="21">
        <v>0</v>
      </c>
      <c r="O155" s="22">
        <v>0</v>
      </c>
      <c r="P155" s="15">
        <v>0</v>
      </c>
      <c r="Q155" s="16">
        <v>0</v>
      </c>
      <c r="R155" s="21">
        <v>0</v>
      </c>
      <c r="S155" s="22">
        <v>0</v>
      </c>
      <c r="T155" s="15">
        <v>0</v>
      </c>
      <c r="U155" s="16">
        <v>0</v>
      </c>
      <c r="V155" s="21">
        <v>0</v>
      </c>
      <c r="W155" s="22">
        <v>0</v>
      </c>
      <c r="X155" s="15"/>
      <c r="Y155" s="16"/>
      <c r="Z155" s="21"/>
      <c r="AA155" s="22"/>
      <c r="AB155" s="27">
        <v>0</v>
      </c>
      <c r="AC155" s="391">
        <v>0</v>
      </c>
      <c r="AD155" s="214">
        <f t="shared" si="183"/>
        <v>0</v>
      </c>
      <c r="AE155" s="392">
        <v>0</v>
      </c>
      <c r="AF155" s="29">
        <v>0</v>
      </c>
      <c r="AG155" s="29">
        <v>0</v>
      </c>
      <c r="AH155" s="32"/>
      <c r="AI155" s="351">
        <v>0</v>
      </c>
      <c r="AJ155" s="397">
        <f t="shared" si="184"/>
        <v>0</v>
      </c>
      <c r="AK155" s="29">
        <v>0</v>
      </c>
      <c r="AL155" s="455">
        <f t="shared" si="185"/>
        <v>0</v>
      </c>
      <c r="AN155" s="421"/>
      <c r="AO155" s="422">
        <f t="shared" si="176"/>
        <v>0</v>
      </c>
    </row>
    <row r="156" spans="1:43" ht="15.6" hidden="1" x14ac:dyDescent="0.55000000000000004">
      <c r="A156" s="238">
        <v>30203</v>
      </c>
      <c r="B156" s="505" t="s">
        <v>155</v>
      </c>
      <c r="C156" s="389">
        <v>0</v>
      </c>
      <c r="D156" s="389">
        <v>0</v>
      </c>
      <c r="I156" s="28">
        <f t="shared" si="177"/>
        <v>0</v>
      </c>
      <c r="J156" s="390">
        <v>0</v>
      </c>
      <c r="K156" s="22">
        <v>0</v>
      </c>
      <c r="L156" s="15">
        <v>0</v>
      </c>
      <c r="M156" s="16">
        <v>0</v>
      </c>
      <c r="N156" s="21">
        <v>0</v>
      </c>
      <c r="O156" s="22">
        <v>0</v>
      </c>
      <c r="P156" s="15">
        <v>0</v>
      </c>
      <c r="Q156" s="16">
        <v>0</v>
      </c>
      <c r="R156" s="21">
        <v>0</v>
      </c>
      <c r="S156" s="22">
        <v>0</v>
      </c>
      <c r="T156" s="15">
        <v>0</v>
      </c>
      <c r="U156" s="16">
        <v>0</v>
      </c>
      <c r="V156" s="21">
        <v>0</v>
      </c>
      <c r="W156" s="22">
        <v>0</v>
      </c>
      <c r="X156" s="15"/>
      <c r="Y156" s="16"/>
      <c r="Z156" s="21"/>
      <c r="AA156" s="22"/>
      <c r="AB156" s="27">
        <v>0</v>
      </c>
      <c r="AC156" s="391">
        <v>0</v>
      </c>
      <c r="AD156" s="214">
        <f t="shared" si="183"/>
        <v>0</v>
      </c>
      <c r="AE156" s="392">
        <v>0</v>
      </c>
      <c r="AF156" s="29">
        <v>0</v>
      </c>
      <c r="AG156" s="29">
        <v>0</v>
      </c>
      <c r="AH156" s="32"/>
      <c r="AI156" s="351">
        <v>0</v>
      </c>
      <c r="AJ156" s="397">
        <f t="shared" si="184"/>
        <v>0</v>
      </c>
      <c r="AK156" s="29">
        <v>0</v>
      </c>
      <c r="AL156" s="455">
        <f t="shared" si="185"/>
        <v>0</v>
      </c>
      <c r="AN156" s="421"/>
      <c r="AO156" s="422">
        <f t="shared" si="176"/>
        <v>0</v>
      </c>
    </row>
    <row r="157" spans="1:43" ht="15.6" hidden="1" x14ac:dyDescent="0.55000000000000004">
      <c r="A157" s="238">
        <v>30204</v>
      </c>
      <c r="B157" s="505" t="s">
        <v>156</v>
      </c>
      <c r="C157" s="389">
        <v>0</v>
      </c>
      <c r="D157" s="389">
        <v>0</v>
      </c>
      <c r="I157" s="28">
        <f t="shared" si="177"/>
        <v>0</v>
      </c>
      <c r="J157" s="390">
        <v>0</v>
      </c>
      <c r="K157" s="22">
        <v>0</v>
      </c>
      <c r="L157" s="15">
        <v>0</v>
      </c>
      <c r="M157" s="16">
        <v>0</v>
      </c>
      <c r="N157" s="21">
        <v>0</v>
      </c>
      <c r="O157" s="22">
        <v>0</v>
      </c>
      <c r="P157" s="15">
        <v>0</v>
      </c>
      <c r="Q157" s="16">
        <v>0</v>
      </c>
      <c r="R157" s="21">
        <v>0</v>
      </c>
      <c r="S157" s="22">
        <v>0</v>
      </c>
      <c r="T157" s="15">
        <v>0</v>
      </c>
      <c r="U157" s="16">
        <v>0</v>
      </c>
      <c r="V157" s="21">
        <v>0</v>
      </c>
      <c r="W157" s="22">
        <v>0</v>
      </c>
      <c r="X157" s="15"/>
      <c r="Y157" s="16"/>
      <c r="Z157" s="21"/>
      <c r="AA157" s="22"/>
      <c r="AB157" s="27">
        <v>0</v>
      </c>
      <c r="AC157" s="391">
        <v>0</v>
      </c>
      <c r="AD157" s="214">
        <f t="shared" si="183"/>
        <v>0</v>
      </c>
      <c r="AE157" s="392">
        <v>0</v>
      </c>
      <c r="AF157" s="29">
        <v>0</v>
      </c>
      <c r="AG157" s="29">
        <v>0</v>
      </c>
      <c r="AH157" s="32"/>
      <c r="AI157" s="351">
        <v>0</v>
      </c>
      <c r="AJ157" s="397">
        <f t="shared" si="184"/>
        <v>0</v>
      </c>
      <c r="AK157" s="29">
        <v>0</v>
      </c>
      <c r="AL157" s="455">
        <f t="shared" si="185"/>
        <v>0</v>
      </c>
      <c r="AN157" s="421"/>
      <c r="AO157" s="422">
        <f t="shared" si="176"/>
        <v>0</v>
      </c>
    </row>
    <row r="158" spans="1:43" ht="15.6" hidden="1" x14ac:dyDescent="0.55000000000000004">
      <c r="A158" s="238">
        <v>30205</v>
      </c>
      <c r="B158" s="505" t="s">
        <v>157</v>
      </c>
      <c r="C158" s="389">
        <v>0</v>
      </c>
      <c r="D158" s="389">
        <v>0</v>
      </c>
      <c r="I158" s="28">
        <f t="shared" si="177"/>
        <v>0</v>
      </c>
      <c r="J158" s="390">
        <v>0</v>
      </c>
      <c r="K158" s="22">
        <v>0</v>
      </c>
      <c r="L158" s="15">
        <v>0</v>
      </c>
      <c r="M158" s="16">
        <v>0</v>
      </c>
      <c r="N158" s="21">
        <v>0</v>
      </c>
      <c r="O158" s="22">
        <v>0</v>
      </c>
      <c r="P158" s="15">
        <v>0</v>
      </c>
      <c r="Q158" s="16">
        <v>0</v>
      </c>
      <c r="R158" s="21">
        <v>0</v>
      </c>
      <c r="S158" s="22">
        <v>0</v>
      </c>
      <c r="T158" s="15">
        <v>0</v>
      </c>
      <c r="U158" s="16">
        <v>0</v>
      </c>
      <c r="V158" s="21">
        <v>0</v>
      </c>
      <c r="W158" s="22">
        <v>0</v>
      </c>
      <c r="X158" s="15"/>
      <c r="Y158" s="16"/>
      <c r="Z158" s="21"/>
      <c r="AA158" s="22"/>
      <c r="AB158" s="27">
        <v>0</v>
      </c>
      <c r="AC158" s="391">
        <v>0</v>
      </c>
      <c r="AD158" s="214">
        <f t="shared" si="183"/>
        <v>0</v>
      </c>
      <c r="AE158" s="392">
        <v>0</v>
      </c>
      <c r="AF158" s="29">
        <v>0</v>
      </c>
      <c r="AG158" s="29">
        <v>0</v>
      </c>
      <c r="AH158" s="32"/>
      <c r="AI158" s="351">
        <v>0</v>
      </c>
      <c r="AJ158" s="397">
        <f t="shared" si="184"/>
        <v>0</v>
      </c>
      <c r="AK158" s="29">
        <v>0</v>
      </c>
      <c r="AL158" s="455">
        <f t="shared" si="185"/>
        <v>0</v>
      </c>
      <c r="AN158" s="421"/>
      <c r="AO158" s="422">
        <f t="shared" si="176"/>
        <v>0</v>
      </c>
    </row>
    <row r="159" spans="1:43" ht="15.6" hidden="1" x14ac:dyDescent="0.55000000000000004">
      <c r="A159" s="238">
        <v>30206</v>
      </c>
      <c r="B159" s="505" t="s">
        <v>158</v>
      </c>
      <c r="C159" s="389">
        <v>0</v>
      </c>
      <c r="D159" s="389">
        <v>0</v>
      </c>
      <c r="I159" s="28">
        <f t="shared" si="177"/>
        <v>0</v>
      </c>
      <c r="J159" s="390">
        <v>0</v>
      </c>
      <c r="K159" s="22">
        <v>0</v>
      </c>
      <c r="L159" s="15">
        <v>0</v>
      </c>
      <c r="M159" s="16">
        <v>0</v>
      </c>
      <c r="N159" s="21">
        <v>0</v>
      </c>
      <c r="O159" s="22">
        <v>0</v>
      </c>
      <c r="P159" s="15">
        <v>0</v>
      </c>
      <c r="Q159" s="16">
        <v>0</v>
      </c>
      <c r="R159" s="21">
        <v>0</v>
      </c>
      <c r="S159" s="22">
        <v>0</v>
      </c>
      <c r="T159" s="15">
        <v>0</v>
      </c>
      <c r="U159" s="16">
        <v>0</v>
      </c>
      <c r="V159" s="21">
        <v>0</v>
      </c>
      <c r="W159" s="22">
        <v>0</v>
      </c>
      <c r="X159" s="15"/>
      <c r="Y159" s="16"/>
      <c r="Z159" s="21"/>
      <c r="AA159" s="22"/>
      <c r="AB159" s="27">
        <v>0</v>
      </c>
      <c r="AC159" s="391">
        <v>0</v>
      </c>
      <c r="AD159" s="214">
        <f t="shared" si="183"/>
        <v>0</v>
      </c>
      <c r="AE159" s="392">
        <v>0</v>
      </c>
      <c r="AF159" s="29">
        <v>0</v>
      </c>
      <c r="AG159" s="29">
        <v>0</v>
      </c>
      <c r="AH159" s="32"/>
      <c r="AI159" s="351">
        <v>0</v>
      </c>
      <c r="AJ159" s="397">
        <f t="shared" si="184"/>
        <v>0</v>
      </c>
      <c r="AK159" s="29">
        <v>0</v>
      </c>
      <c r="AL159" s="455">
        <f t="shared" si="185"/>
        <v>0</v>
      </c>
      <c r="AN159" s="421"/>
      <c r="AO159" s="422">
        <f t="shared" si="176"/>
        <v>0</v>
      </c>
    </row>
    <row r="160" spans="1:43" ht="15.6" hidden="1" x14ac:dyDescent="0.55000000000000004">
      <c r="A160" s="238">
        <v>30207</v>
      </c>
      <c r="B160" s="505" t="s">
        <v>159</v>
      </c>
      <c r="C160" s="389">
        <v>0</v>
      </c>
      <c r="D160" s="389">
        <v>0</v>
      </c>
      <c r="I160" s="28">
        <f t="shared" si="177"/>
        <v>0</v>
      </c>
      <c r="J160" s="390">
        <v>0</v>
      </c>
      <c r="K160" s="22">
        <v>0</v>
      </c>
      <c r="L160" s="15">
        <v>0</v>
      </c>
      <c r="M160" s="16">
        <v>0</v>
      </c>
      <c r="N160" s="21">
        <v>0</v>
      </c>
      <c r="O160" s="22">
        <v>0</v>
      </c>
      <c r="P160" s="15">
        <v>0</v>
      </c>
      <c r="Q160" s="16">
        <v>0</v>
      </c>
      <c r="R160" s="21">
        <v>0</v>
      </c>
      <c r="S160" s="22">
        <v>0</v>
      </c>
      <c r="T160" s="15">
        <v>0</v>
      </c>
      <c r="U160" s="16">
        <v>0</v>
      </c>
      <c r="V160" s="21">
        <v>0</v>
      </c>
      <c r="W160" s="22">
        <v>0</v>
      </c>
      <c r="X160" s="15"/>
      <c r="Y160" s="16"/>
      <c r="Z160" s="21"/>
      <c r="AA160" s="22"/>
      <c r="AB160" s="27">
        <v>0</v>
      </c>
      <c r="AC160" s="391">
        <v>0</v>
      </c>
      <c r="AD160" s="214">
        <f t="shared" si="183"/>
        <v>0</v>
      </c>
      <c r="AE160" s="392">
        <v>0</v>
      </c>
      <c r="AF160" s="29">
        <v>0</v>
      </c>
      <c r="AG160" s="29">
        <v>0</v>
      </c>
      <c r="AH160" s="32"/>
      <c r="AI160" s="351">
        <v>0</v>
      </c>
      <c r="AJ160" s="397">
        <f t="shared" si="184"/>
        <v>0</v>
      </c>
      <c r="AK160" s="29">
        <v>0</v>
      </c>
      <c r="AL160" s="455">
        <f t="shared" si="185"/>
        <v>0</v>
      </c>
      <c r="AN160" s="421"/>
      <c r="AO160" s="422">
        <f t="shared" si="176"/>
        <v>0</v>
      </c>
    </row>
    <row r="161" spans="1:43" ht="15.6" hidden="1" x14ac:dyDescent="0.55000000000000004">
      <c r="A161" s="238">
        <v>30208</v>
      </c>
      <c r="B161" s="505" t="s">
        <v>160</v>
      </c>
      <c r="C161" s="389">
        <v>0</v>
      </c>
      <c r="D161" s="389">
        <v>0</v>
      </c>
      <c r="I161" s="28">
        <f t="shared" si="177"/>
        <v>0</v>
      </c>
      <c r="J161" s="390">
        <v>0</v>
      </c>
      <c r="K161" s="22">
        <v>0</v>
      </c>
      <c r="L161" s="15">
        <v>0</v>
      </c>
      <c r="M161" s="16">
        <v>0</v>
      </c>
      <c r="N161" s="21">
        <v>0</v>
      </c>
      <c r="O161" s="22">
        <v>0</v>
      </c>
      <c r="P161" s="15">
        <v>0</v>
      </c>
      <c r="Q161" s="16">
        <v>0</v>
      </c>
      <c r="R161" s="21">
        <v>0</v>
      </c>
      <c r="S161" s="22">
        <v>0</v>
      </c>
      <c r="T161" s="15">
        <v>0</v>
      </c>
      <c r="U161" s="16">
        <v>0</v>
      </c>
      <c r="V161" s="21">
        <v>0</v>
      </c>
      <c r="W161" s="22">
        <v>0</v>
      </c>
      <c r="X161" s="15"/>
      <c r="Y161" s="16"/>
      <c r="Z161" s="21"/>
      <c r="AA161" s="22"/>
      <c r="AB161" s="27">
        <v>0</v>
      </c>
      <c r="AC161" s="391">
        <v>0</v>
      </c>
      <c r="AD161" s="214">
        <f t="shared" si="183"/>
        <v>0</v>
      </c>
      <c r="AE161" s="392">
        <v>0</v>
      </c>
      <c r="AF161" s="29">
        <v>0</v>
      </c>
      <c r="AG161" s="29">
        <v>0</v>
      </c>
      <c r="AH161" s="32"/>
      <c r="AI161" s="351">
        <v>0</v>
      </c>
      <c r="AJ161" s="397">
        <f t="shared" si="184"/>
        <v>0</v>
      </c>
      <c r="AK161" s="29">
        <v>0</v>
      </c>
      <c r="AL161" s="455">
        <f t="shared" si="185"/>
        <v>0</v>
      </c>
      <c r="AN161" s="421"/>
      <c r="AO161" s="422">
        <f t="shared" si="176"/>
        <v>0</v>
      </c>
    </row>
    <row r="162" spans="1:43" s="472" customFormat="1" ht="15.6" hidden="1" collapsed="1" x14ac:dyDescent="0.55000000000000004">
      <c r="A162" s="459">
        <v>303</v>
      </c>
      <c r="B162" s="460" t="s">
        <v>161</v>
      </c>
      <c r="C162" s="461">
        <f>SUM(C163:C164)</f>
        <v>0</v>
      </c>
      <c r="D162" s="461">
        <f>SUM(D163:D164)</f>
        <v>0</v>
      </c>
      <c r="E162" s="462">
        <f>SUM(E163:E164)</f>
        <v>0</v>
      </c>
      <c r="F162" s="462"/>
      <c r="G162" s="462"/>
      <c r="H162" s="462">
        <f>SUM(H163:H164)</f>
        <v>0</v>
      </c>
      <c r="I162" s="463">
        <f t="shared" si="177"/>
        <v>0</v>
      </c>
      <c r="J162" s="461">
        <f>SUM(J163:J164)</f>
        <v>0</v>
      </c>
      <c r="K162" s="464">
        <f t="shared" ref="K162:W162" si="187">SUM(K163:K164)</f>
        <v>0</v>
      </c>
      <c r="L162" s="465">
        <f t="shared" si="187"/>
        <v>0</v>
      </c>
      <c r="M162" s="465">
        <f t="shared" si="187"/>
        <v>0</v>
      </c>
      <c r="N162" s="465">
        <f t="shared" si="187"/>
        <v>0</v>
      </c>
      <c r="O162" s="464">
        <f t="shared" si="187"/>
        <v>0</v>
      </c>
      <c r="P162" s="465">
        <f t="shared" si="187"/>
        <v>0</v>
      </c>
      <c r="Q162" s="464">
        <f t="shared" si="187"/>
        <v>0</v>
      </c>
      <c r="R162" s="465">
        <f t="shared" si="187"/>
        <v>0</v>
      </c>
      <c r="S162" s="464">
        <f t="shared" si="187"/>
        <v>0</v>
      </c>
      <c r="T162" s="465">
        <f>SUM(T163:T164)</f>
        <v>0</v>
      </c>
      <c r="U162" s="464">
        <f>SUM(U163:U164)</f>
        <v>0</v>
      </c>
      <c r="V162" s="465">
        <f t="shared" si="187"/>
        <v>0</v>
      </c>
      <c r="W162" s="464">
        <f t="shared" si="187"/>
        <v>0</v>
      </c>
      <c r="X162" s="465"/>
      <c r="Y162" s="464"/>
      <c r="Z162" s="465"/>
      <c r="AA162" s="464"/>
      <c r="AB162" s="466">
        <f>SUM(AB163:AB164)</f>
        <v>0</v>
      </c>
      <c r="AC162" s="461">
        <f>SUM(AC163:AC164)</f>
        <v>0</v>
      </c>
      <c r="AD162" s="458">
        <f t="shared" si="183"/>
        <v>0</v>
      </c>
      <c r="AE162" s="457">
        <f>SUM(AE163:AE164)</f>
        <v>0</v>
      </c>
      <c r="AF162" s="458">
        <f>SUM(AF163:AF164)</f>
        <v>0</v>
      </c>
      <c r="AG162" s="458">
        <f>SUM(AG163:AG164)</f>
        <v>0</v>
      </c>
      <c r="AH162" s="458"/>
      <c r="AI162" s="458">
        <f>SUM(AI163:AI164)</f>
        <v>0</v>
      </c>
      <c r="AJ162" s="467">
        <f t="shared" si="184"/>
        <v>0</v>
      </c>
      <c r="AK162" s="458">
        <v>0</v>
      </c>
      <c r="AL162" s="468">
        <f t="shared" si="185"/>
        <v>0</v>
      </c>
      <c r="AM162" s="469"/>
      <c r="AN162" s="470"/>
      <c r="AO162" s="471">
        <f t="shared" si="176"/>
        <v>0</v>
      </c>
      <c r="AP162" s="469"/>
      <c r="AQ162" s="469"/>
    </row>
    <row r="163" spans="1:43" ht="15.6" hidden="1" x14ac:dyDescent="0.55000000000000004">
      <c r="A163" s="238">
        <v>30301</v>
      </c>
      <c r="B163" s="505" t="s">
        <v>162</v>
      </c>
      <c r="C163" s="389">
        <v>0</v>
      </c>
      <c r="D163" s="389">
        <v>0</v>
      </c>
      <c r="I163" s="28">
        <f t="shared" si="177"/>
        <v>0</v>
      </c>
      <c r="J163" s="390">
        <v>0</v>
      </c>
      <c r="K163" s="22">
        <v>0</v>
      </c>
      <c r="L163" s="15">
        <v>0</v>
      </c>
      <c r="M163" s="16">
        <v>0</v>
      </c>
      <c r="N163" s="21">
        <v>0</v>
      </c>
      <c r="O163" s="22">
        <v>0</v>
      </c>
      <c r="P163" s="15">
        <v>0</v>
      </c>
      <c r="Q163" s="16">
        <v>0</v>
      </c>
      <c r="R163" s="21">
        <v>0</v>
      </c>
      <c r="S163" s="22">
        <v>0</v>
      </c>
      <c r="T163" s="15">
        <v>0</v>
      </c>
      <c r="U163" s="16">
        <v>0</v>
      </c>
      <c r="V163" s="21">
        <v>0</v>
      </c>
      <c r="W163" s="22">
        <v>0</v>
      </c>
      <c r="X163" s="15"/>
      <c r="Y163" s="16"/>
      <c r="Z163" s="21"/>
      <c r="AA163" s="22"/>
      <c r="AB163" s="27">
        <v>0</v>
      </c>
      <c r="AC163" s="391">
        <v>0</v>
      </c>
      <c r="AD163" s="214">
        <f t="shared" si="183"/>
        <v>0</v>
      </c>
      <c r="AE163" s="392">
        <v>0</v>
      </c>
      <c r="AF163" s="29">
        <v>0</v>
      </c>
      <c r="AG163" s="29">
        <v>0</v>
      </c>
      <c r="AH163" s="32"/>
      <c r="AI163" s="351">
        <v>0</v>
      </c>
      <c r="AJ163" s="397">
        <f t="shared" si="184"/>
        <v>0</v>
      </c>
      <c r="AK163" s="29">
        <v>0</v>
      </c>
      <c r="AL163" s="455">
        <f t="shared" si="185"/>
        <v>0</v>
      </c>
      <c r="AN163" s="421"/>
      <c r="AO163" s="422">
        <f t="shared" si="176"/>
        <v>0</v>
      </c>
    </row>
    <row r="164" spans="1:43" ht="15.6" hidden="1" x14ac:dyDescent="0.55000000000000004">
      <c r="A164" s="238">
        <v>30399</v>
      </c>
      <c r="B164" s="505" t="s">
        <v>163</v>
      </c>
      <c r="C164" s="389">
        <v>0</v>
      </c>
      <c r="D164" s="389">
        <v>0</v>
      </c>
      <c r="I164" s="28">
        <f t="shared" si="177"/>
        <v>0</v>
      </c>
      <c r="J164" s="390">
        <v>0</v>
      </c>
      <c r="K164" s="22">
        <v>0</v>
      </c>
      <c r="L164" s="15">
        <v>0</v>
      </c>
      <c r="M164" s="16">
        <v>0</v>
      </c>
      <c r="N164" s="21">
        <v>0</v>
      </c>
      <c r="O164" s="22">
        <v>0</v>
      </c>
      <c r="P164" s="15">
        <v>0</v>
      </c>
      <c r="Q164" s="16">
        <v>0</v>
      </c>
      <c r="R164" s="21">
        <v>0</v>
      </c>
      <c r="S164" s="22">
        <v>0</v>
      </c>
      <c r="T164" s="15">
        <v>0</v>
      </c>
      <c r="U164" s="16">
        <v>0</v>
      </c>
      <c r="V164" s="21">
        <v>0</v>
      </c>
      <c r="W164" s="22">
        <v>0</v>
      </c>
      <c r="X164" s="15"/>
      <c r="Y164" s="16"/>
      <c r="Z164" s="21"/>
      <c r="AA164" s="22"/>
      <c r="AB164" s="27">
        <v>0</v>
      </c>
      <c r="AC164" s="391">
        <v>0</v>
      </c>
      <c r="AD164" s="214">
        <f t="shared" si="183"/>
        <v>0</v>
      </c>
      <c r="AE164" s="392">
        <v>0</v>
      </c>
      <c r="AF164" s="29">
        <v>0</v>
      </c>
      <c r="AG164" s="29">
        <v>0</v>
      </c>
      <c r="AH164" s="32"/>
      <c r="AI164" s="351">
        <v>0</v>
      </c>
      <c r="AJ164" s="397">
        <f t="shared" si="184"/>
        <v>0</v>
      </c>
      <c r="AK164" s="29">
        <v>0</v>
      </c>
      <c r="AL164" s="455">
        <f t="shared" si="185"/>
        <v>0</v>
      </c>
      <c r="AN164" s="421"/>
      <c r="AO164" s="422">
        <f t="shared" si="176"/>
        <v>0</v>
      </c>
    </row>
    <row r="165" spans="1:43" s="472" customFormat="1" ht="15.6" hidden="1" collapsed="1" x14ac:dyDescent="0.55000000000000004">
      <c r="A165" s="459">
        <v>304</v>
      </c>
      <c r="B165" s="460" t="s">
        <v>164</v>
      </c>
      <c r="C165" s="461">
        <f>SUM(C166:C170)</f>
        <v>0</v>
      </c>
      <c r="D165" s="461">
        <f>SUM(D166:D170)</f>
        <v>0</v>
      </c>
      <c r="E165" s="462">
        <f>SUM(E166:E170)</f>
        <v>0</v>
      </c>
      <c r="F165" s="462"/>
      <c r="G165" s="462"/>
      <c r="H165" s="462">
        <f>SUM(H166:H170)</f>
        <v>0</v>
      </c>
      <c r="I165" s="463">
        <f t="shared" si="177"/>
        <v>0</v>
      </c>
      <c r="J165" s="461">
        <f>SUM(J166:J170)</f>
        <v>0</v>
      </c>
      <c r="K165" s="464">
        <f t="shared" ref="K165:W165" si="188">SUM(K166:K170)</f>
        <v>0</v>
      </c>
      <c r="L165" s="465">
        <f t="shared" si="188"/>
        <v>0</v>
      </c>
      <c r="M165" s="465">
        <f t="shared" si="188"/>
        <v>0</v>
      </c>
      <c r="N165" s="465">
        <f t="shared" si="188"/>
        <v>0</v>
      </c>
      <c r="O165" s="464">
        <f t="shared" si="188"/>
        <v>0</v>
      </c>
      <c r="P165" s="465">
        <f t="shared" si="188"/>
        <v>0</v>
      </c>
      <c r="Q165" s="464">
        <f t="shared" si="188"/>
        <v>0</v>
      </c>
      <c r="R165" s="465">
        <f t="shared" si="188"/>
        <v>0</v>
      </c>
      <c r="S165" s="464">
        <f t="shared" si="188"/>
        <v>0</v>
      </c>
      <c r="T165" s="465">
        <f>SUM(T166:T170)</f>
        <v>0</v>
      </c>
      <c r="U165" s="464">
        <f>SUM(U166:U170)</f>
        <v>0</v>
      </c>
      <c r="V165" s="465">
        <f t="shared" si="188"/>
        <v>0</v>
      </c>
      <c r="W165" s="464">
        <f t="shared" si="188"/>
        <v>0</v>
      </c>
      <c r="X165" s="465"/>
      <c r="Y165" s="464"/>
      <c r="Z165" s="465"/>
      <c r="AA165" s="464"/>
      <c r="AB165" s="466">
        <f>SUM(AB166:AB170)</f>
        <v>0</v>
      </c>
      <c r="AC165" s="461">
        <f>SUM(AC166:AC170)</f>
        <v>0</v>
      </c>
      <c r="AD165" s="458">
        <f t="shared" si="183"/>
        <v>0</v>
      </c>
      <c r="AE165" s="457">
        <f>SUM(AE166:AE170)</f>
        <v>0</v>
      </c>
      <c r="AF165" s="458">
        <f>SUM(AF166:AF170)</f>
        <v>0</v>
      </c>
      <c r="AG165" s="458">
        <f>SUM(AG166:AG170)</f>
        <v>0</v>
      </c>
      <c r="AH165" s="458"/>
      <c r="AI165" s="458">
        <f>SUM(AI166:AI170)</f>
        <v>0</v>
      </c>
      <c r="AJ165" s="467">
        <f t="shared" si="184"/>
        <v>0</v>
      </c>
      <c r="AK165" s="458">
        <v>0</v>
      </c>
      <c r="AL165" s="468">
        <f t="shared" si="185"/>
        <v>0</v>
      </c>
      <c r="AM165" s="469"/>
      <c r="AN165" s="470"/>
      <c r="AO165" s="471">
        <f t="shared" si="176"/>
        <v>0</v>
      </c>
      <c r="AP165" s="469"/>
      <c r="AQ165" s="469"/>
    </row>
    <row r="166" spans="1:43" ht="15.6" hidden="1" x14ac:dyDescent="0.55000000000000004">
      <c r="A166" s="238">
        <v>30401</v>
      </c>
      <c r="B166" s="505" t="s">
        <v>165</v>
      </c>
      <c r="C166" s="389">
        <v>0</v>
      </c>
      <c r="D166" s="389">
        <v>0</v>
      </c>
      <c r="I166" s="28">
        <f t="shared" si="177"/>
        <v>0</v>
      </c>
      <c r="J166" s="390">
        <v>0</v>
      </c>
      <c r="K166" s="22">
        <v>0</v>
      </c>
      <c r="L166" s="15">
        <v>0</v>
      </c>
      <c r="M166" s="16">
        <v>0</v>
      </c>
      <c r="N166" s="21">
        <v>0</v>
      </c>
      <c r="O166" s="22">
        <v>0</v>
      </c>
      <c r="P166" s="15">
        <v>0</v>
      </c>
      <c r="Q166" s="16">
        <v>0</v>
      </c>
      <c r="R166" s="21">
        <v>0</v>
      </c>
      <c r="S166" s="22">
        <v>0</v>
      </c>
      <c r="T166" s="15">
        <v>0</v>
      </c>
      <c r="U166" s="16">
        <v>0</v>
      </c>
      <c r="V166" s="21">
        <v>0</v>
      </c>
      <c r="W166" s="22">
        <v>0</v>
      </c>
      <c r="X166" s="15"/>
      <c r="Y166" s="16"/>
      <c r="Z166" s="21"/>
      <c r="AA166" s="22"/>
      <c r="AB166" s="27">
        <v>0</v>
      </c>
      <c r="AC166" s="391">
        <v>0</v>
      </c>
      <c r="AD166" s="214">
        <f t="shared" si="183"/>
        <v>0</v>
      </c>
      <c r="AE166" s="392">
        <v>0</v>
      </c>
      <c r="AF166" s="29">
        <v>0</v>
      </c>
      <c r="AG166" s="29">
        <v>0</v>
      </c>
      <c r="AH166" s="32"/>
      <c r="AI166" s="351">
        <v>0</v>
      </c>
      <c r="AJ166" s="397">
        <f t="shared" si="184"/>
        <v>0</v>
      </c>
      <c r="AK166" s="29">
        <v>0</v>
      </c>
      <c r="AL166" s="455">
        <f t="shared" si="185"/>
        <v>0</v>
      </c>
      <c r="AN166" s="421"/>
      <c r="AO166" s="422">
        <f t="shared" si="176"/>
        <v>0</v>
      </c>
    </row>
    <row r="167" spans="1:43" ht="22.8" hidden="1" x14ac:dyDescent="0.55000000000000004">
      <c r="A167" s="238">
        <v>30402</v>
      </c>
      <c r="B167" s="505" t="s">
        <v>166</v>
      </c>
      <c r="C167" s="389">
        <v>0</v>
      </c>
      <c r="D167" s="389">
        <v>0</v>
      </c>
      <c r="I167" s="28">
        <f t="shared" si="177"/>
        <v>0</v>
      </c>
      <c r="J167" s="390">
        <v>0</v>
      </c>
      <c r="K167" s="22">
        <v>0</v>
      </c>
      <c r="L167" s="15">
        <v>0</v>
      </c>
      <c r="M167" s="16">
        <v>0</v>
      </c>
      <c r="N167" s="21">
        <v>0</v>
      </c>
      <c r="O167" s="22">
        <v>0</v>
      </c>
      <c r="P167" s="15">
        <v>0</v>
      </c>
      <c r="Q167" s="16">
        <v>0</v>
      </c>
      <c r="R167" s="21">
        <v>0</v>
      </c>
      <c r="S167" s="22">
        <v>0</v>
      </c>
      <c r="T167" s="15">
        <v>0</v>
      </c>
      <c r="U167" s="16">
        <v>0</v>
      </c>
      <c r="V167" s="21">
        <v>0</v>
      </c>
      <c r="W167" s="22">
        <v>0</v>
      </c>
      <c r="X167" s="15"/>
      <c r="Y167" s="16"/>
      <c r="Z167" s="21"/>
      <c r="AA167" s="22"/>
      <c r="AB167" s="27">
        <v>0</v>
      </c>
      <c r="AC167" s="391">
        <v>0</v>
      </c>
      <c r="AD167" s="214">
        <f t="shared" si="183"/>
        <v>0</v>
      </c>
      <c r="AE167" s="392">
        <v>0</v>
      </c>
      <c r="AF167" s="29">
        <v>0</v>
      </c>
      <c r="AG167" s="29">
        <v>0</v>
      </c>
      <c r="AH167" s="32"/>
      <c r="AI167" s="351">
        <v>0</v>
      </c>
      <c r="AJ167" s="397">
        <f t="shared" si="184"/>
        <v>0</v>
      </c>
      <c r="AK167" s="29">
        <v>0</v>
      </c>
      <c r="AL167" s="455">
        <f t="shared" si="185"/>
        <v>0</v>
      </c>
      <c r="AN167" s="421"/>
      <c r="AO167" s="422">
        <f t="shared" si="176"/>
        <v>0</v>
      </c>
    </row>
    <row r="168" spans="1:43" ht="15.6" hidden="1" x14ac:dyDescent="0.55000000000000004">
      <c r="A168" s="238">
        <v>30403</v>
      </c>
      <c r="B168" s="505" t="s">
        <v>167</v>
      </c>
      <c r="C168" s="389">
        <v>0</v>
      </c>
      <c r="D168" s="389">
        <v>0</v>
      </c>
      <c r="I168" s="28">
        <f t="shared" si="177"/>
        <v>0</v>
      </c>
      <c r="J168" s="390">
        <v>0</v>
      </c>
      <c r="K168" s="22">
        <v>0</v>
      </c>
      <c r="L168" s="15">
        <v>0</v>
      </c>
      <c r="M168" s="16">
        <v>0</v>
      </c>
      <c r="N168" s="21">
        <v>0</v>
      </c>
      <c r="O168" s="22">
        <v>0</v>
      </c>
      <c r="P168" s="15">
        <v>0</v>
      </c>
      <c r="Q168" s="16">
        <v>0</v>
      </c>
      <c r="R168" s="21">
        <v>0</v>
      </c>
      <c r="S168" s="22">
        <v>0</v>
      </c>
      <c r="T168" s="15">
        <v>0</v>
      </c>
      <c r="U168" s="16">
        <v>0</v>
      </c>
      <c r="V168" s="21">
        <v>0</v>
      </c>
      <c r="W168" s="22">
        <v>0</v>
      </c>
      <c r="X168" s="15"/>
      <c r="Y168" s="16"/>
      <c r="Z168" s="21"/>
      <c r="AA168" s="22"/>
      <c r="AB168" s="27">
        <v>0</v>
      </c>
      <c r="AC168" s="391">
        <v>0</v>
      </c>
      <c r="AD168" s="214">
        <f t="shared" si="183"/>
        <v>0</v>
      </c>
      <c r="AE168" s="392">
        <v>0</v>
      </c>
      <c r="AF168" s="29">
        <v>0</v>
      </c>
      <c r="AG168" s="29">
        <v>0</v>
      </c>
      <c r="AH168" s="32"/>
      <c r="AI168" s="351">
        <v>0</v>
      </c>
      <c r="AJ168" s="397">
        <f t="shared" si="184"/>
        <v>0</v>
      </c>
      <c r="AK168" s="29">
        <v>0</v>
      </c>
      <c r="AL168" s="455">
        <f t="shared" si="185"/>
        <v>0</v>
      </c>
      <c r="AN168" s="421"/>
      <c r="AO168" s="422">
        <f t="shared" si="176"/>
        <v>0</v>
      </c>
    </row>
    <row r="169" spans="1:43" ht="15.6" hidden="1" x14ac:dyDescent="0.55000000000000004">
      <c r="A169" s="238">
        <v>30404</v>
      </c>
      <c r="B169" s="505" t="s">
        <v>168</v>
      </c>
      <c r="C169" s="389">
        <v>0</v>
      </c>
      <c r="D169" s="389">
        <v>0</v>
      </c>
      <c r="I169" s="28">
        <f t="shared" si="177"/>
        <v>0</v>
      </c>
      <c r="J169" s="390">
        <v>0</v>
      </c>
      <c r="K169" s="22">
        <v>0</v>
      </c>
      <c r="L169" s="15">
        <v>0</v>
      </c>
      <c r="M169" s="16">
        <v>0</v>
      </c>
      <c r="N169" s="21">
        <v>0</v>
      </c>
      <c r="O169" s="22">
        <v>0</v>
      </c>
      <c r="P169" s="15">
        <v>0</v>
      </c>
      <c r="Q169" s="16">
        <v>0</v>
      </c>
      <c r="R169" s="21">
        <v>0</v>
      </c>
      <c r="S169" s="22">
        <v>0</v>
      </c>
      <c r="T169" s="15">
        <v>0</v>
      </c>
      <c r="U169" s="16">
        <v>0</v>
      </c>
      <c r="V169" s="21">
        <v>0</v>
      </c>
      <c r="W169" s="22">
        <v>0</v>
      </c>
      <c r="X169" s="15"/>
      <c r="Y169" s="16"/>
      <c r="Z169" s="21"/>
      <c r="AA169" s="22"/>
      <c r="AB169" s="27">
        <v>0</v>
      </c>
      <c r="AC169" s="391">
        <v>0</v>
      </c>
      <c r="AD169" s="214">
        <f t="shared" si="183"/>
        <v>0</v>
      </c>
      <c r="AE169" s="392">
        <v>0</v>
      </c>
      <c r="AF169" s="29">
        <v>0</v>
      </c>
      <c r="AG169" s="29">
        <v>0</v>
      </c>
      <c r="AH169" s="32"/>
      <c r="AI169" s="351">
        <v>0</v>
      </c>
      <c r="AJ169" s="397">
        <f t="shared" si="184"/>
        <v>0</v>
      </c>
      <c r="AK169" s="29">
        <v>0</v>
      </c>
      <c r="AL169" s="455">
        <f t="shared" si="185"/>
        <v>0</v>
      </c>
      <c r="AN169" s="421"/>
      <c r="AO169" s="422">
        <f t="shared" si="176"/>
        <v>0</v>
      </c>
    </row>
    <row r="170" spans="1:43" ht="15.6" hidden="1" x14ac:dyDescent="0.55000000000000004">
      <c r="A170" s="238">
        <v>30405</v>
      </c>
      <c r="B170" s="505" t="s">
        <v>169</v>
      </c>
      <c r="C170" s="389">
        <v>0</v>
      </c>
      <c r="D170" s="389">
        <v>0</v>
      </c>
      <c r="I170" s="28">
        <f t="shared" si="177"/>
        <v>0</v>
      </c>
      <c r="J170" s="390">
        <v>0</v>
      </c>
      <c r="K170" s="22">
        <v>0</v>
      </c>
      <c r="L170" s="15">
        <v>0</v>
      </c>
      <c r="M170" s="16">
        <v>0</v>
      </c>
      <c r="N170" s="21">
        <v>0</v>
      </c>
      <c r="O170" s="22">
        <v>0</v>
      </c>
      <c r="P170" s="15">
        <v>0</v>
      </c>
      <c r="Q170" s="16">
        <v>0</v>
      </c>
      <c r="R170" s="21">
        <v>0</v>
      </c>
      <c r="S170" s="22">
        <v>0</v>
      </c>
      <c r="T170" s="15">
        <v>0</v>
      </c>
      <c r="U170" s="16">
        <v>0</v>
      </c>
      <c r="V170" s="21">
        <v>0</v>
      </c>
      <c r="W170" s="22">
        <v>0</v>
      </c>
      <c r="X170" s="15"/>
      <c r="Y170" s="16"/>
      <c r="Z170" s="21"/>
      <c r="AA170" s="22"/>
      <c r="AB170" s="27">
        <v>0</v>
      </c>
      <c r="AC170" s="391">
        <v>0</v>
      </c>
      <c r="AD170" s="214">
        <f t="shared" si="183"/>
        <v>0</v>
      </c>
      <c r="AE170" s="392">
        <v>0</v>
      </c>
      <c r="AF170" s="29">
        <v>0</v>
      </c>
      <c r="AG170" s="29">
        <v>0</v>
      </c>
      <c r="AH170" s="32"/>
      <c r="AI170" s="351">
        <v>0</v>
      </c>
      <c r="AJ170" s="397">
        <f t="shared" si="184"/>
        <v>0</v>
      </c>
      <c r="AK170" s="29">
        <v>0</v>
      </c>
      <c r="AL170" s="455">
        <f t="shared" si="185"/>
        <v>0</v>
      </c>
      <c r="AN170" s="421"/>
      <c r="AO170" s="422">
        <f t="shared" si="176"/>
        <v>0</v>
      </c>
    </row>
    <row r="171" spans="1:43" ht="15.6" hidden="1" x14ac:dyDescent="0.55000000000000004">
      <c r="A171" s="230">
        <v>4</v>
      </c>
      <c r="B171" s="403" t="s">
        <v>170</v>
      </c>
      <c r="C171" s="388">
        <f>+C172+C181+C190</f>
        <v>0</v>
      </c>
      <c r="D171" s="388">
        <f>+D172+D181+D190</f>
        <v>0</v>
      </c>
      <c r="E171" s="508">
        <f>+E172+E181+E190</f>
        <v>0</v>
      </c>
      <c r="F171" s="508"/>
      <c r="G171" s="508"/>
      <c r="H171" s="508">
        <f>+H172+H181+H190</f>
        <v>0</v>
      </c>
      <c r="I171" s="174">
        <f t="shared" si="177"/>
        <v>0</v>
      </c>
      <c r="J171" s="388">
        <f>+J172+J181+J190</f>
        <v>0</v>
      </c>
      <c r="K171" s="231">
        <f t="shared" ref="K171:W171" si="189">+K172+K181+K190</f>
        <v>0</v>
      </c>
      <c r="L171" s="232">
        <f t="shared" si="189"/>
        <v>0</v>
      </c>
      <c r="M171" s="231">
        <f t="shared" si="189"/>
        <v>0</v>
      </c>
      <c r="N171" s="232">
        <f t="shared" si="189"/>
        <v>0</v>
      </c>
      <c r="O171" s="231">
        <f t="shared" si="189"/>
        <v>0</v>
      </c>
      <c r="P171" s="232">
        <f t="shared" si="189"/>
        <v>0</v>
      </c>
      <c r="Q171" s="231">
        <f t="shared" si="189"/>
        <v>0</v>
      </c>
      <c r="R171" s="232">
        <f t="shared" si="189"/>
        <v>0</v>
      </c>
      <c r="S171" s="231">
        <f t="shared" si="189"/>
        <v>0</v>
      </c>
      <c r="T171" s="232">
        <f>+T172+T181+T190</f>
        <v>0</v>
      </c>
      <c r="U171" s="231">
        <f>+U172+U181+U190</f>
        <v>0</v>
      </c>
      <c r="V171" s="232">
        <f t="shared" si="189"/>
        <v>0</v>
      </c>
      <c r="W171" s="231">
        <f t="shared" si="189"/>
        <v>0</v>
      </c>
      <c r="X171" s="232"/>
      <c r="Y171" s="231"/>
      <c r="Z171" s="232"/>
      <c r="AA171" s="231"/>
      <c r="AB171" s="233">
        <f t="shared" ref="AB171:AI171" si="190">+AB172+AB181+AB190</f>
        <v>0</v>
      </c>
      <c r="AC171" s="388">
        <f t="shared" si="190"/>
        <v>0</v>
      </c>
      <c r="AD171" s="177">
        <f t="shared" si="190"/>
        <v>0</v>
      </c>
      <c r="AE171" s="388">
        <f t="shared" si="190"/>
        <v>0</v>
      </c>
      <c r="AF171" s="177">
        <f t="shared" si="190"/>
        <v>0</v>
      </c>
      <c r="AG171" s="177">
        <f t="shared" ref="AG171" si="191">+AG172+AG181+AG190</f>
        <v>0</v>
      </c>
      <c r="AH171" s="177"/>
      <c r="AI171" s="233">
        <f t="shared" si="190"/>
        <v>0</v>
      </c>
      <c r="AJ171" s="405">
        <f t="shared" si="184"/>
        <v>0</v>
      </c>
      <c r="AK171" s="177">
        <v>0</v>
      </c>
      <c r="AL171" s="455">
        <f t="shared" si="185"/>
        <v>0</v>
      </c>
      <c r="AN171" s="421"/>
      <c r="AO171" s="422">
        <f t="shared" si="176"/>
        <v>0</v>
      </c>
    </row>
    <row r="172" spans="1:43" s="472" customFormat="1" ht="15.6" hidden="1" collapsed="1" x14ac:dyDescent="0.55000000000000004">
      <c r="A172" s="459">
        <v>401</v>
      </c>
      <c r="B172" s="460" t="s">
        <v>171</v>
      </c>
      <c r="C172" s="461">
        <f>SUM(C173:C180)</f>
        <v>0</v>
      </c>
      <c r="D172" s="461">
        <f>SUM(D173:D180)</f>
        <v>0</v>
      </c>
      <c r="E172" s="462">
        <f>SUM(E173:E180)</f>
        <v>0</v>
      </c>
      <c r="F172" s="462"/>
      <c r="G172" s="462"/>
      <c r="H172" s="462">
        <f>SUM(H173:H180)</f>
        <v>0</v>
      </c>
      <c r="I172" s="463">
        <f t="shared" si="177"/>
        <v>0</v>
      </c>
      <c r="J172" s="461">
        <f>SUM(J173:J180)</f>
        <v>0</v>
      </c>
      <c r="K172" s="464">
        <f t="shared" ref="K172:W172" si="192">SUM(K173:K180)</f>
        <v>0</v>
      </c>
      <c r="L172" s="465">
        <f t="shared" si="192"/>
        <v>0</v>
      </c>
      <c r="M172" s="465">
        <f t="shared" si="192"/>
        <v>0</v>
      </c>
      <c r="N172" s="465">
        <f t="shared" si="192"/>
        <v>0</v>
      </c>
      <c r="O172" s="464">
        <f t="shared" si="192"/>
        <v>0</v>
      </c>
      <c r="P172" s="465">
        <f t="shared" si="192"/>
        <v>0</v>
      </c>
      <c r="Q172" s="464">
        <f t="shared" si="192"/>
        <v>0</v>
      </c>
      <c r="R172" s="465">
        <f t="shared" si="192"/>
        <v>0</v>
      </c>
      <c r="S172" s="464">
        <f t="shared" si="192"/>
        <v>0</v>
      </c>
      <c r="T172" s="465">
        <f>SUM(T173:T180)</f>
        <v>0</v>
      </c>
      <c r="U172" s="464">
        <f>SUM(U173:U180)</f>
        <v>0</v>
      </c>
      <c r="V172" s="465">
        <f t="shared" si="192"/>
        <v>0</v>
      </c>
      <c r="W172" s="464">
        <f t="shared" si="192"/>
        <v>0</v>
      </c>
      <c r="X172" s="465"/>
      <c r="Y172" s="464"/>
      <c r="Z172" s="465"/>
      <c r="AA172" s="464"/>
      <c r="AB172" s="466">
        <f>SUM(AB173:AB180)</f>
        <v>0</v>
      </c>
      <c r="AC172" s="461">
        <f>SUM(AC173:AC180)</f>
        <v>0</v>
      </c>
      <c r="AD172" s="458">
        <f t="shared" ref="AD172:AD192" si="193">SUM(J172:K172)</f>
        <v>0</v>
      </c>
      <c r="AE172" s="457">
        <f>SUM(AE173:AE180)</f>
        <v>0</v>
      </c>
      <c r="AF172" s="458">
        <f>SUM(AF173:AF180)</f>
        <v>0</v>
      </c>
      <c r="AG172" s="458">
        <f>SUM(AG173:AG180)</f>
        <v>0</v>
      </c>
      <c r="AH172" s="458"/>
      <c r="AI172" s="458">
        <f>SUM(AI173:AI180)</f>
        <v>0</v>
      </c>
      <c r="AJ172" s="467">
        <f t="shared" si="184"/>
        <v>0</v>
      </c>
      <c r="AK172" s="458">
        <v>0</v>
      </c>
      <c r="AL172" s="468">
        <f t="shared" si="185"/>
        <v>0</v>
      </c>
      <c r="AM172" s="469"/>
      <c r="AN172" s="470"/>
      <c r="AO172" s="471">
        <f t="shared" si="176"/>
        <v>0</v>
      </c>
      <c r="AP172" s="469"/>
      <c r="AQ172" s="469"/>
    </row>
    <row r="173" spans="1:43" ht="15.6" hidden="1" x14ac:dyDescent="0.55000000000000004">
      <c r="A173" s="238">
        <v>40101</v>
      </c>
      <c r="B173" s="505" t="s">
        <v>172</v>
      </c>
      <c r="C173" s="389">
        <v>0</v>
      </c>
      <c r="D173" s="389">
        <v>0</v>
      </c>
      <c r="I173" s="28">
        <f t="shared" si="177"/>
        <v>0</v>
      </c>
      <c r="J173" s="390">
        <v>0</v>
      </c>
      <c r="K173" s="22">
        <v>0</v>
      </c>
      <c r="L173" s="15">
        <v>0</v>
      </c>
      <c r="M173" s="16">
        <v>0</v>
      </c>
      <c r="N173" s="21">
        <v>0</v>
      </c>
      <c r="O173" s="22">
        <v>0</v>
      </c>
      <c r="P173" s="15">
        <v>0</v>
      </c>
      <c r="Q173" s="16">
        <v>0</v>
      </c>
      <c r="R173" s="21">
        <v>0</v>
      </c>
      <c r="S173" s="22">
        <v>0</v>
      </c>
      <c r="T173" s="15">
        <v>0</v>
      </c>
      <c r="U173" s="16">
        <v>0</v>
      </c>
      <c r="V173" s="21">
        <v>0</v>
      </c>
      <c r="W173" s="22">
        <v>0</v>
      </c>
      <c r="X173" s="15"/>
      <c r="Y173" s="16"/>
      <c r="Z173" s="21"/>
      <c r="AA173" s="22"/>
      <c r="AB173" s="27">
        <v>0</v>
      </c>
      <c r="AC173" s="391">
        <v>0</v>
      </c>
      <c r="AD173" s="214">
        <f t="shared" si="193"/>
        <v>0</v>
      </c>
      <c r="AE173" s="392">
        <v>0</v>
      </c>
      <c r="AF173" s="29">
        <v>0</v>
      </c>
      <c r="AG173" s="29">
        <v>0</v>
      </c>
      <c r="AH173" s="32"/>
      <c r="AI173" s="351">
        <v>0</v>
      </c>
      <c r="AJ173" s="397">
        <f t="shared" si="184"/>
        <v>0</v>
      </c>
      <c r="AK173" s="29">
        <v>0</v>
      </c>
      <c r="AL173" s="455">
        <f t="shared" si="185"/>
        <v>0</v>
      </c>
      <c r="AN173" s="421"/>
      <c r="AO173" s="422">
        <f t="shared" si="176"/>
        <v>0</v>
      </c>
    </row>
    <row r="174" spans="1:43" ht="15.6" hidden="1" x14ac:dyDescent="0.55000000000000004">
      <c r="A174" s="238">
        <v>40102</v>
      </c>
      <c r="B174" s="505" t="s">
        <v>173</v>
      </c>
      <c r="C174" s="389">
        <v>0</v>
      </c>
      <c r="D174" s="389">
        <v>0</v>
      </c>
      <c r="I174" s="28">
        <f t="shared" si="177"/>
        <v>0</v>
      </c>
      <c r="J174" s="390">
        <v>0</v>
      </c>
      <c r="K174" s="22">
        <v>0</v>
      </c>
      <c r="L174" s="15">
        <v>0</v>
      </c>
      <c r="M174" s="16">
        <v>0</v>
      </c>
      <c r="N174" s="21">
        <v>0</v>
      </c>
      <c r="O174" s="22">
        <v>0</v>
      </c>
      <c r="P174" s="15">
        <v>0</v>
      </c>
      <c r="Q174" s="16">
        <v>0</v>
      </c>
      <c r="R174" s="21">
        <v>0</v>
      </c>
      <c r="S174" s="22">
        <v>0</v>
      </c>
      <c r="T174" s="15">
        <v>0</v>
      </c>
      <c r="U174" s="16">
        <v>0</v>
      </c>
      <c r="V174" s="21">
        <v>0</v>
      </c>
      <c r="W174" s="22">
        <v>0</v>
      </c>
      <c r="X174" s="15"/>
      <c r="Y174" s="16"/>
      <c r="Z174" s="21"/>
      <c r="AA174" s="22"/>
      <c r="AB174" s="27">
        <v>0</v>
      </c>
      <c r="AC174" s="391">
        <v>0</v>
      </c>
      <c r="AD174" s="214">
        <f t="shared" si="193"/>
        <v>0</v>
      </c>
      <c r="AE174" s="392">
        <v>0</v>
      </c>
      <c r="AF174" s="29">
        <v>0</v>
      </c>
      <c r="AG174" s="29">
        <v>0</v>
      </c>
      <c r="AH174" s="32"/>
      <c r="AI174" s="351">
        <v>0</v>
      </c>
      <c r="AJ174" s="397">
        <f t="shared" si="184"/>
        <v>0</v>
      </c>
      <c r="AK174" s="29">
        <v>0</v>
      </c>
      <c r="AL174" s="455">
        <f t="shared" si="185"/>
        <v>0</v>
      </c>
      <c r="AN174" s="421"/>
      <c r="AO174" s="422">
        <f t="shared" si="176"/>
        <v>0</v>
      </c>
    </row>
    <row r="175" spans="1:43" ht="15.6" hidden="1" x14ac:dyDescent="0.55000000000000004">
      <c r="A175" s="238">
        <v>40103</v>
      </c>
      <c r="B175" s="505" t="s">
        <v>174</v>
      </c>
      <c r="C175" s="389">
        <v>0</v>
      </c>
      <c r="D175" s="389">
        <v>0</v>
      </c>
      <c r="I175" s="28">
        <f t="shared" si="177"/>
        <v>0</v>
      </c>
      <c r="J175" s="390">
        <v>0</v>
      </c>
      <c r="K175" s="22">
        <v>0</v>
      </c>
      <c r="L175" s="15">
        <v>0</v>
      </c>
      <c r="M175" s="16">
        <v>0</v>
      </c>
      <c r="N175" s="21">
        <v>0</v>
      </c>
      <c r="O175" s="22">
        <v>0</v>
      </c>
      <c r="P175" s="15">
        <v>0</v>
      </c>
      <c r="Q175" s="16">
        <v>0</v>
      </c>
      <c r="R175" s="21">
        <v>0</v>
      </c>
      <c r="S175" s="22">
        <v>0</v>
      </c>
      <c r="T175" s="15">
        <v>0</v>
      </c>
      <c r="U175" s="16">
        <v>0</v>
      </c>
      <c r="V175" s="21">
        <v>0</v>
      </c>
      <c r="W175" s="22">
        <v>0</v>
      </c>
      <c r="X175" s="15"/>
      <c r="Y175" s="16"/>
      <c r="Z175" s="21"/>
      <c r="AA175" s="22"/>
      <c r="AB175" s="27">
        <v>0</v>
      </c>
      <c r="AC175" s="391">
        <v>0</v>
      </c>
      <c r="AD175" s="214">
        <f t="shared" si="193"/>
        <v>0</v>
      </c>
      <c r="AE175" s="392">
        <v>0</v>
      </c>
      <c r="AF175" s="29">
        <v>0</v>
      </c>
      <c r="AG175" s="29">
        <v>0</v>
      </c>
      <c r="AH175" s="32"/>
      <c r="AI175" s="351">
        <v>0</v>
      </c>
      <c r="AJ175" s="397">
        <f t="shared" si="184"/>
        <v>0</v>
      </c>
      <c r="AK175" s="29">
        <v>0</v>
      </c>
      <c r="AL175" s="455">
        <f t="shared" si="185"/>
        <v>0</v>
      </c>
      <c r="AN175" s="421"/>
      <c r="AO175" s="422">
        <f t="shared" si="176"/>
        <v>0</v>
      </c>
    </row>
    <row r="176" spans="1:43" ht="15.6" hidden="1" x14ac:dyDescent="0.55000000000000004">
      <c r="A176" s="238">
        <v>40104</v>
      </c>
      <c r="B176" s="505" t="s">
        <v>175</v>
      </c>
      <c r="C176" s="389">
        <v>0</v>
      </c>
      <c r="D176" s="389">
        <v>0</v>
      </c>
      <c r="I176" s="28">
        <f t="shared" si="177"/>
        <v>0</v>
      </c>
      <c r="J176" s="390">
        <v>0</v>
      </c>
      <c r="K176" s="22">
        <v>0</v>
      </c>
      <c r="L176" s="15">
        <v>0</v>
      </c>
      <c r="M176" s="16">
        <v>0</v>
      </c>
      <c r="N176" s="21">
        <v>0</v>
      </c>
      <c r="O176" s="22">
        <v>0</v>
      </c>
      <c r="P176" s="15">
        <v>0</v>
      </c>
      <c r="Q176" s="16">
        <v>0</v>
      </c>
      <c r="R176" s="21">
        <v>0</v>
      </c>
      <c r="S176" s="22">
        <v>0</v>
      </c>
      <c r="T176" s="15">
        <v>0</v>
      </c>
      <c r="U176" s="16">
        <v>0</v>
      </c>
      <c r="V176" s="21">
        <v>0</v>
      </c>
      <c r="W176" s="22">
        <v>0</v>
      </c>
      <c r="X176" s="15"/>
      <c r="Y176" s="16"/>
      <c r="Z176" s="21"/>
      <c r="AA176" s="22"/>
      <c r="AB176" s="27">
        <v>0</v>
      </c>
      <c r="AC176" s="391">
        <v>0</v>
      </c>
      <c r="AD176" s="214">
        <f t="shared" si="193"/>
        <v>0</v>
      </c>
      <c r="AE176" s="392">
        <v>0</v>
      </c>
      <c r="AF176" s="29">
        <v>0</v>
      </c>
      <c r="AG176" s="29">
        <v>0</v>
      </c>
      <c r="AH176" s="32"/>
      <c r="AI176" s="351">
        <v>0</v>
      </c>
      <c r="AJ176" s="397">
        <f t="shared" si="184"/>
        <v>0</v>
      </c>
      <c r="AK176" s="29">
        <v>0</v>
      </c>
      <c r="AL176" s="455">
        <f t="shared" si="185"/>
        <v>0</v>
      </c>
      <c r="AN176" s="421"/>
      <c r="AO176" s="422">
        <f t="shared" si="176"/>
        <v>0</v>
      </c>
    </row>
    <row r="177" spans="1:43" ht="15.6" hidden="1" x14ac:dyDescent="0.55000000000000004">
      <c r="A177" s="238">
        <v>40105</v>
      </c>
      <c r="B177" s="505" t="s">
        <v>176</v>
      </c>
      <c r="C177" s="389">
        <v>0</v>
      </c>
      <c r="D177" s="389">
        <v>0</v>
      </c>
      <c r="I177" s="28">
        <f t="shared" si="177"/>
        <v>0</v>
      </c>
      <c r="J177" s="390">
        <v>0</v>
      </c>
      <c r="K177" s="22">
        <v>0</v>
      </c>
      <c r="L177" s="15">
        <v>0</v>
      </c>
      <c r="M177" s="16">
        <v>0</v>
      </c>
      <c r="N177" s="21">
        <v>0</v>
      </c>
      <c r="O177" s="22">
        <v>0</v>
      </c>
      <c r="P177" s="15">
        <v>0</v>
      </c>
      <c r="Q177" s="16">
        <v>0</v>
      </c>
      <c r="R177" s="21">
        <v>0</v>
      </c>
      <c r="S177" s="22">
        <v>0</v>
      </c>
      <c r="T177" s="15">
        <v>0</v>
      </c>
      <c r="U177" s="16">
        <v>0</v>
      </c>
      <c r="V177" s="21">
        <v>0</v>
      </c>
      <c r="W177" s="22">
        <v>0</v>
      </c>
      <c r="X177" s="15"/>
      <c r="Y177" s="16"/>
      <c r="Z177" s="21"/>
      <c r="AA177" s="22"/>
      <c r="AB177" s="27">
        <v>0</v>
      </c>
      <c r="AC177" s="391">
        <v>0</v>
      </c>
      <c r="AD177" s="214">
        <f t="shared" si="193"/>
        <v>0</v>
      </c>
      <c r="AE177" s="392">
        <v>0</v>
      </c>
      <c r="AF177" s="29">
        <v>0</v>
      </c>
      <c r="AG177" s="29">
        <v>0</v>
      </c>
      <c r="AH177" s="32"/>
      <c r="AI177" s="351">
        <v>0</v>
      </c>
      <c r="AJ177" s="397">
        <f t="shared" si="184"/>
        <v>0</v>
      </c>
      <c r="AK177" s="29">
        <v>0</v>
      </c>
      <c r="AL177" s="455">
        <f t="shared" si="185"/>
        <v>0</v>
      </c>
      <c r="AN177" s="421"/>
      <c r="AO177" s="422">
        <f t="shared" si="176"/>
        <v>0</v>
      </c>
    </row>
    <row r="178" spans="1:43" ht="15.6" hidden="1" x14ac:dyDescent="0.55000000000000004">
      <c r="A178" s="238">
        <v>40106</v>
      </c>
      <c r="B178" s="505" t="s">
        <v>177</v>
      </c>
      <c r="C178" s="389">
        <v>0</v>
      </c>
      <c r="D178" s="389">
        <v>0</v>
      </c>
      <c r="I178" s="28">
        <f t="shared" si="177"/>
        <v>0</v>
      </c>
      <c r="J178" s="390">
        <v>0</v>
      </c>
      <c r="K178" s="22">
        <v>0</v>
      </c>
      <c r="L178" s="15">
        <v>0</v>
      </c>
      <c r="M178" s="16">
        <v>0</v>
      </c>
      <c r="N178" s="21">
        <v>0</v>
      </c>
      <c r="O178" s="22">
        <v>0</v>
      </c>
      <c r="P178" s="15">
        <v>0</v>
      </c>
      <c r="Q178" s="16">
        <v>0</v>
      </c>
      <c r="R178" s="21">
        <v>0</v>
      </c>
      <c r="S178" s="22">
        <v>0</v>
      </c>
      <c r="T178" s="15">
        <v>0</v>
      </c>
      <c r="U178" s="16">
        <v>0</v>
      </c>
      <c r="V178" s="21">
        <v>0</v>
      </c>
      <c r="W178" s="22">
        <v>0</v>
      </c>
      <c r="X178" s="15"/>
      <c r="Y178" s="16"/>
      <c r="Z178" s="21"/>
      <c r="AA178" s="22"/>
      <c r="AB178" s="27">
        <v>0</v>
      </c>
      <c r="AC178" s="391">
        <v>0</v>
      </c>
      <c r="AD178" s="214">
        <f t="shared" si="193"/>
        <v>0</v>
      </c>
      <c r="AE178" s="392">
        <v>0</v>
      </c>
      <c r="AF178" s="29">
        <v>0</v>
      </c>
      <c r="AG178" s="29">
        <v>0</v>
      </c>
      <c r="AH178" s="32"/>
      <c r="AI178" s="351">
        <v>0</v>
      </c>
      <c r="AJ178" s="397">
        <f t="shared" si="184"/>
        <v>0</v>
      </c>
      <c r="AK178" s="29">
        <v>0</v>
      </c>
      <c r="AL178" s="455">
        <f t="shared" si="185"/>
        <v>0</v>
      </c>
      <c r="AN178" s="421"/>
      <c r="AO178" s="422">
        <f t="shared" si="176"/>
        <v>0</v>
      </c>
    </row>
    <row r="179" spans="1:43" ht="15.6" hidden="1" x14ac:dyDescent="0.55000000000000004">
      <c r="A179" s="238">
        <v>40107</v>
      </c>
      <c r="B179" s="505" t="s">
        <v>178</v>
      </c>
      <c r="C179" s="389">
        <v>0</v>
      </c>
      <c r="D179" s="389">
        <v>0</v>
      </c>
      <c r="I179" s="28">
        <f t="shared" si="177"/>
        <v>0</v>
      </c>
      <c r="J179" s="390">
        <v>0</v>
      </c>
      <c r="K179" s="22">
        <v>0</v>
      </c>
      <c r="L179" s="15">
        <v>0</v>
      </c>
      <c r="M179" s="16">
        <v>0</v>
      </c>
      <c r="N179" s="21">
        <v>0</v>
      </c>
      <c r="O179" s="22">
        <v>0</v>
      </c>
      <c r="P179" s="15">
        <v>0</v>
      </c>
      <c r="Q179" s="16">
        <v>0</v>
      </c>
      <c r="R179" s="21">
        <v>0</v>
      </c>
      <c r="S179" s="22">
        <v>0</v>
      </c>
      <c r="T179" s="15">
        <v>0</v>
      </c>
      <c r="U179" s="16">
        <v>0</v>
      </c>
      <c r="V179" s="21">
        <v>0</v>
      </c>
      <c r="W179" s="22">
        <v>0</v>
      </c>
      <c r="X179" s="15"/>
      <c r="Y179" s="16"/>
      <c r="Z179" s="21"/>
      <c r="AA179" s="22"/>
      <c r="AB179" s="27">
        <v>0</v>
      </c>
      <c r="AC179" s="391">
        <v>0</v>
      </c>
      <c r="AD179" s="214">
        <f t="shared" si="193"/>
        <v>0</v>
      </c>
      <c r="AE179" s="392">
        <v>0</v>
      </c>
      <c r="AF179" s="29">
        <v>0</v>
      </c>
      <c r="AG179" s="29">
        <v>0</v>
      </c>
      <c r="AH179" s="32"/>
      <c r="AI179" s="351">
        <v>0</v>
      </c>
      <c r="AJ179" s="397">
        <f t="shared" si="184"/>
        <v>0</v>
      </c>
      <c r="AK179" s="29">
        <v>0</v>
      </c>
      <c r="AL179" s="455">
        <f t="shared" si="185"/>
        <v>0</v>
      </c>
      <c r="AN179" s="421"/>
      <c r="AO179" s="422">
        <f t="shared" si="176"/>
        <v>0</v>
      </c>
    </row>
    <row r="180" spans="1:43" ht="15.6" hidden="1" x14ac:dyDescent="0.55000000000000004">
      <c r="A180" s="238">
        <v>40108</v>
      </c>
      <c r="B180" s="505" t="s">
        <v>179</v>
      </c>
      <c r="C180" s="389">
        <v>0</v>
      </c>
      <c r="D180" s="389">
        <v>0</v>
      </c>
      <c r="I180" s="28">
        <f t="shared" si="177"/>
        <v>0</v>
      </c>
      <c r="J180" s="390">
        <v>0</v>
      </c>
      <c r="K180" s="22">
        <v>0</v>
      </c>
      <c r="L180" s="15">
        <v>0</v>
      </c>
      <c r="M180" s="16">
        <v>0</v>
      </c>
      <c r="N180" s="21">
        <v>0</v>
      </c>
      <c r="O180" s="22">
        <v>0</v>
      </c>
      <c r="P180" s="15">
        <v>0</v>
      </c>
      <c r="Q180" s="16">
        <v>0</v>
      </c>
      <c r="R180" s="21">
        <v>0</v>
      </c>
      <c r="S180" s="22">
        <v>0</v>
      </c>
      <c r="T180" s="15">
        <v>0</v>
      </c>
      <c r="U180" s="16">
        <v>0</v>
      </c>
      <c r="V180" s="21">
        <v>0</v>
      </c>
      <c r="W180" s="22">
        <v>0</v>
      </c>
      <c r="X180" s="15"/>
      <c r="Y180" s="16"/>
      <c r="Z180" s="21"/>
      <c r="AA180" s="22"/>
      <c r="AB180" s="27">
        <v>0</v>
      </c>
      <c r="AC180" s="391">
        <v>0</v>
      </c>
      <c r="AD180" s="214">
        <f t="shared" si="193"/>
        <v>0</v>
      </c>
      <c r="AE180" s="392">
        <v>0</v>
      </c>
      <c r="AF180" s="29">
        <v>0</v>
      </c>
      <c r="AG180" s="29">
        <v>0</v>
      </c>
      <c r="AH180" s="32"/>
      <c r="AI180" s="351">
        <v>0</v>
      </c>
      <c r="AJ180" s="397">
        <f t="shared" si="184"/>
        <v>0</v>
      </c>
      <c r="AK180" s="29">
        <v>0</v>
      </c>
      <c r="AL180" s="455">
        <f t="shared" si="185"/>
        <v>0</v>
      </c>
      <c r="AN180" s="421"/>
      <c r="AO180" s="422">
        <f t="shared" si="176"/>
        <v>0</v>
      </c>
    </row>
    <row r="181" spans="1:43" s="472" customFormat="1" ht="15.6" hidden="1" collapsed="1" x14ac:dyDescent="0.55000000000000004">
      <c r="A181" s="459">
        <v>402</v>
      </c>
      <c r="B181" s="460" t="s">
        <v>180</v>
      </c>
      <c r="C181" s="461">
        <f>SUM(C182:C189)</f>
        <v>0</v>
      </c>
      <c r="D181" s="461">
        <f>SUM(D182:D189)</f>
        <v>0</v>
      </c>
      <c r="E181" s="462">
        <f>SUM(E182:E189)</f>
        <v>0</v>
      </c>
      <c r="F181" s="462"/>
      <c r="G181" s="462"/>
      <c r="H181" s="462">
        <f>SUM(H182:H189)</f>
        <v>0</v>
      </c>
      <c r="I181" s="463">
        <f t="shared" si="177"/>
        <v>0</v>
      </c>
      <c r="J181" s="461">
        <f>SUM(J182:J189)</f>
        <v>0</v>
      </c>
      <c r="K181" s="464">
        <f t="shared" ref="K181:W181" si="194">SUM(K182:K189)</f>
        <v>0</v>
      </c>
      <c r="L181" s="465">
        <f t="shared" si="194"/>
        <v>0</v>
      </c>
      <c r="M181" s="465">
        <f t="shared" si="194"/>
        <v>0</v>
      </c>
      <c r="N181" s="465">
        <f t="shared" si="194"/>
        <v>0</v>
      </c>
      <c r="O181" s="464">
        <f t="shared" si="194"/>
        <v>0</v>
      </c>
      <c r="P181" s="465">
        <f t="shared" si="194"/>
        <v>0</v>
      </c>
      <c r="Q181" s="464">
        <f t="shared" si="194"/>
        <v>0</v>
      </c>
      <c r="R181" s="465">
        <f t="shared" si="194"/>
        <v>0</v>
      </c>
      <c r="S181" s="464">
        <f t="shared" si="194"/>
        <v>0</v>
      </c>
      <c r="T181" s="465">
        <f>SUM(T182:T189)</f>
        <v>0</v>
      </c>
      <c r="U181" s="464">
        <f>SUM(U182:U189)</f>
        <v>0</v>
      </c>
      <c r="V181" s="465">
        <f t="shared" si="194"/>
        <v>0</v>
      </c>
      <c r="W181" s="464">
        <f t="shared" si="194"/>
        <v>0</v>
      </c>
      <c r="X181" s="465"/>
      <c r="Y181" s="464"/>
      <c r="Z181" s="465"/>
      <c r="AA181" s="464"/>
      <c r="AB181" s="466">
        <f>SUM(AB182:AB189)</f>
        <v>0</v>
      </c>
      <c r="AC181" s="461">
        <f>SUM(AC182:AC189)</f>
        <v>0</v>
      </c>
      <c r="AD181" s="458">
        <f t="shared" si="193"/>
        <v>0</v>
      </c>
      <c r="AE181" s="457">
        <f>SUM(AE182:AE189)</f>
        <v>0</v>
      </c>
      <c r="AF181" s="458">
        <f>SUM(AF182:AF189)</f>
        <v>0</v>
      </c>
      <c r="AG181" s="458">
        <f>SUM(AG182:AG189)</f>
        <v>0</v>
      </c>
      <c r="AH181" s="458"/>
      <c r="AI181" s="458">
        <f>SUM(AI182:AI189)</f>
        <v>0</v>
      </c>
      <c r="AJ181" s="467">
        <f t="shared" si="184"/>
        <v>0</v>
      </c>
      <c r="AK181" s="458">
        <v>0</v>
      </c>
      <c r="AL181" s="468">
        <f t="shared" si="185"/>
        <v>0</v>
      </c>
      <c r="AM181" s="469"/>
      <c r="AN181" s="470"/>
      <c r="AO181" s="471">
        <f t="shared" si="176"/>
        <v>0</v>
      </c>
      <c r="AP181" s="469"/>
      <c r="AQ181" s="469"/>
    </row>
    <row r="182" spans="1:43" ht="15.6" hidden="1" x14ac:dyDescent="0.55000000000000004">
      <c r="A182" s="238">
        <v>40201</v>
      </c>
      <c r="B182" s="505" t="s">
        <v>181</v>
      </c>
      <c r="C182" s="389">
        <v>0</v>
      </c>
      <c r="D182" s="389">
        <v>0</v>
      </c>
      <c r="I182" s="28">
        <f t="shared" si="177"/>
        <v>0</v>
      </c>
      <c r="J182" s="390">
        <v>0</v>
      </c>
      <c r="K182" s="22">
        <v>0</v>
      </c>
      <c r="L182" s="15">
        <v>0</v>
      </c>
      <c r="M182" s="16">
        <v>0</v>
      </c>
      <c r="N182" s="21">
        <v>0</v>
      </c>
      <c r="O182" s="22">
        <v>0</v>
      </c>
      <c r="P182" s="15">
        <v>0</v>
      </c>
      <c r="Q182" s="16">
        <v>0</v>
      </c>
      <c r="R182" s="21">
        <v>0</v>
      </c>
      <c r="S182" s="22">
        <v>0</v>
      </c>
      <c r="T182" s="15">
        <v>0</v>
      </c>
      <c r="U182" s="16">
        <v>0</v>
      </c>
      <c r="V182" s="21">
        <v>0</v>
      </c>
      <c r="W182" s="22">
        <v>0</v>
      </c>
      <c r="X182" s="15"/>
      <c r="Y182" s="16"/>
      <c r="Z182" s="21"/>
      <c r="AA182" s="22"/>
      <c r="AB182" s="27">
        <v>0</v>
      </c>
      <c r="AC182" s="391">
        <v>0</v>
      </c>
      <c r="AD182" s="214">
        <f t="shared" si="193"/>
        <v>0</v>
      </c>
      <c r="AE182" s="392">
        <v>0</v>
      </c>
      <c r="AF182" s="29">
        <v>0</v>
      </c>
      <c r="AG182" s="29">
        <v>0</v>
      </c>
      <c r="AH182" s="32"/>
      <c r="AI182" s="351">
        <v>0</v>
      </c>
      <c r="AJ182" s="397">
        <f t="shared" si="184"/>
        <v>0</v>
      </c>
      <c r="AK182" s="29">
        <v>0</v>
      </c>
      <c r="AL182" s="455">
        <f t="shared" si="185"/>
        <v>0</v>
      </c>
      <c r="AN182" s="421"/>
      <c r="AO182" s="422">
        <f t="shared" si="176"/>
        <v>0</v>
      </c>
    </row>
    <row r="183" spans="1:43" ht="15.6" hidden="1" x14ac:dyDescent="0.55000000000000004">
      <c r="A183" s="238">
        <v>40202</v>
      </c>
      <c r="B183" s="505" t="s">
        <v>182</v>
      </c>
      <c r="C183" s="389">
        <v>0</v>
      </c>
      <c r="D183" s="389">
        <v>0</v>
      </c>
      <c r="I183" s="28">
        <f t="shared" si="177"/>
        <v>0</v>
      </c>
      <c r="J183" s="390">
        <v>0</v>
      </c>
      <c r="K183" s="22">
        <v>0</v>
      </c>
      <c r="L183" s="15">
        <v>0</v>
      </c>
      <c r="M183" s="16">
        <v>0</v>
      </c>
      <c r="N183" s="21">
        <v>0</v>
      </c>
      <c r="O183" s="22">
        <v>0</v>
      </c>
      <c r="P183" s="15">
        <v>0</v>
      </c>
      <c r="Q183" s="16">
        <v>0</v>
      </c>
      <c r="R183" s="21">
        <v>0</v>
      </c>
      <c r="S183" s="22">
        <v>0</v>
      </c>
      <c r="T183" s="15">
        <v>0</v>
      </c>
      <c r="U183" s="16">
        <v>0</v>
      </c>
      <c r="V183" s="21">
        <v>0</v>
      </c>
      <c r="W183" s="22">
        <v>0</v>
      </c>
      <c r="X183" s="15"/>
      <c r="Y183" s="16"/>
      <c r="Z183" s="21"/>
      <c r="AA183" s="22"/>
      <c r="AB183" s="27">
        <v>0</v>
      </c>
      <c r="AC183" s="391">
        <v>0</v>
      </c>
      <c r="AD183" s="214">
        <f t="shared" si="193"/>
        <v>0</v>
      </c>
      <c r="AE183" s="392">
        <v>0</v>
      </c>
      <c r="AF183" s="29">
        <v>0</v>
      </c>
      <c r="AG183" s="29">
        <v>0</v>
      </c>
      <c r="AH183" s="32"/>
      <c r="AI183" s="351">
        <v>0</v>
      </c>
      <c r="AJ183" s="397">
        <f t="shared" si="184"/>
        <v>0</v>
      </c>
      <c r="AK183" s="29">
        <v>0</v>
      </c>
      <c r="AL183" s="455">
        <f t="shared" si="185"/>
        <v>0</v>
      </c>
      <c r="AN183" s="421"/>
      <c r="AO183" s="422">
        <f t="shared" si="176"/>
        <v>0</v>
      </c>
    </row>
    <row r="184" spans="1:43" ht="15.6" hidden="1" x14ac:dyDescent="0.55000000000000004">
      <c r="A184" s="238">
        <v>40203</v>
      </c>
      <c r="B184" s="505" t="s">
        <v>183</v>
      </c>
      <c r="C184" s="389">
        <v>0</v>
      </c>
      <c r="D184" s="389">
        <v>0</v>
      </c>
      <c r="I184" s="28">
        <f t="shared" si="177"/>
        <v>0</v>
      </c>
      <c r="J184" s="390">
        <v>0</v>
      </c>
      <c r="K184" s="22">
        <v>0</v>
      </c>
      <c r="L184" s="15">
        <v>0</v>
      </c>
      <c r="M184" s="16">
        <v>0</v>
      </c>
      <c r="N184" s="21">
        <v>0</v>
      </c>
      <c r="O184" s="22">
        <v>0</v>
      </c>
      <c r="P184" s="15">
        <v>0</v>
      </c>
      <c r="Q184" s="16">
        <v>0</v>
      </c>
      <c r="R184" s="21">
        <v>0</v>
      </c>
      <c r="S184" s="22">
        <v>0</v>
      </c>
      <c r="T184" s="15">
        <v>0</v>
      </c>
      <c r="U184" s="16">
        <v>0</v>
      </c>
      <c r="V184" s="21">
        <v>0</v>
      </c>
      <c r="W184" s="22">
        <v>0</v>
      </c>
      <c r="X184" s="15"/>
      <c r="Y184" s="16"/>
      <c r="Z184" s="21"/>
      <c r="AA184" s="22"/>
      <c r="AB184" s="27">
        <v>0</v>
      </c>
      <c r="AC184" s="391">
        <v>0</v>
      </c>
      <c r="AD184" s="214">
        <f t="shared" si="193"/>
        <v>0</v>
      </c>
      <c r="AE184" s="392">
        <v>0</v>
      </c>
      <c r="AF184" s="29">
        <v>0</v>
      </c>
      <c r="AG184" s="29">
        <v>0</v>
      </c>
      <c r="AH184" s="32"/>
      <c r="AI184" s="351">
        <v>0</v>
      </c>
      <c r="AJ184" s="397">
        <f t="shared" si="184"/>
        <v>0</v>
      </c>
      <c r="AK184" s="29">
        <v>0</v>
      </c>
      <c r="AL184" s="455">
        <f t="shared" si="185"/>
        <v>0</v>
      </c>
      <c r="AN184" s="421"/>
      <c r="AO184" s="422">
        <f t="shared" si="176"/>
        <v>0</v>
      </c>
    </row>
    <row r="185" spans="1:43" ht="15.6" hidden="1" x14ac:dyDescent="0.55000000000000004">
      <c r="A185" s="238">
        <v>40204</v>
      </c>
      <c r="B185" s="505" t="s">
        <v>184</v>
      </c>
      <c r="C185" s="389">
        <v>0</v>
      </c>
      <c r="D185" s="389">
        <v>0</v>
      </c>
      <c r="I185" s="28">
        <f t="shared" si="177"/>
        <v>0</v>
      </c>
      <c r="J185" s="390">
        <v>0</v>
      </c>
      <c r="K185" s="22">
        <v>0</v>
      </c>
      <c r="L185" s="15">
        <v>0</v>
      </c>
      <c r="M185" s="16">
        <v>0</v>
      </c>
      <c r="N185" s="21">
        <v>0</v>
      </c>
      <c r="O185" s="22">
        <v>0</v>
      </c>
      <c r="P185" s="15">
        <v>0</v>
      </c>
      <c r="Q185" s="16">
        <v>0</v>
      </c>
      <c r="R185" s="21">
        <v>0</v>
      </c>
      <c r="S185" s="22">
        <v>0</v>
      </c>
      <c r="T185" s="15">
        <v>0</v>
      </c>
      <c r="U185" s="16">
        <v>0</v>
      </c>
      <c r="V185" s="21">
        <v>0</v>
      </c>
      <c r="W185" s="22">
        <v>0</v>
      </c>
      <c r="X185" s="15"/>
      <c r="Y185" s="16"/>
      <c r="Z185" s="21"/>
      <c r="AA185" s="22"/>
      <c r="AB185" s="27">
        <v>0</v>
      </c>
      <c r="AC185" s="391">
        <v>0</v>
      </c>
      <c r="AD185" s="214">
        <f t="shared" si="193"/>
        <v>0</v>
      </c>
      <c r="AE185" s="392">
        <v>0</v>
      </c>
      <c r="AF185" s="29">
        <v>0</v>
      </c>
      <c r="AG185" s="29">
        <v>0</v>
      </c>
      <c r="AH185" s="32"/>
      <c r="AI185" s="351">
        <v>0</v>
      </c>
      <c r="AJ185" s="397">
        <f t="shared" si="184"/>
        <v>0</v>
      </c>
      <c r="AK185" s="29">
        <v>0</v>
      </c>
      <c r="AL185" s="455">
        <f t="shared" si="185"/>
        <v>0</v>
      </c>
      <c r="AN185" s="421"/>
      <c r="AO185" s="422">
        <f t="shared" si="176"/>
        <v>0</v>
      </c>
    </row>
    <row r="186" spans="1:43" ht="15.6" hidden="1" x14ac:dyDescent="0.55000000000000004">
      <c r="A186" s="238">
        <v>40205</v>
      </c>
      <c r="B186" s="505" t="s">
        <v>185</v>
      </c>
      <c r="C186" s="389">
        <v>0</v>
      </c>
      <c r="D186" s="389">
        <v>0</v>
      </c>
      <c r="I186" s="28">
        <f t="shared" si="177"/>
        <v>0</v>
      </c>
      <c r="J186" s="390">
        <v>0</v>
      </c>
      <c r="K186" s="22">
        <v>0</v>
      </c>
      <c r="L186" s="15">
        <v>0</v>
      </c>
      <c r="M186" s="16">
        <v>0</v>
      </c>
      <c r="N186" s="21">
        <v>0</v>
      </c>
      <c r="O186" s="22">
        <v>0</v>
      </c>
      <c r="P186" s="15">
        <v>0</v>
      </c>
      <c r="Q186" s="16">
        <v>0</v>
      </c>
      <c r="R186" s="21">
        <v>0</v>
      </c>
      <c r="S186" s="22">
        <v>0</v>
      </c>
      <c r="T186" s="15">
        <v>0</v>
      </c>
      <c r="U186" s="16">
        <v>0</v>
      </c>
      <c r="V186" s="21">
        <v>0</v>
      </c>
      <c r="W186" s="22">
        <v>0</v>
      </c>
      <c r="X186" s="15"/>
      <c r="Y186" s="16"/>
      <c r="Z186" s="21"/>
      <c r="AA186" s="22"/>
      <c r="AB186" s="27">
        <v>0</v>
      </c>
      <c r="AC186" s="391">
        <v>0</v>
      </c>
      <c r="AD186" s="214">
        <f t="shared" si="193"/>
        <v>0</v>
      </c>
      <c r="AE186" s="392">
        <v>0</v>
      </c>
      <c r="AF186" s="29">
        <v>0</v>
      </c>
      <c r="AG186" s="29">
        <v>0</v>
      </c>
      <c r="AH186" s="32"/>
      <c r="AI186" s="351">
        <v>0</v>
      </c>
      <c r="AJ186" s="397">
        <f t="shared" si="184"/>
        <v>0</v>
      </c>
      <c r="AK186" s="29">
        <v>0</v>
      </c>
      <c r="AL186" s="455">
        <f t="shared" si="185"/>
        <v>0</v>
      </c>
      <c r="AN186" s="421"/>
      <c r="AO186" s="422">
        <f t="shared" si="176"/>
        <v>0</v>
      </c>
    </row>
    <row r="187" spans="1:43" ht="15.6" hidden="1" x14ac:dyDescent="0.55000000000000004">
      <c r="A187" s="238">
        <v>40206</v>
      </c>
      <c r="B187" s="505" t="s">
        <v>186</v>
      </c>
      <c r="C187" s="389">
        <v>0</v>
      </c>
      <c r="D187" s="389">
        <v>0</v>
      </c>
      <c r="I187" s="28">
        <f t="shared" si="177"/>
        <v>0</v>
      </c>
      <c r="J187" s="390">
        <v>0</v>
      </c>
      <c r="K187" s="22">
        <v>0</v>
      </c>
      <c r="L187" s="15">
        <v>0</v>
      </c>
      <c r="M187" s="16">
        <v>0</v>
      </c>
      <c r="N187" s="21">
        <v>0</v>
      </c>
      <c r="O187" s="22">
        <v>0</v>
      </c>
      <c r="P187" s="15">
        <v>0</v>
      </c>
      <c r="Q187" s="16">
        <v>0</v>
      </c>
      <c r="R187" s="21">
        <v>0</v>
      </c>
      <c r="S187" s="22">
        <v>0</v>
      </c>
      <c r="T187" s="15">
        <v>0</v>
      </c>
      <c r="U187" s="16">
        <v>0</v>
      </c>
      <c r="V187" s="21">
        <v>0</v>
      </c>
      <c r="W187" s="22">
        <v>0</v>
      </c>
      <c r="X187" s="15"/>
      <c r="Y187" s="16"/>
      <c r="Z187" s="21"/>
      <c r="AA187" s="22"/>
      <c r="AB187" s="27">
        <v>0</v>
      </c>
      <c r="AC187" s="391">
        <v>0</v>
      </c>
      <c r="AD187" s="214">
        <f t="shared" si="193"/>
        <v>0</v>
      </c>
      <c r="AE187" s="392">
        <v>0</v>
      </c>
      <c r="AF187" s="29">
        <v>0</v>
      </c>
      <c r="AG187" s="29">
        <v>0</v>
      </c>
      <c r="AH187" s="32"/>
      <c r="AI187" s="351">
        <v>0</v>
      </c>
      <c r="AJ187" s="397">
        <f t="shared" si="184"/>
        <v>0</v>
      </c>
      <c r="AK187" s="29">
        <v>0</v>
      </c>
      <c r="AL187" s="455">
        <f t="shared" si="185"/>
        <v>0</v>
      </c>
      <c r="AN187" s="421"/>
      <c r="AO187" s="422">
        <f t="shared" si="176"/>
        <v>0</v>
      </c>
    </row>
    <row r="188" spans="1:43" ht="15.6" hidden="1" x14ac:dyDescent="0.55000000000000004">
      <c r="A188" s="238">
        <v>40207</v>
      </c>
      <c r="B188" s="505" t="s">
        <v>187</v>
      </c>
      <c r="C188" s="389">
        <v>0</v>
      </c>
      <c r="D188" s="389">
        <v>0</v>
      </c>
      <c r="I188" s="28">
        <f t="shared" si="177"/>
        <v>0</v>
      </c>
      <c r="J188" s="390">
        <v>0</v>
      </c>
      <c r="K188" s="22">
        <v>0</v>
      </c>
      <c r="L188" s="15">
        <v>0</v>
      </c>
      <c r="M188" s="16">
        <v>0</v>
      </c>
      <c r="N188" s="21">
        <v>0</v>
      </c>
      <c r="O188" s="22">
        <v>0</v>
      </c>
      <c r="P188" s="15">
        <v>0</v>
      </c>
      <c r="Q188" s="16">
        <v>0</v>
      </c>
      <c r="R188" s="21">
        <v>0</v>
      </c>
      <c r="S188" s="22">
        <v>0</v>
      </c>
      <c r="T188" s="15">
        <v>0</v>
      </c>
      <c r="U188" s="16">
        <v>0</v>
      </c>
      <c r="V188" s="21">
        <v>0</v>
      </c>
      <c r="W188" s="22">
        <v>0</v>
      </c>
      <c r="X188" s="15"/>
      <c r="Y188" s="16"/>
      <c r="Z188" s="21"/>
      <c r="AA188" s="22"/>
      <c r="AB188" s="27">
        <v>0</v>
      </c>
      <c r="AC188" s="391">
        <v>0</v>
      </c>
      <c r="AD188" s="214">
        <f t="shared" si="193"/>
        <v>0</v>
      </c>
      <c r="AE188" s="392">
        <v>0</v>
      </c>
      <c r="AF188" s="29">
        <v>0</v>
      </c>
      <c r="AG188" s="29">
        <v>0</v>
      </c>
      <c r="AH188" s="32"/>
      <c r="AI188" s="351">
        <v>0</v>
      </c>
      <c r="AJ188" s="397">
        <f t="shared" si="184"/>
        <v>0</v>
      </c>
      <c r="AK188" s="29">
        <v>0</v>
      </c>
      <c r="AL188" s="455">
        <f t="shared" si="185"/>
        <v>0</v>
      </c>
      <c r="AN188" s="421"/>
      <c r="AO188" s="422">
        <f t="shared" si="176"/>
        <v>0</v>
      </c>
    </row>
    <row r="189" spans="1:43" ht="15.6" hidden="1" x14ac:dyDescent="0.55000000000000004">
      <c r="A189" s="238">
        <v>40208</v>
      </c>
      <c r="B189" s="505" t="s">
        <v>188</v>
      </c>
      <c r="C189" s="389">
        <v>0</v>
      </c>
      <c r="D189" s="389">
        <v>0</v>
      </c>
      <c r="I189" s="28">
        <f t="shared" si="177"/>
        <v>0</v>
      </c>
      <c r="J189" s="390">
        <v>0</v>
      </c>
      <c r="K189" s="22">
        <v>0</v>
      </c>
      <c r="L189" s="15">
        <v>0</v>
      </c>
      <c r="M189" s="16">
        <v>0</v>
      </c>
      <c r="N189" s="21">
        <v>0</v>
      </c>
      <c r="O189" s="22">
        <v>0</v>
      </c>
      <c r="P189" s="15">
        <v>0</v>
      </c>
      <c r="Q189" s="16">
        <v>0</v>
      </c>
      <c r="R189" s="21">
        <v>0</v>
      </c>
      <c r="S189" s="22">
        <v>0</v>
      </c>
      <c r="T189" s="15">
        <v>0</v>
      </c>
      <c r="U189" s="16">
        <v>0</v>
      </c>
      <c r="V189" s="21">
        <v>0</v>
      </c>
      <c r="W189" s="22">
        <v>0</v>
      </c>
      <c r="X189" s="15"/>
      <c r="Y189" s="16"/>
      <c r="Z189" s="21"/>
      <c r="AA189" s="22"/>
      <c r="AB189" s="27">
        <v>0</v>
      </c>
      <c r="AC189" s="391">
        <v>0</v>
      </c>
      <c r="AD189" s="214">
        <f t="shared" si="193"/>
        <v>0</v>
      </c>
      <c r="AE189" s="392">
        <v>0</v>
      </c>
      <c r="AF189" s="29">
        <v>0</v>
      </c>
      <c r="AG189" s="29">
        <v>0</v>
      </c>
      <c r="AH189" s="32"/>
      <c r="AI189" s="351">
        <v>0</v>
      </c>
      <c r="AJ189" s="397">
        <f t="shared" si="184"/>
        <v>0</v>
      </c>
      <c r="AK189" s="29">
        <v>0</v>
      </c>
      <c r="AL189" s="455">
        <f t="shared" si="185"/>
        <v>0</v>
      </c>
      <c r="AN189" s="421"/>
      <c r="AO189" s="422">
        <f t="shared" si="176"/>
        <v>0</v>
      </c>
    </row>
    <row r="190" spans="1:43" s="472" customFormat="1" ht="15.6" hidden="1" collapsed="1" x14ac:dyDescent="0.55000000000000004">
      <c r="A190" s="459">
        <v>499</v>
      </c>
      <c r="B190" s="460" t="s">
        <v>189</v>
      </c>
      <c r="C190" s="461">
        <f>SUM(C191:C192)</f>
        <v>0</v>
      </c>
      <c r="D190" s="461">
        <f>SUM(D191:D192)</f>
        <v>0</v>
      </c>
      <c r="E190" s="462">
        <f>SUM(E191:E192)</f>
        <v>0</v>
      </c>
      <c r="F190" s="462"/>
      <c r="G190" s="462"/>
      <c r="H190" s="462">
        <f>SUM(H191:H192)</f>
        <v>0</v>
      </c>
      <c r="I190" s="463">
        <f t="shared" si="177"/>
        <v>0</v>
      </c>
      <c r="J190" s="461">
        <f>SUM(J191:J192)</f>
        <v>0</v>
      </c>
      <c r="K190" s="464">
        <f t="shared" ref="K190:W190" si="195">SUM(K191:K192)</f>
        <v>0</v>
      </c>
      <c r="L190" s="465">
        <f t="shared" si="195"/>
        <v>0</v>
      </c>
      <c r="M190" s="465">
        <f t="shared" si="195"/>
        <v>0</v>
      </c>
      <c r="N190" s="465">
        <f t="shared" si="195"/>
        <v>0</v>
      </c>
      <c r="O190" s="464">
        <f t="shared" si="195"/>
        <v>0</v>
      </c>
      <c r="P190" s="465">
        <f t="shared" si="195"/>
        <v>0</v>
      </c>
      <c r="Q190" s="464">
        <f t="shared" si="195"/>
        <v>0</v>
      </c>
      <c r="R190" s="465">
        <f t="shared" si="195"/>
        <v>0</v>
      </c>
      <c r="S190" s="464">
        <f t="shared" si="195"/>
        <v>0</v>
      </c>
      <c r="T190" s="465">
        <f>SUM(T191:T192)</f>
        <v>0</v>
      </c>
      <c r="U190" s="464">
        <f>SUM(U191:U192)</f>
        <v>0</v>
      </c>
      <c r="V190" s="465">
        <f t="shared" si="195"/>
        <v>0</v>
      </c>
      <c r="W190" s="464">
        <f t="shared" si="195"/>
        <v>0</v>
      </c>
      <c r="X190" s="465"/>
      <c r="Y190" s="464"/>
      <c r="Z190" s="465"/>
      <c r="AA190" s="464"/>
      <c r="AB190" s="466">
        <f>SUM(AB191:AB192)</f>
        <v>0</v>
      </c>
      <c r="AC190" s="461">
        <f>SUM(AC191:AC192)</f>
        <v>0</v>
      </c>
      <c r="AD190" s="458">
        <f t="shared" si="193"/>
        <v>0</v>
      </c>
      <c r="AE190" s="457">
        <f>SUM(AE191:AE192)</f>
        <v>0</v>
      </c>
      <c r="AF190" s="458">
        <f>SUM(AF191:AF192)</f>
        <v>0</v>
      </c>
      <c r="AG190" s="458">
        <f>SUM(AG191:AG192)</f>
        <v>0</v>
      </c>
      <c r="AH190" s="458"/>
      <c r="AI190" s="458">
        <f>SUM(AI191:AI192)</f>
        <v>0</v>
      </c>
      <c r="AJ190" s="467">
        <f t="shared" si="184"/>
        <v>0</v>
      </c>
      <c r="AK190" s="458">
        <v>0</v>
      </c>
      <c r="AL190" s="468">
        <f t="shared" si="185"/>
        <v>0</v>
      </c>
      <c r="AM190" s="469"/>
      <c r="AN190" s="470"/>
      <c r="AO190" s="471">
        <f t="shared" si="176"/>
        <v>0</v>
      </c>
      <c r="AP190" s="469"/>
      <c r="AQ190" s="469"/>
    </row>
    <row r="191" spans="1:43" ht="15.6" hidden="1" x14ac:dyDescent="0.55000000000000004">
      <c r="A191" s="238">
        <v>49901</v>
      </c>
      <c r="B191" s="505" t="s">
        <v>190</v>
      </c>
      <c r="C191" s="389">
        <v>0</v>
      </c>
      <c r="D191" s="389">
        <v>0</v>
      </c>
      <c r="I191" s="28">
        <f t="shared" si="177"/>
        <v>0</v>
      </c>
      <c r="J191" s="390">
        <v>0</v>
      </c>
      <c r="K191" s="22">
        <v>0</v>
      </c>
      <c r="L191" s="15">
        <v>0</v>
      </c>
      <c r="M191" s="16">
        <v>0</v>
      </c>
      <c r="N191" s="21">
        <v>0</v>
      </c>
      <c r="O191" s="22">
        <v>0</v>
      </c>
      <c r="P191" s="15">
        <v>0</v>
      </c>
      <c r="Q191" s="16">
        <v>0</v>
      </c>
      <c r="R191" s="21">
        <v>0</v>
      </c>
      <c r="S191" s="22">
        <v>0</v>
      </c>
      <c r="T191" s="15">
        <v>0</v>
      </c>
      <c r="U191" s="16">
        <v>0</v>
      </c>
      <c r="V191" s="21">
        <v>0</v>
      </c>
      <c r="W191" s="22">
        <v>0</v>
      </c>
      <c r="X191" s="15"/>
      <c r="Y191" s="16"/>
      <c r="Z191" s="21"/>
      <c r="AA191" s="22"/>
      <c r="AB191" s="27">
        <v>0</v>
      </c>
      <c r="AC191" s="391">
        <v>0</v>
      </c>
      <c r="AD191" s="214">
        <f t="shared" si="193"/>
        <v>0</v>
      </c>
      <c r="AE191" s="392">
        <v>0</v>
      </c>
      <c r="AF191" s="29">
        <v>0</v>
      </c>
      <c r="AG191" s="29">
        <v>0</v>
      </c>
      <c r="AH191" s="32"/>
      <c r="AI191" s="351">
        <v>0</v>
      </c>
      <c r="AJ191" s="397">
        <f t="shared" si="184"/>
        <v>0</v>
      </c>
      <c r="AK191" s="29">
        <v>0</v>
      </c>
      <c r="AL191" s="455">
        <f t="shared" si="185"/>
        <v>0</v>
      </c>
      <c r="AN191" s="421"/>
      <c r="AO191" s="422">
        <f t="shared" si="176"/>
        <v>0</v>
      </c>
    </row>
    <row r="192" spans="1:43" ht="15.6" hidden="1" x14ac:dyDescent="0.55000000000000004">
      <c r="A192" s="238">
        <v>49999</v>
      </c>
      <c r="B192" s="505" t="s">
        <v>191</v>
      </c>
      <c r="C192" s="389">
        <v>0</v>
      </c>
      <c r="D192" s="389">
        <v>0</v>
      </c>
      <c r="I192" s="28">
        <f t="shared" si="177"/>
        <v>0</v>
      </c>
      <c r="J192" s="390">
        <v>0</v>
      </c>
      <c r="K192" s="22">
        <v>0</v>
      </c>
      <c r="L192" s="15">
        <v>0</v>
      </c>
      <c r="M192" s="16">
        <v>0</v>
      </c>
      <c r="N192" s="21">
        <v>0</v>
      </c>
      <c r="O192" s="22">
        <v>0</v>
      </c>
      <c r="P192" s="15">
        <v>0</v>
      </c>
      <c r="Q192" s="16">
        <v>0</v>
      </c>
      <c r="R192" s="21">
        <v>0</v>
      </c>
      <c r="S192" s="22">
        <v>0</v>
      </c>
      <c r="T192" s="15">
        <v>0</v>
      </c>
      <c r="U192" s="16">
        <v>0</v>
      </c>
      <c r="V192" s="21">
        <v>0</v>
      </c>
      <c r="W192" s="22">
        <v>0</v>
      </c>
      <c r="X192" s="15"/>
      <c r="Y192" s="16"/>
      <c r="Z192" s="21"/>
      <c r="AA192" s="22"/>
      <c r="AB192" s="27">
        <v>0</v>
      </c>
      <c r="AC192" s="391">
        <v>0</v>
      </c>
      <c r="AD192" s="214">
        <f t="shared" si="193"/>
        <v>0</v>
      </c>
      <c r="AE192" s="392">
        <v>0</v>
      </c>
      <c r="AF192" s="29">
        <v>0</v>
      </c>
      <c r="AG192" s="29">
        <v>0</v>
      </c>
      <c r="AH192" s="32"/>
      <c r="AI192" s="351">
        <v>0</v>
      </c>
      <c r="AJ192" s="397">
        <f t="shared" si="184"/>
        <v>0</v>
      </c>
      <c r="AK192" s="29">
        <v>0</v>
      </c>
      <c r="AL192" s="455">
        <f t="shared" si="185"/>
        <v>0</v>
      </c>
      <c r="AN192" s="421"/>
      <c r="AO192" s="422">
        <f t="shared" si="176"/>
        <v>0</v>
      </c>
    </row>
    <row r="193" spans="1:43" s="131" customFormat="1" ht="15.6" hidden="1" x14ac:dyDescent="0.55000000000000004">
      <c r="A193" s="230">
        <v>5</v>
      </c>
      <c r="B193" s="403" t="s">
        <v>192</v>
      </c>
      <c r="C193" s="388">
        <f>+C194+C204+C213+C217</f>
        <v>0</v>
      </c>
      <c r="D193" s="388">
        <f>+D194+D204+D213+D217</f>
        <v>0</v>
      </c>
      <c r="E193" s="508">
        <f>+E194+E204+E213+E217</f>
        <v>0</v>
      </c>
      <c r="F193" s="508"/>
      <c r="G193" s="508"/>
      <c r="H193" s="508">
        <f>+H194+H204+H213+H217</f>
        <v>0</v>
      </c>
      <c r="I193" s="177">
        <f t="shared" si="177"/>
        <v>0</v>
      </c>
      <c r="J193" s="388">
        <f>+J194+J204+J213+J217</f>
        <v>0</v>
      </c>
      <c r="K193" s="231">
        <f t="shared" ref="K193:W193" si="196">+K194+K204+K213+K217</f>
        <v>0</v>
      </c>
      <c r="L193" s="232">
        <f t="shared" si="196"/>
        <v>0</v>
      </c>
      <c r="M193" s="231">
        <f t="shared" si="196"/>
        <v>0</v>
      </c>
      <c r="N193" s="232">
        <f t="shared" si="196"/>
        <v>0</v>
      </c>
      <c r="O193" s="231">
        <f t="shared" si="196"/>
        <v>0</v>
      </c>
      <c r="P193" s="232">
        <f t="shared" si="196"/>
        <v>0</v>
      </c>
      <c r="Q193" s="231">
        <f t="shared" si="196"/>
        <v>0</v>
      </c>
      <c r="R193" s="232">
        <f t="shared" si="196"/>
        <v>0</v>
      </c>
      <c r="S193" s="231">
        <f t="shared" si="196"/>
        <v>0</v>
      </c>
      <c r="T193" s="232">
        <f>+T194+T204+T213+T217</f>
        <v>0</v>
      </c>
      <c r="U193" s="231">
        <f>+U194+U204+U213+U217</f>
        <v>0</v>
      </c>
      <c r="V193" s="232">
        <f t="shared" si="196"/>
        <v>0</v>
      </c>
      <c r="W193" s="231">
        <f t="shared" si="196"/>
        <v>0</v>
      </c>
      <c r="X193" s="232"/>
      <c r="Y193" s="231"/>
      <c r="Z193" s="232"/>
      <c r="AA193" s="231"/>
      <c r="AB193" s="233">
        <f t="shared" ref="AB193:AF193" si="197">+AB194+AB204+AB213+AB217</f>
        <v>0</v>
      </c>
      <c r="AC193" s="388">
        <f t="shared" si="197"/>
        <v>0</v>
      </c>
      <c r="AD193" s="177">
        <f>+AD194+AD204+AD213+AD217</f>
        <v>0</v>
      </c>
      <c r="AE193" s="388">
        <f t="shared" si="197"/>
        <v>0</v>
      </c>
      <c r="AF193" s="177">
        <f t="shared" si="197"/>
        <v>0</v>
      </c>
      <c r="AG193" s="177">
        <f t="shared" ref="AG193" si="198">+AG194+AG204+AG213+AG217</f>
        <v>0</v>
      </c>
      <c r="AH193" s="177">
        <f>+AI193+AG193</f>
        <v>0</v>
      </c>
      <c r="AI193" s="233">
        <f>+AI194+AI204+AI213+AI217</f>
        <v>0</v>
      </c>
      <c r="AJ193" s="374">
        <f t="shared" si="184"/>
        <v>0</v>
      </c>
      <c r="AK193" s="177">
        <v>0</v>
      </c>
      <c r="AL193" s="455">
        <f t="shared" si="185"/>
        <v>0</v>
      </c>
      <c r="AM193" s="1"/>
      <c r="AN193" s="419">
        <v>8000000</v>
      </c>
      <c r="AO193" s="422">
        <f t="shared" si="176"/>
        <v>-8000000</v>
      </c>
    </row>
    <row r="194" spans="1:43" s="472" customFormat="1" ht="15.6" hidden="1" collapsed="1" x14ac:dyDescent="0.55000000000000004">
      <c r="A194" s="459">
        <v>501</v>
      </c>
      <c r="B194" s="460" t="s">
        <v>193</v>
      </c>
      <c r="C194" s="461">
        <f>SUM(C195:C203)</f>
        <v>0</v>
      </c>
      <c r="D194" s="461">
        <f>SUM(D195:D202)</f>
        <v>0</v>
      </c>
      <c r="E194" s="462">
        <f>SUM(E195:E202)</f>
        <v>0</v>
      </c>
      <c r="F194" s="462"/>
      <c r="G194" s="462"/>
      <c r="H194" s="462">
        <f>SUM(H195:H202)</f>
        <v>0</v>
      </c>
      <c r="I194" s="463">
        <f>SUM(I195:I203)</f>
        <v>0</v>
      </c>
      <c r="J194" s="461">
        <f>SUM(J195:J203)</f>
        <v>0</v>
      </c>
      <c r="K194" s="464">
        <f>SUM(K195:K203)</f>
        <v>0</v>
      </c>
      <c r="L194" s="465">
        <f>SUM(L195:L203)</f>
        <v>0</v>
      </c>
      <c r="M194" s="465">
        <f>SUM(M195:M203)</f>
        <v>0</v>
      </c>
      <c r="N194" s="465">
        <f t="shared" ref="N194:W194" si="199">SUM(N195:N202)</f>
        <v>0</v>
      </c>
      <c r="O194" s="464">
        <f t="shared" si="199"/>
        <v>0</v>
      </c>
      <c r="P194" s="465">
        <f>SUM(P195:P202)</f>
        <v>0</v>
      </c>
      <c r="Q194" s="464">
        <f t="shared" si="199"/>
        <v>0</v>
      </c>
      <c r="R194" s="465">
        <f t="shared" si="199"/>
        <v>0</v>
      </c>
      <c r="S194" s="464">
        <f t="shared" si="199"/>
        <v>0</v>
      </c>
      <c r="T194" s="465">
        <f>SUM(T195:T202)</f>
        <v>0</v>
      </c>
      <c r="U194" s="464">
        <f>SUM(U195:U202)</f>
        <v>0</v>
      </c>
      <c r="V194" s="465">
        <f t="shared" si="199"/>
        <v>0</v>
      </c>
      <c r="W194" s="464">
        <f t="shared" si="199"/>
        <v>0</v>
      </c>
      <c r="X194" s="465"/>
      <c r="Y194" s="464"/>
      <c r="Z194" s="465"/>
      <c r="AA194" s="464"/>
      <c r="AB194" s="466">
        <f t="shared" ref="AB194:AI194" si="200">SUM(AB195:AB203)</f>
        <v>0</v>
      </c>
      <c r="AC194" s="461">
        <f t="shared" si="200"/>
        <v>0</v>
      </c>
      <c r="AD194" s="458">
        <f>SUM(AD195:AD203)</f>
        <v>0</v>
      </c>
      <c r="AE194" s="457">
        <f t="shared" si="200"/>
        <v>0</v>
      </c>
      <c r="AF194" s="458">
        <f t="shared" si="200"/>
        <v>0</v>
      </c>
      <c r="AG194" s="458">
        <f t="shared" ref="AG194" si="201">SUM(AG195:AG203)</f>
        <v>0</v>
      </c>
      <c r="AH194" s="458">
        <f>+AI194+AG194</f>
        <v>0</v>
      </c>
      <c r="AI194" s="458">
        <f t="shared" si="200"/>
        <v>0</v>
      </c>
      <c r="AJ194" s="467">
        <f t="shared" si="184"/>
        <v>0</v>
      </c>
      <c r="AK194" s="458">
        <v>0</v>
      </c>
      <c r="AL194" s="468">
        <f t="shared" si="185"/>
        <v>0</v>
      </c>
      <c r="AM194" s="469"/>
      <c r="AN194" s="470">
        <v>8000000</v>
      </c>
      <c r="AO194" s="471">
        <f t="shared" si="176"/>
        <v>-8000000</v>
      </c>
      <c r="AP194" s="469"/>
      <c r="AQ194" s="469"/>
    </row>
    <row r="195" spans="1:43" ht="15.6" hidden="1" x14ac:dyDescent="0.55000000000000004">
      <c r="A195" s="238">
        <v>50101</v>
      </c>
      <c r="B195" s="505" t="s">
        <v>194</v>
      </c>
      <c r="C195" s="389">
        <v>0</v>
      </c>
      <c r="D195" s="389">
        <v>0</v>
      </c>
      <c r="E195" s="36"/>
      <c r="F195" s="36"/>
      <c r="G195" s="36"/>
      <c r="H195" s="36"/>
      <c r="I195" s="28">
        <f t="shared" si="177"/>
        <v>0</v>
      </c>
      <c r="J195" s="390">
        <v>0</v>
      </c>
      <c r="K195" s="22">
        <v>0</v>
      </c>
      <c r="L195" s="15">
        <v>0</v>
      </c>
      <c r="M195" s="16">
        <v>0</v>
      </c>
      <c r="N195" s="21">
        <v>0</v>
      </c>
      <c r="O195" s="22">
        <v>0</v>
      </c>
      <c r="P195" s="15">
        <v>0</v>
      </c>
      <c r="Q195" s="16">
        <v>0</v>
      </c>
      <c r="R195" s="21">
        <v>0</v>
      </c>
      <c r="S195" s="22">
        <v>0</v>
      </c>
      <c r="T195" s="15">
        <v>0</v>
      </c>
      <c r="U195" s="16">
        <v>0</v>
      </c>
      <c r="V195" s="21">
        <v>0</v>
      </c>
      <c r="W195" s="22">
        <v>0</v>
      </c>
      <c r="X195" s="15"/>
      <c r="Y195" s="16"/>
      <c r="Z195" s="21"/>
      <c r="AA195" s="22"/>
      <c r="AB195" s="27">
        <f>J195+L195+N195+P195+R195+W195</f>
        <v>0</v>
      </c>
      <c r="AC195" s="391">
        <f>K195+M195+O195+Q195+S195+V195</f>
        <v>0</v>
      </c>
      <c r="AD195" s="214">
        <f t="shared" ref="AD195:AD203" si="202">C195+AB195-AC195</f>
        <v>0</v>
      </c>
      <c r="AE195" s="392">
        <v>0</v>
      </c>
      <c r="AF195" s="29">
        <v>0</v>
      </c>
      <c r="AG195" s="29">
        <v>0</v>
      </c>
      <c r="AH195" s="32">
        <f t="shared" ref="AH195:AH202" si="203">+AI195-AG195</f>
        <v>0</v>
      </c>
      <c r="AI195" s="351">
        <f t="shared" ref="AI195:AI203" si="204">AD195-AE195-AF195</f>
        <v>0</v>
      </c>
      <c r="AJ195" s="396">
        <v>0</v>
      </c>
      <c r="AK195" s="29">
        <v>0</v>
      </c>
      <c r="AL195" s="455">
        <v>0</v>
      </c>
      <c r="AN195" s="421"/>
      <c r="AO195" s="422">
        <f t="shared" si="176"/>
        <v>0</v>
      </c>
    </row>
    <row r="196" spans="1:43" ht="15.6" hidden="1" x14ac:dyDescent="0.55000000000000004">
      <c r="A196" s="238">
        <v>50102</v>
      </c>
      <c r="B196" s="505" t="s">
        <v>195</v>
      </c>
      <c r="C196" s="389">
        <v>0</v>
      </c>
      <c r="D196" s="389">
        <v>0</v>
      </c>
      <c r="E196" s="36"/>
      <c r="F196" s="36"/>
      <c r="G196" s="36"/>
      <c r="H196" s="36"/>
      <c r="I196" s="28">
        <f t="shared" si="177"/>
        <v>0</v>
      </c>
      <c r="J196" s="390">
        <v>0</v>
      </c>
      <c r="K196" s="22">
        <v>0</v>
      </c>
      <c r="L196" s="15">
        <v>0</v>
      </c>
      <c r="M196" s="16">
        <v>0</v>
      </c>
      <c r="N196" s="21">
        <v>0</v>
      </c>
      <c r="O196" s="22">
        <v>0</v>
      </c>
      <c r="P196" s="15">
        <v>0</v>
      </c>
      <c r="Q196" s="16">
        <v>0</v>
      </c>
      <c r="R196" s="21">
        <v>0</v>
      </c>
      <c r="S196" s="22">
        <v>0</v>
      </c>
      <c r="T196" s="15">
        <v>0</v>
      </c>
      <c r="U196" s="16">
        <v>0</v>
      </c>
      <c r="V196" s="21">
        <v>0</v>
      </c>
      <c r="W196" s="22">
        <v>0</v>
      </c>
      <c r="X196" s="15"/>
      <c r="Y196" s="16"/>
      <c r="Z196" s="21"/>
      <c r="AA196" s="22"/>
      <c r="AB196" s="27">
        <f>J196+L196+N196+P196+R196+W196</f>
        <v>0</v>
      </c>
      <c r="AC196" s="391">
        <f>K196+M196+O196+Q196+S196+V196</f>
        <v>0</v>
      </c>
      <c r="AD196" s="185">
        <f t="shared" si="202"/>
        <v>0</v>
      </c>
      <c r="AE196" s="392">
        <v>0</v>
      </c>
      <c r="AF196" s="29">
        <v>0</v>
      </c>
      <c r="AG196" s="29">
        <v>0</v>
      </c>
      <c r="AH196" s="32">
        <f t="shared" si="203"/>
        <v>0</v>
      </c>
      <c r="AI196" s="351">
        <f t="shared" si="204"/>
        <v>0</v>
      </c>
      <c r="AJ196" s="396">
        <v>0</v>
      </c>
      <c r="AK196" s="29">
        <v>0</v>
      </c>
      <c r="AL196" s="455">
        <v>0</v>
      </c>
      <c r="AN196" s="421"/>
      <c r="AO196" s="422">
        <f t="shared" si="176"/>
        <v>0</v>
      </c>
    </row>
    <row r="197" spans="1:43" ht="15.6" hidden="1" x14ac:dyDescent="0.55000000000000004">
      <c r="A197" s="238" t="s">
        <v>535</v>
      </c>
      <c r="B197" s="505" t="s">
        <v>196</v>
      </c>
      <c r="C197" s="235">
        <v>0</v>
      </c>
      <c r="D197" s="389">
        <v>0</v>
      </c>
      <c r="E197" s="36"/>
      <c r="F197" s="36"/>
      <c r="G197" s="36"/>
      <c r="H197" s="36"/>
      <c r="I197" s="28">
        <f t="shared" si="177"/>
        <v>0</v>
      </c>
      <c r="J197" s="390"/>
      <c r="K197" s="22">
        <v>0</v>
      </c>
      <c r="L197" s="15">
        <v>0</v>
      </c>
      <c r="M197" s="16">
        <v>0</v>
      </c>
      <c r="N197" s="21"/>
      <c r="O197" s="22"/>
      <c r="P197" s="15">
        <v>0</v>
      </c>
      <c r="Q197" s="16">
        <v>0</v>
      </c>
      <c r="R197" s="21">
        <v>0</v>
      </c>
      <c r="S197" s="22">
        <v>0</v>
      </c>
      <c r="T197" s="15">
        <v>0</v>
      </c>
      <c r="U197" s="16">
        <v>0</v>
      </c>
      <c r="V197" s="21">
        <v>0</v>
      </c>
      <c r="W197" s="22">
        <v>0</v>
      </c>
      <c r="X197" s="15"/>
      <c r="Y197" s="16"/>
      <c r="Z197" s="21"/>
      <c r="AA197" s="22"/>
      <c r="AB197" s="27">
        <f t="shared" ref="AB197:AB202" si="205">J197+L197+N197+P197+R197+T197+W197</f>
        <v>0</v>
      </c>
      <c r="AC197" s="391">
        <f t="shared" ref="AC197:AC202" si="206">K197+M197+O197+Q197+S197+U197+V197</f>
        <v>0</v>
      </c>
      <c r="AD197" s="214">
        <f t="shared" si="202"/>
        <v>0</v>
      </c>
      <c r="AE197" s="392">
        <f>IFERROR(+VLOOKUP(A197,'Base de Datos'!$A$1:$H$70,7,0),0)</f>
        <v>0</v>
      </c>
      <c r="AF197" s="29">
        <f>IFERROR(+VLOOKUP(A197,'Base de Datos'!$A$1:$H$70,6,0),0)</f>
        <v>0</v>
      </c>
      <c r="AG197" s="29">
        <f>IFERROR(+VLOOKUP(A197,'Base de Datos'!$A$1:$H$70,8,0),0)</f>
        <v>0</v>
      </c>
      <c r="AH197" s="32">
        <f>+AI197+AG197</f>
        <v>0</v>
      </c>
      <c r="AI197" s="351">
        <f>AD197-AE197-AF197</f>
        <v>0</v>
      </c>
      <c r="AJ197" s="393">
        <f t="shared" ref="AJ197:AJ203" si="207">IFERROR(((AD197-AI197)/AD197),0)</f>
        <v>0</v>
      </c>
      <c r="AK197" s="29">
        <f>IFERROR(+VLOOKUP(#REF!,'Base de Datos'!$A$1:$H$70,6,0),0)</f>
        <v>0</v>
      </c>
      <c r="AL197" s="455">
        <f t="shared" ref="AL197:AL202" si="208">IFERROR(+(AE197/AD197),0)</f>
        <v>0</v>
      </c>
      <c r="AN197" s="421"/>
      <c r="AO197" s="422">
        <f t="shared" si="176"/>
        <v>0</v>
      </c>
    </row>
    <row r="198" spans="1:43" ht="15.6" hidden="1" x14ac:dyDescent="0.55000000000000004">
      <c r="A198" s="238" t="s">
        <v>536</v>
      </c>
      <c r="B198" s="505" t="s">
        <v>197</v>
      </c>
      <c r="C198" s="389"/>
      <c r="D198" s="389">
        <v>0</v>
      </c>
      <c r="E198" s="36"/>
      <c r="F198" s="36"/>
      <c r="G198" s="36"/>
      <c r="H198" s="36"/>
      <c r="I198" s="28">
        <f t="shared" si="177"/>
        <v>0</v>
      </c>
      <c r="J198" s="390">
        <v>0</v>
      </c>
      <c r="K198" s="22">
        <v>0</v>
      </c>
      <c r="L198" s="15">
        <v>0</v>
      </c>
      <c r="M198" s="16">
        <v>0</v>
      </c>
      <c r="N198" s="21"/>
      <c r="O198" s="22"/>
      <c r="P198" s="15">
        <v>0</v>
      </c>
      <c r="Q198" s="16">
        <v>0</v>
      </c>
      <c r="R198" s="21">
        <v>0</v>
      </c>
      <c r="S198" s="22">
        <v>0</v>
      </c>
      <c r="T198" s="15">
        <v>0</v>
      </c>
      <c r="U198" s="16">
        <v>0</v>
      </c>
      <c r="V198" s="21">
        <v>0</v>
      </c>
      <c r="W198" s="22">
        <v>0</v>
      </c>
      <c r="X198" s="15"/>
      <c r="Y198" s="16"/>
      <c r="Z198" s="21"/>
      <c r="AA198" s="22"/>
      <c r="AB198" s="27">
        <f t="shared" si="205"/>
        <v>0</v>
      </c>
      <c r="AC198" s="391">
        <f t="shared" si="206"/>
        <v>0</v>
      </c>
      <c r="AD198" s="214">
        <f t="shared" si="202"/>
        <v>0</v>
      </c>
      <c r="AE198" s="392">
        <f>IFERROR(+VLOOKUP(A198,'Base de Datos'!$A$1:$H$70,7,0),0)</f>
        <v>0</v>
      </c>
      <c r="AF198" s="29">
        <f>IFERROR(+VLOOKUP(A198,'Base de Datos'!$A$1:$H$70,6,0),0)</f>
        <v>0</v>
      </c>
      <c r="AG198" s="29">
        <f>IFERROR(+VLOOKUP(A198,'Base de Datos'!$A$1:$H$70,8,0),0)</f>
        <v>0</v>
      </c>
      <c r="AH198" s="32">
        <f t="shared" si="203"/>
        <v>0</v>
      </c>
      <c r="AI198" s="351">
        <f t="shared" si="204"/>
        <v>0</v>
      </c>
      <c r="AJ198" s="393">
        <f t="shared" si="207"/>
        <v>0</v>
      </c>
      <c r="AK198" s="29">
        <f>IFERROR(+VLOOKUP(#REF!,'Base de Datos'!$A$1:$H$70,6,0),0)</f>
        <v>0</v>
      </c>
      <c r="AL198" s="455">
        <f t="shared" si="208"/>
        <v>0</v>
      </c>
      <c r="AN198" s="421"/>
      <c r="AO198" s="422">
        <f t="shared" si="176"/>
        <v>0</v>
      </c>
    </row>
    <row r="199" spans="1:43" ht="15.6" hidden="1" x14ac:dyDescent="0.55000000000000004">
      <c r="A199" s="238" t="s">
        <v>537</v>
      </c>
      <c r="B199" s="410" t="s">
        <v>198</v>
      </c>
      <c r="C199" s="235">
        <v>0</v>
      </c>
      <c r="D199" s="389">
        <v>0</v>
      </c>
      <c r="E199" s="36"/>
      <c r="F199" s="36"/>
      <c r="G199" s="36"/>
      <c r="H199" s="36"/>
      <c r="I199" s="28">
        <f t="shared" si="177"/>
        <v>0</v>
      </c>
      <c r="J199" s="390">
        <v>0</v>
      </c>
      <c r="K199" s="22">
        <v>0</v>
      </c>
      <c r="L199" s="15">
        <v>0</v>
      </c>
      <c r="M199" s="16">
        <v>0</v>
      </c>
      <c r="N199" s="21"/>
      <c r="O199" s="22"/>
      <c r="P199" s="15">
        <v>0</v>
      </c>
      <c r="Q199" s="16">
        <v>0</v>
      </c>
      <c r="R199" s="21">
        <v>0</v>
      </c>
      <c r="S199" s="22">
        <v>0</v>
      </c>
      <c r="T199" s="15">
        <v>0</v>
      </c>
      <c r="U199" s="16">
        <v>0</v>
      </c>
      <c r="V199" s="21">
        <v>0</v>
      </c>
      <c r="W199" s="22">
        <v>0</v>
      </c>
      <c r="X199" s="15"/>
      <c r="Y199" s="16"/>
      <c r="Z199" s="21"/>
      <c r="AA199" s="22"/>
      <c r="AB199" s="27">
        <f t="shared" si="205"/>
        <v>0</v>
      </c>
      <c r="AC199" s="391">
        <f t="shared" si="206"/>
        <v>0</v>
      </c>
      <c r="AD199" s="29">
        <f t="shared" si="202"/>
        <v>0</v>
      </c>
      <c r="AE199" s="392">
        <f>IFERROR(+VLOOKUP(A199,'Base de Datos'!$A$1:$H$70,7,0),0)</f>
        <v>0</v>
      </c>
      <c r="AF199" s="29">
        <f>IFERROR(+VLOOKUP(A199,'Base de Datos'!$A$1:$H$70,6,0),0)</f>
        <v>0</v>
      </c>
      <c r="AG199" s="29">
        <f>IFERROR(+VLOOKUP(A199,'Base de Datos'!$A$1:$H$70,8,0),0)</f>
        <v>0</v>
      </c>
      <c r="AH199" s="32">
        <f>+AI199+AG199</f>
        <v>0</v>
      </c>
      <c r="AI199" s="351">
        <f>AD199-AE199-AF199</f>
        <v>0</v>
      </c>
      <c r="AJ199" s="393">
        <f t="shared" si="207"/>
        <v>0</v>
      </c>
      <c r="AK199" s="29">
        <f>IFERROR(+VLOOKUP(A199,'Base de Datos'!$A$1:$K$70,11,0),0)</f>
        <v>0</v>
      </c>
      <c r="AL199" s="455">
        <f t="shared" si="208"/>
        <v>0</v>
      </c>
      <c r="AN199" s="419">
        <v>8000000</v>
      </c>
      <c r="AO199" s="422">
        <f t="shared" si="176"/>
        <v>-8000000</v>
      </c>
    </row>
    <row r="200" spans="1:43" ht="15.6" hidden="1" x14ac:dyDescent="0.55000000000000004">
      <c r="A200" s="238">
        <v>50106</v>
      </c>
      <c r="B200" s="410" t="s">
        <v>199</v>
      </c>
      <c r="C200" s="389">
        <v>0</v>
      </c>
      <c r="D200" s="389">
        <v>0</v>
      </c>
      <c r="E200" s="36"/>
      <c r="F200" s="36"/>
      <c r="G200" s="36"/>
      <c r="H200" s="36"/>
      <c r="I200" s="28">
        <f t="shared" si="177"/>
        <v>0</v>
      </c>
      <c r="J200" s="390">
        <v>0</v>
      </c>
      <c r="K200" s="22">
        <v>0</v>
      </c>
      <c r="L200" s="15">
        <v>0</v>
      </c>
      <c r="M200" s="16">
        <v>0</v>
      </c>
      <c r="N200" s="21"/>
      <c r="O200" s="22"/>
      <c r="P200" s="15">
        <v>0</v>
      </c>
      <c r="Q200" s="16">
        <v>0</v>
      </c>
      <c r="R200" s="21">
        <v>0</v>
      </c>
      <c r="S200" s="22">
        <v>0</v>
      </c>
      <c r="T200" s="15">
        <v>0</v>
      </c>
      <c r="U200" s="16">
        <v>0</v>
      </c>
      <c r="V200" s="21">
        <v>0</v>
      </c>
      <c r="W200" s="22">
        <v>0</v>
      </c>
      <c r="X200" s="15"/>
      <c r="Y200" s="16"/>
      <c r="Z200" s="21"/>
      <c r="AA200" s="22"/>
      <c r="AB200" s="27">
        <f t="shared" si="205"/>
        <v>0</v>
      </c>
      <c r="AC200" s="391">
        <f t="shared" si="206"/>
        <v>0</v>
      </c>
      <c r="AD200" s="29">
        <f t="shared" si="202"/>
        <v>0</v>
      </c>
      <c r="AE200" s="392">
        <v>0</v>
      </c>
      <c r="AF200" s="29">
        <v>0</v>
      </c>
      <c r="AG200" s="29">
        <f>IFERROR(+VLOOKUP(A200,'Base de Datos'!$A$1:$H$70,8,0),0)</f>
        <v>0</v>
      </c>
      <c r="AH200" s="32">
        <f t="shared" si="203"/>
        <v>0</v>
      </c>
      <c r="AI200" s="351">
        <f t="shared" si="204"/>
        <v>0</v>
      </c>
      <c r="AJ200" s="393">
        <f t="shared" si="207"/>
        <v>0</v>
      </c>
      <c r="AK200" s="29">
        <v>0</v>
      </c>
      <c r="AL200" s="455">
        <f t="shared" si="208"/>
        <v>0</v>
      </c>
      <c r="AN200" s="421"/>
      <c r="AO200" s="422">
        <f t="shared" si="176"/>
        <v>0</v>
      </c>
    </row>
    <row r="201" spans="1:43" ht="15.6" hidden="1" x14ac:dyDescent="0.55000000000000004">
      <c r="A201" s="238">
        <v>50107</v>
      </c>
      <c r="B201" s="410" t="s">
        <v>200</v>
      </c>
      <c r="C201" s="389">
        <v>0</v>
      </c>
      <c r="D201" s="389">
        <v>0</v>
      </c>
      <c r="E201" s="36"/>
      <c r="F201" s="36"/>
      <c r="G201" s="36"/>
      <c r="H201" s="36"/>
      <c r="I201" s="28">
        <f t="shared" si="177"/>
        <v>0</v>
      </c>
      <c r="J201" s="390">
        <v>0</v>
      </c>
      <c r="K201" s="22">
        <v>0</v>
      </c>
      <c r="L201" s="15">
        <v>0</v>
      </c>
      <c r="M201" s="16">
        <v>0</v>
      </c>
      <c r="N201" s="21"/>
      <c r="O201" s="22"/>
      <c r="P201" s="15">
        <v>0</v>
      </c>
      <c r="Q201" s="16">
        <v>0</v>
      </c>
      <c r="R201" s="21">
        <v>0</v>
      </c>
      <c r="S201" s="22">
        <v>0</v>
      </c>
      <c r="T201" s="15">
        <v>0</v>
      </c>
      <c r="U201" s="16">
        <v>0</v>
      </c>
      <c r="V201" s="21">
        <v>0</v>
      </c>
      <c r="W201" s="22">
        <v>0</v>
      </c>
      <c r="X201" s="15"/>
      <c r="Y201" s="16"/>
      <c r="Z201" s="21"/>
      <c r="AA201" s="22"/>
      <c r="AB201" s="27">
        <f t="shared" si="205"/>
        <v>0</v>
      </c>
      <c r="AC201" s="391">
        <f t="shared" si="206"/>
        <v>0</v>
      </c>
      <c r="AD201" s="29">
        <f t="shared" si="202"/>
        <v>0</v>
      </c>
      <c r="AE201" s="392">
        <v>0</v>
      </c>
      <c r="AF201" s="29">
        <v>0</v>
      </c>
      <c r="AG201" s="29">
        <f>IFERROR(+VLOOKUP(A201,'Base de Datos'!$A$1:$H$70,8,0),0)</f>
        <v>0</v>
      </c>
      <c r="AH201" s="32">
        <f t="shared" si="203"/>
        <v>0</v>
      </c>
      <c r="AI201" s="351">
        <f t="shared" si="204"/>
        <v>0</v>
      </c>
      <c r="AJ201" s="393">
        <f t="shared" si="207"/>
        <v>0</v>
      </c>
      <c r="AK201" s="29">
        <v>0</v>
      </c>
      <c r="AL201" s="455">
        <f t="shared" si="208"/>
        <v>0</v>
      </c>
      <c r="AN201" s="421"/>
      <c r="AO201" s="422">
        <f t="shared" si="176"/>
        <v>0</v>
      </c>
    </row>
    <row r="202" spans="1:43" ht="15.6" hidden="1" x14ac:dyDescent="0.55000000000000004">
      <c r="A202" s="238">
        <v>50199</v>
      </c>
      <c r="B202" s="410" t="s">
        <v>201</v>
      </c>
      <c r="C202" s="389">
        <v>0</v>
      </c>
      <c r="D202" s="389">
        <v>0</v>
      </c>
      <c r="E202" s="36"/>
      <c r="F202" s="36"/>
      <c r="G202" s="36"/>
      <c r="H202" s="36"/>
      <c r="I202" s="28">
        <f t="shared" si="177"/>
        <v>0</v>
      </c>
      <c r="J202" s="390">
        <v>0</v>
      </c>
      <c r="K202" s="22">
        <v>0</v>
      </c>
      <c r="L202" s="15">
        <v>0</v>
      </c>
      <c r="M202" s="16">
        <v>0</v>
      </c>
      <c r="N202" s="21"/>
      <c r="O202" s="22"/>
      <c r="P202" s="15">
        <v>0</v>
      </c>
      <c r="Q202" s="16">
        <v>0</v>
      </c>
      <c r="R202" s="21">
        <v>0</v>
      </c>
      <c r="S202" s="22">
        <v>0</v>
      </c>
      <c r="T202" s="15">
        <v>0</v>
      </c>
      <c r="U202" s="16">
        <v>0</v>
      </c>
      <c r="V202" s="21">
        <v>0</v>
      </c>
      <c r="W202" s="22">
        <v>0</v>
      </c>
      <c r="X202" s="15"/>
      <c r="Y202" s="16"/>
      <c r="Z202" s="21"/>
      <c r="AA202" s="22"/>
      <c r="AB202" s="27">
        <f t="shared" si="205"/>
        <v>0</v>
      </c>
      <c r="AC202" s="391">
        <f t="shared" si="206"/>
        <v>0</v>
      </c>
      <c r="AD202" s="29">
        <f t="shared" si="202"/>
        <v>0</v>
      </c>
      <c r="AE202" s="392">
        <v>0</v>
      </c>
      <c r="AF202" s="29">
        <v>0</v>
      </c>
      <c r="AG202" s="29">
        <f>IFERROR(+VLOOKUP(A202,'Base de Datos'!$A$1:$H$70,8,0),0)</f>
        <v>0</v>
      </c>
      <c r="AH202" s="32">
        <f t="shared" si="203"/>
        <v>0</v>
      </c>
      <c r="AI202" s="351">
        <f t="shared" si="204"/>
        <v>0</v>
      </c>
      <c r="AJ202" s="393">
        <f t="shared" si="207"/>
        <v>0</v>
      </c>
      <c r="AK202" s="29">
        <v>0</v>
      </c>
      <c r="AL202" s="455">
        <f t="shared" si="208"/>
        <v>0</v>
      </c>
      <c r="AN202" s="421"/>
      <c r="AO202" s="422">
        <f t="shared" si="176"/>
        <v>0</v>
      </c>
    </row>
    <row r="203" spans="1:43" ht="15.6" hidden="1" x14ac:dyDescent="0.55000000000000004">
      <c r="A203" s="238" t="s">
        <v>538</v>
      </c>
      <c r="B203" s="410" t="s">
        <v>218</v>
      </c>
      <c r="C203" s="235">
        <v>0</v>
      </c>
      <c r="D203" s="389"/>
      <c r="E203" s="36"/>
      <c r="F203" s="36"/>
      <c r="G203" s="36"/>
      <c r="H203" s="36"/>
      <c r="I203" s="28"/>
      <c r="J203" s="390"/>
      <c r="K203" s="22">
        <v>0</v>
      </c>
      <c r="L203" s="198">
        <v>0</v>
      </c>
      <c r="M203" s="199">
        <v>0</v>
      </c>
      <c r="N203" s="21"/>
      <c r="O203" s="22"/>
      <c r="P203" s="15"/>
      <c r="Q203" s="16"/>
      <c r="R203" s="21"/>
      <c r="S203" s="22"/>
      <c r="T203" s="15"/>
      <c r="U203" s="16"/>
      <c r="V203" s="21">
        <v>0</v>
      </c>
      <c r="W203" s="22"/>
      <c r="X203" s="15"/>
      <c r="Y203" s="16"/>
      <c r="Z203" s="21"/>
      <c r="AA203" s="22"/>
      <c r="AB203" s="27">
        <f>J203+L203+N203+P203+R203+W203</f>
        <v>0</v>
      </c>
      <c r="AC203" s="391">
        <f>K203+M203+O203+Q203+S203+V203</f>
        <v>0</v>
      </c>
      <c r="AD203" s="216">
        <f t="shared" si="202"/>
        <v>0</v>
      </c>
      <c r="AE203" s="411">
        <v>0</v>
      </c>
      <c r="AF203" s="29">
        <v>0</v>
      </c>
      <c r="AG203" s="29">
        <f>IFERROR(+VLOOKUP(A203,'Base de Datos'!$A$1:$H$70,8,0),0)</f>
        <v>0</v>
      </c>
      <c r="AH203" s="32">
        <f>+AI203+AG203</f>
        <v>0</v>
      </c>
      <c r="AI203" s="351">
        <f t="shared" si="204"/>
        <v>0</v>
      </c>
      <c r="AJ203" s="393">
        <f t="shared" si="207"/>
        <v>0</v>
      </c>
      <c r="AK203" s="29">
        <v>0</v>
      </c>
      <c r="AL203" s="455">
        <f>IFERROR(+(AE203/AD203),0)</f>
        <v>0</v>
      </c>
      <c r="AN203" s="421"/>
      <c r="AO203" s="422">
        <f t="shared" ref="AO203:AO258" si="209">+AI203-AN203</f>
        <v>0</v>
      </c>
    </row>
    <row r="204" spans="1:43" s="472" customFormat="1" ht="15.6" hidden="1" collapsed="1" x14ac:dyDescent="0.55000000000000004">
      <c r="A204" s="459">
        <v>502</v>
      </c>
      <c r="B204" s="460" t="s">
        <v>202</v>
      </c>
      <c r="C204" s="461">
        <f>SUM(C205:C212)</f>
        <v>0</v>
      </c>
      <c r="D204" s="461">
        <f>SUM(D205:D212)</f>
        <v>0</v>
      </c>
      <c r="E204" s="462">
        <f>SUM(E205:E212)</f>
        <v>0</v>
      </c>
      <c r="F204" s="462"/>
      <c r="G204" s="462"/>
      <c r="H204" s="462">
        <f>SUM(H205:H212)</f>
        <v>0</v>
      </c>
      <c r="I204" s="463">
        <f t="shared" si="177"/>
        <v>0</v>
      </c>
      <c r="J204" s="461">
        <f>SUM(J205:J212)</f>
        <v>0</v>
      </c>
      <c r="K204" s="464">
        <f t="shared" ref="K204:W204" si="210">SUM(K205:K212)</f>
        <v>0</v>
      </c>
      <c r="L204" s="465">
        <f t="shared" si="210"/>
        <v>0</v>
      </c>
      <c r="M204" s="465">
        <f t="shared" si="210"/>
        <v>0</v>
      </c>
      <c r="N204" s="465">
        <f t="shared" si="210"/>
        <v>0</v>
      </c>
      <c r="O204" s="464">
        <f t="shared" si="210"/>
        <v>0</v>
      </c>
      <c r="P204" s="465">
        <f t="shared" si="210"/>
        <v>0</v>
      </c>
      <c r="Q204" s="464">
        <f t="shared" si="210"/>
        <v>0</v>
      </c>
      <c r="R204" s="465">
        <f t="shared" si="210"/>
        <v>0</v>
      </c>
      <c r="S204" s="464">
        <f t="shared" si="210"/>
        <v>0</v>
      </c>
      <c r="T204" s="465">
        <f>SUM(T205:T212)</f>
        <v>0</v>
      </c>
      <c r="U204" s="464">
        <f>SUM(U205:U212)</f>
        <v>0</v>
      </c>
      <c r="V204" s="465">
        <f t="shared" si="210"/>
        <v>0</v>
      </c>
      <c r="W204" s="464">
        <f t="shared" si="210"/>
        <v>0</v>
      </c>
      <c r="X204" s="465"/>
      <c r="Y204" s="464"/>
      <c r="Z204" s="465"/>
      <c r="AA204" s="464"/>
      <c r="AB204" s="466">
        <f t="shared" ref="AB204:AI204" si="211">SUM(AB205:AB212)</f>
        <v>0</v>
      </c>
      <c r="AC204" s="461">
        <f t="shared" si="211"/>
        <v>0</v>
      </c>
      <c r="AD204" s="458">
        <f>SUM(AD205:AD212)</f>
        <v>0</v>
      </c>
      <c r="AE204" s="457">
        <f t="shared" si="211"/>
        <v>0</v>
      </c>
      <c r="AF204" s="458">
        <f t="shared" si="211"/>
        <v>0</v>
      </c>
      <c r="AG204" s="458">
        <f t="shared" ref="AG204" si="212">SUM(AG205:AG212)</f>
        <v>0</v>
      </c>
      <c r="AH204" s="458"/>
      <c r="AI204" s="458">
        <f t="shared" si="211"/>
        <v>0</v>
      </c>
      <c r="AJ204" s="467">
        <f>SUM(AJ205:AJ212)</f>
        <v>0</v>
      </c>
      <c r="AK204" s="458">
        <f t="shared" ref="AK204" si="213">SUM(AK205:AK212)</f>
        <v>0</v>
      </c>
      <c r="AL204" s="468">
        <f>SUM(AL205:AL212)</f>
        <v>0</v>
      </c>
      <c r="AM204" s="469"/>
      <c r="AN204" s="470"/>
      <c r="AO204" s="471">
        <f t="shared" si="209"/>
        <v>0</v>
      </c>
      <c r="AP204" s="469"/>
      <c r="AQ204" s="469"/>
    </row>
    <row r="205" spans="1:43" ht="15.6" hidden="1" x14ac:dyDescent="0.55000000000000004">
      <c r="A205" s="238">
        <v>50201</v>
      </c>
      <c r="B205" s="505" t="s">
        <v>203</v>
      </c>
      <c r="C205" s="389">
        <v>0</v>
      </c>
      <c r="D205" s="389">
        <v>0</v>
      </c>
      <c r="I205" s="28">
        <f t="shared" si="177"/>
        <v>0</v>
      </c>
      <c r="J205" s="390">
        <v>0</v>
      </c>
      <c r="K205" s="22">
        <v>0</v>
      </c>
      <c r="L205" s="15">
        <v>0</v>
      </c>
      <c r="M205" s="16">
        <v>0</v>
      </c>
      <c r="N205" s="21">
        <v>0</v>
      </c>
      <c r="O205" s="22">
        <v>0</v>
      </c>
      <c r="P205" s="15">
        <v>0</v>
      </c>
      <c r="Q205" s="16">
        <v>0</v>
      </c>
      <c r="R205" s="21">
        <v>0</v>
      </c>
      <c r="S205" s="22">
        <v>0</v>
      </c>
      <c r="T205" s="15">
        <v>0</v>
      </c>
      <c r="U205" s="16">
        <v>0</v>
      </c>
      <c r="V205" s="21">
        <v>0</v>
      </c>
      <c r="W205" s="22">
        <v>0</v>
      </c>
      <c r="X205" s="15"/>
      <c r="Y205" s="16"/>
      <c r="Z205" s="21"/>
      <c r="AA205" s="22"/>
      <c r="AB205" s="27">
        <v>0</v>
      </c>
      <c r="AC205" s="391">
        <v>0</v>
      </c>
      <c r="AD205" s="214">
        <f t="shared" ref="AD205:AD212" si="214">SUM(J205:K205)</f>
        <v>0</v>
      </c>
      <c r="AE205" s="392">
        <v>0</v>
      </c>
      <c r="AF205" s="29">
        <v>0</v>
      </c>
      <c r="AG205" s="29">
        <v>0</v>
      </c>
      <c r="AH205" s="32"/>
      <c r="AI205" s="351">
        <v>0</v>
      </c>
      <c r="AJ205" s="397">
        <v>0</v>
      </c>
      <c r="AK205" s="29">
        <v>0</v>
      </c>
      <c r="AL205" s="455">
        <v>0</v>
      </c>
      <c r="AN205" s="421"/>
      <c r="AO205" s="422">
        <f t="shared" si="209"/>
        <v>0</v>
      </c>
    </row>
    <row r="206" spans="1:43" ht="15.6" hidden="1" x14ac:dyDescent="0.55000000000000004">
      <c r="A206" s="238">
        <v>50202</v>
      </c>
      <c r="B206" s="505" t="s">
        <v>204</v>
      </c>
      <c r="C206" s="389">
        <v>0</v>
      </c>
      <c r="D206" s="389">
        <v>0</v>
      </c>
      <c r="I206" s="28">
        <f t="shared" si="177"/>
        <v>0</v>
      </c>
      <c r="J206" s="390">
        <v>0</v>
      </c>
      <c r="K206" s="22">
        <v>0</v>
      </c>
      <c r="L206" s="15">
        <v>0</v>
      </c>
      <c r="M206" s="16">
        <v>0</v>
      </c>
      <c r="N206" s="21">
        <v>0</v>
      </c>
      <c r="O206" s="22">
        <v>0</v>
      </c>
      <c r="P206" s="15">
        <v>0</v>
      </c>
      <c r="Q206" s="16">
        <v>0</v>
      </c>
      <c r="R206" s="21">
        <v>0</v>
      </c>
      <c r="S206" s="22">
        <v>0</v>
      </c>
      <c r="T206" s="15">
        <v>0</v>
      </c>
      <c r="U206" s="16">
        <v>0</v>
      </c>
      <c r="V206" s="21">
        <v>0</v>
      </c>
      <c r="W206" s="22">
        <v>0</v>
      </c>
      <c r="X206" s="15"/>
      <c r="Y206" s="16"/>
      <c r="Z206" s="21"/>
      <c r="AA206" s="22"/>
      <c r="AB206" s="27">
        <v>0</v>
      </c>
      <c r="AC206" s="391">
        <v>0</v>
      </c>
      <c r="AD206" s="214">
        <f t="shared" si="214"/>
        <v>0</v>
      </c>
      <c r="AE206" s="392">
        <v>0</v>
      </c>
      <c r="AF206" s="29">
        <v>0</v>
      </c>
      <c r="AG206" s="29">
        <v>0</v>
      </c>
      <c r="AH206" s="32"/>
      <c r="AI206" s="351">
        <v>0</v>
      </c>
      <c r="AJ206" s="397">
        <v>0</v>
      </c>
      <c r="AK206" s="29">
        <v>0</v>
      </c>
      <c r="AL206" s="455">
        <v>0</v>
      </c>
      <c r="AN206" s="421"/>
      <c r="AO206" s="422">
        <f t="shared" si="209"/>
        <v>0</v>
      </c>
    </row>
    <row r="207" spans="1:43" ht="15.6" hidden="1" x14ac:dyDescent="0.55000000000000004">
      <c r="A207" s="238">
        <v>50203</v>
      </c>
      <c r="B207" s="505" t="s">
        <v>205</v>
      </c>
      <c r="C207" s="389">
        <v>0</v>
      </c>
      <c r="D207" s="389">
        <v>0</v>
      </c>
      <c r="I207" s="28">
        <f t="shared" si="177"/>
        <v>0</v>
      </c>
      <c r="J207" s="390">
        <v>0</v>
      </c>
      <c r="K207" s="22">
        <v>0</v>
      </c>
      <c r="L207" s="15">
        <v>0</v>
      </c>
      <c r="M207" s="16">
        <v>0</v>
      </c>
      <c r="N207" s="21">
        <v>0</v>
      </c>
      <c r="O207" s="22">
        <v>0</v>
      </c>
      <c r="P207" s="15">
        <v>0</v>
      </c>
      <c r="Q207" s="16">
        <v>0</v>
      </c>
      <c r="R207" s="21">
        <v>0</v>
      </c>
      <c r="S207" s="22">
        <v>0</v>
      </c>
      <c r="T207" s="15">
        <v>0</v>
      </c>
      <c r="U207" s="16">
        <v>0</v>
      </c>
      <c r="V207" s="21">
        <v>0</v>
      </c>
      <c r="W207" s="22">
        <v>0</v>
      </c>
      <c r="X207" s="15"/>
      <c r="Y207" s="16"/>
      <c r="Z207" s="21"/>
      <c r="AA207" s="22"/>
      <c r="AB207" s="27">
        <v>0</v>
      </c>
      <c r="AC207" s="391">
        <v>0</v>
      </c>
      <c r="AD207" s="214">
        <f t="shared" si="214"/>
        <v>0</v>
      </c>
      <c r="AE207" s="392">
        <v>0</v>
      </c>
      <c r="AF207" s="29">
        <v>0</v>
      </c>
      <c r="AG207" s="29">
        <v>0</v>
      </c>
      <c r="AH207" s="32"/>
      <c r="AI207" s="351">
        <v>0</v>
      </c>
      <c r="AJ207" s="397">
        <v>0</v>
      </c>
      <c r="AK207" s="29">
        <v>0</v>
      </c>
      <c r="AL207" s="455">
        <v>0</v>
      </c>
      <c r="AN207" s="421"/>
      <c r="AO207" s="422">
        <f t="shared" si="209"/>
        <v>0</v>
      </c>
    </row>
    <row r="208" spans="1:43" ht="15.6" hidden="1" x14ac:dyDescent="0.55000000000000004">
      <c r="A208" s="238">
        <v>50204</v>
      </c>
      <c r="B208" s="505" t="s">
        <v>206</v>
      </c>
      <c r="C208" s="389">
        <v>0</v>
      </c>
      <c r="D208" s="389">
        <v>0</v>
      </c>
      <c r="I208" s="28">
        <f t="shared" ref="I208:I271" si="215">SUM(C208:D208)</f>
        <v>0</v>
      </c>
      <c r="J208" s="390">
        <v>0</v>
      </c>
      <c r="K208" s="22">
        <v>0</v>
      </c>
      <c r="L208" s="15">
        <v>0</v>
      </c>
      <c r="M208" s="16">
        <v>0</v>
      </c>
      <c r="N208" s="21">
        <v>0</v>
      </c>
      <c r="O208" s="22">
        <v>0</v>
      </c>
      <c r="P208" s="15">
        <v>0</v>
      </c>
      <c r="Q208" s="16">
        <v>0</v>
      </c>
      <c r="R208" s="21">
        <v>0</v>
      </c>
      <c r="S208" s="22">
        <v>0</v>
      </c>
      <c r="T208" s="15">
        <v>0</v>
      </c>
      <c r="U208" s="16">
        <v>0</v>
      </c>
      <c r="V208" s="21">
        <v>0</v>
      </c>
      <c r="W208" s="22">
        <v>0</v>
      </c>
      <c r="X208" s="15"/>
      <c r="Y208" s="16"/>
      <c r="Z208" s="21"/>
      <c r="AA208" s="22"/>
      <c r="AB208" s="27">
        <v>0</v>
      </c>
      <c r="AC208" s="391">
        <v>0</v>
      </c>
      <c r="AD208" s="214">
        <f t="shared" si="214"/>
        <v>0</v>
      </c>
      <c r="AE208" s="392">
        <v>0</v>
      </c>
      <c r="AF208" s="29">
        <v>0</v>
      </c>
      <c r="AG208" s="29">
        <v>0</v>
      </c>
      <c r="AH208" s="32"/>
      <c r="AI208" s="351">
        <v>0</v>
      </c>
      <c r="AJ208" s="397">
        <v>0</v>
      </c>
      <c r="AK208" s="29">
        <v>0</v>
      </c>
      <c r="AL208" s="455">
        <v>0</v>
      </c>
      <c r="AN208" s="421"/>
      <c r="AO208" s="422">
        <f t="shared" si="209"/>
        <v>0</v>
      </c>
    </row>
    <row r="209" spans="1:43" ht="15.6" hidden="1" x14ac:dyDescent="0.55000000000000004">
      <c r="A209" s="238">
        <v>50205</v>
      </c>
      <c r="B209" s="505" t="s">
        <v>207</v>
      </c>
      <c r="C209" s="389">
        <v>0</v>
      </c>
      <c r="D209" s="389">
        <v>0</v>
      </c>
      <c r="I209" s="28">
        <f t="shared" si="215"/>
        <v>0</v>
      </c>
      <c r="J209" s="390">
        <v>0</v>
      </c>
      <c r="K209" s="22">
        <v>0</v>
      </c>
      <c r="L209" s="15">
        <v>0</v>
      </c>
      <c r="M209" s="16">
        <v>0</v>
      </c>
      <c r="N209" s="21">
        <v>0</v>
      </c>
      <c r="O209" s="22">
        <v>0</v>
      </c>
      <c r="P209" s="15">
        <v>0</v>
      </c>
      <c r="Q209" s="16">
        <v>0</v>
      </c>
      <c r="R209" s="21">
        <v>0</v>
      </c>
      <c r="S209" s="22">
        <v>0</v>
      </c>
      <c r="T209" s="15">
        <v>0</v>
      </c>
      <c r="U209" s="16">
        <v>0</v>
      </c>
      <c r="V209" s="21">
        <v>0</v>
      </c>
      <c r="W209" s="22">
        <v>0</v>
      </c>
      <c r="X209" s="15"/>
      <c r="Y209" s="16"/>
      <c r="Z209" s="21"/>
      <c r="AA209" s="22"/>
      <c r="AB209" s="27">
        <v>0</v>
      </c>
      <c r="AC209" s="391">
        <v>0</v>
      </c>
      <c r="AD209" s="214">
        <f t="shared" si="214"/>
        <v>0</v>
      </c>
      <c r="AE209" s="392">
        <v>0</v>
      </c>
      <c r="AF209" s="29">
        <v>0</v>
      </c>
      <c r="AG209" s="29">
        <v>0</v>
      </c>
      <c r="AH209" s="32"/>
      <c r="AI209" s="351">
        <v>0</v>
      </c>
      <c r="AJ209" s="397">
        <v>0</v>
      </c>
      <c r="AK209" s="29">
        <v>0</v>
      </c>
      <c r="AL209" s="455">
        <v>0</v>
      </c>
      <c r="AN209" s="421"/>
      <c r="AO209" s="422">
        <f t="shared" si="209"/>
        <v>0</v>
      </c>
    </row>
    <row r="210" spans="1:43" ht="15.6" hidden="1" x14ac:dyDescent="0.55000000000000004">
      <c r="A210" s="238">
        <v>50206</v>
      </c>
      <c r="B210" s="505" t="s">
        <v>208</v>
      </c>
      <c r="C210" s="389">
        <v>0</v>
      </c>
      <c r="D210" s="389">
        <v>0</v>
      </c>
      <c r="I210" s="28">
        <f t="shared" si="215"/>
        <v>0</v>
      </c>
      <c r="J210" s="390">
        <v>0</v>
      </c>
      <c r="K210" s="22">
        <v>0</v>
      </c>
      <c r="L210" s="15">
        <v>0</v>
      </c>
      <c r="M210" s="16">
        <v>0</v>
      </c>
      <c r="N210" s="21">
        <v>0</v>
      </c>
      <c r="O210" s="22">
        <v>0</v>
      </c>
      <c r="P210" s="15">
        <v>0</v>
      </c>
      <c r="Q210" s="16">
        <v>0</v>
      </c>
      <c r="R210" s="21">
        <v>0</v>
      </c>
      <c r="S210" s="22">
        <v>0</v>
      </c>
      <c r="T210" s="15">
        <v>0</v>
      </c>
      <c r="U210" s="16">
        <v>0</v>
      </c>
      <c r="V210" s="21">
        <v>0</v>
      </c>
      <c r="W210" s="22">
        <v>0</v>
      </c>
      <c r="X210" s="15"/>
      <c r="Y210" s="16"/>
      <c r="Z210" s="21"/>
      <c r="AA210" s="22"/>
      <c r="AB210" s="27">
        <v>0</v>
      </c>
      <c r="AC210" s="391">
        <v>0</v>
      </c>
      <c r="AD210" s="214">
        <f t="shared" si="214"/>
        <v>0</v>
      </c>
      <c r="AE210" s="392">
        <v>0</v>
      </c>
      <c r="AF210" s="29">
        <v>0</v>
      </c>
      <c r="AG210" s="29">
        <v>0</v>
      </c>
      <c r="AH210" s="32"/>
      <c r="AI210" s="351">
        <v>0</v>
      </c>
      <c r="AJ210" s="397">
        <v>0</v>
      </c>
      <c r="AK210" s="29">
        <v>0</v>
      </c>
      <c r="AL210" s="455">
        <v>0</v>
      </c>
      <c r="AN210" s="421"/>
      <c r="AO210" s="422">
        <f t="shared" si="209"/>
        <v>0</v>
      </c>
    </row>
    <row r="211" spans="1:43" ht="15.6" hidden="1" x14ac:dyDescent="0.55000000000000004">
      <c r="A211" s="238">
        <v>50207</v>
      </c>
      <c r="B211" s="505" t="s">
        <v>209</v>
      </c>
      <c r="C211" s="389">
        <v>0</v>
      </c>
      <c r="D211" s="389">
        <v>0</v>
      </c>
      <c r="I211" s="28">
        <f t="shared" si="215"/>
        <v>0</v>
      </c>
      <c r="J211" s="390">
        <v>0</v>
      </c>
      <c r="K211" s="22">
        <v>0</v>
      </c>
      <c r="L211" s="15">
        <v>0</v>
      </c>
      <c r="M211" s="16">
        <v>0</v>
      </c>
      <c r="N211" s="21">
        <v>0</v>
      </c>
      <c r="O211" s="22">
        <v>0</v>
      </c>
      <c r="P211" s="15">
        <v>0</v>
      </c>
      <c r="Q211" s="16">
        <v>0</v>
      </c>
      <c r="R211" s="21">
        <v>0</v>
      </c>
      <c r="S211" s="22">
        <v>0</v>
      </c>
      <c r="T211" s="15">
        <v>0</v>
      </c>
      <c r="U211" s="16">
        <v>0</v>
      </c>
      <c r="V211" s="21">
        <v>0</v>
      </c>
      <c r="W211" s="22">
        <v>0</v>
      </c>
      <c r="X211" s="15"/>
      <c r="Y211" s="16"/>
      <c r="Z211" s="21"/>
      <c r="AA211" s="22"/>
      <c r="AB211" s="27">
        <v>0</v>
      </c>
      <c r="AC211" s="391">
        <v>0</v>
      </c>
      <c r="AD211" s="214">
        <f t="shared" si="214"/>
        <v>0</v>
      </c>
      <c r="AE211" s="392">
        <v>0</v>
      </c>
      <c r="AF211" s="29">
        <v>0</v>
      </c>
      <c r="AG211" s="29">
        <v>0</v>
      </c>
      <c r="AH211" s="32"/>
      <c r="AI211" s="351">
        <v>0</v>
      </c>
      <c r="AJ211" s="397">
        <v>0</v>
      </c>
      <c r="AK211" s="29">
        <v>0</v>
      </c>
      <c r="AL211" s="455">
        <v>0</v>
      </c>
      <c r="AN211" s="421"/>
      <c r="AO211" s="422">
        <f t="shared" si="209"/>
        <v>0</v>
      </c>
    </row>
    <row r="212" spans="1:43" ht="15.6" hidden="1" x14ac:dyDescent="0.55000000000000004">
      <c r="A212" s="238">
        <v>50299</v>
      </c>
      <c r="B212" s="505" t="s">
        <v>210</v>
      </c>
      <c r="C212" s="389">
        <v>0</v>
      </c>
      <c r="D212" s="389">
        <v>0</v>
      </c>
      <c r="I212" s="28">
        <f t="shared" si="215"/>
        <v>0</v>
      </c>
      <c r="J212" s="390">
        <v>0</v>
      </c>
      <c r="K212" s="22">
        <v>0</v>
      </c>
      <c r="L212" s="15">
        <v>0</v>
      </c>
      <c r="M212" s="16">
        <v>0</v>
      </c>
      <c r="N212" s="21">
        <v>0</v>
      </c>
      <c r="O212" s="22">
        <v>0</v>
      </c>
      <c r="P212" s="15">
        <v>0</v>
      </c>
      <c r="Q212" s="16">
        <v>0</v>
      </c>
      <c r="R212" s="21">
        <v>0</v>
      </c>
      <c r="S212" s="22">
        <v>0</v>
      </c>
      <c r="T212" s="15">
        <v>0</v>
      </c>
      <c r="U212" s="16">
        <v>0</v>
      </c>
      <c r="V212" s="21">
        <v>0</v>
      </c>
      <c r="W212" s="22">
        <v>0</v>
      </c>
      <c r="X212" s="15"/>
      <c r="Y212" s="16"/>
      <c r="Z212" s="21"/>
      <c r="AA212" s="22"/>
      <c r="AB212" s="27">
        <v>0</v>
      </c>
      <c r="AC212" s="391">
        <v>0</v>
      </c>
      <c r="AD212" s="214">
        <f t="shared" si="214"/>
        <v>0</v>
      </c>
      <c r="AE212" s="392">
        <v>0</v>
      </c>
      <c r="AF212" s="29">
        <v>0</v>
      </c>
      <c r="AG212" s="29">
        <v>0</v>
      </c>
      <c r="AH212" s="32"/>
      <c r="AI212" s="351">
        <v>0</v>
      </c>
      <c r="AJ212" s="397">
        <v>0</v>
      </c>
      <c r="AK212" s="29">
        <v>0</v>
      </c>
      <c r="AL212" s="455">
        <v>0</v>
      </c>
      <c r="AN212" s="421"/>
      <c r="AO212" s="422">
        <f t="shared" si="209"/>
        <v>0</v>
      </c>
    </row>
    <row r="213" spans="1:43" s="472" customFormat="1" ht="15.6" hidden="1" collapsed="1" x14ac:dyDescent="0.55000000000000004">
      <c r="A213" s="459">
        <v>503</v>
      </c>
      <c r="B213" s="460" t="s">
        <v>211</v>
      </c>
      <c r="C213" s="461">
        <f>SUM(C214:C216)</f>
        <v>0</v>
      </c>
      <c r="D213" s="461">
        <f>SUM(D214:D216)</f>
        <v>0</v>
      </c>
      <c r="E213" s="462">
        <f>SUM(E214:E216)</f>
        <v>0</v>
      </c>
      <c r="F213" s="462"/>
      <c r="G213" s="462"/>
      <c r="H213" s="462">
        <f>SUM(H214:H216)</f>
        <v>0</v>
      </c>
      <c r="I213" s="463">
        <f t="shared" si="215"/>
        <v>0</v>
      </c>
      <c r="J213" s="461">
        <f>SUM(J214:J216)</f>
        <v>0</v>
      </c>
      <c r="K213" s="464">
        <f t="shared" ref="K213:W213" si="216">SUM(K214:K216)</f>
        <v>0</v>
      </c>
      <c r="L213" s="465">
        <f t="shared" si="216"/>
        <v>0</v>
      </c>
      <c r="M213" s="465">
        <f t="shared" si="216"/>
        <v>0</v>
      </c>
      <c r="N213" s="465">
        <f t="shared" si="216"/>
        <v>0</v>
      </c>
      <c r="O213" s="464">
        <f t="shared" si="216"/>
        <v>0</v>
      </c>
      <c r="P213" s="465">
        <f t="shared" si="216"/>
        <v>0</v>
      </c>
      <c r="Q213" s="464">
        <f t="shared" si="216"/>
        <v>0</v>
      </c>
      <c r="R213" s="465">
        <f t="shared" si="216"/>
        <v>0</v>
      </c>
      <c r="S213" s="464">
        <f t="shared" si="216"/>
        <v>0</v>
      </c>
      <c r="T213" s="465">
        <f>SUM(T214:T216)</f>
        <v>0</v>
      </c>
      <c r="U213" s="464">
        <f>SUM(U214:U216)</f>
        <v>0</v>
      </c>
      <c r="V213" s="465">
        <f t="shared" si="216"/>
        <v>0</v>
      </c>
      <c r="W213" s="464">
        <f t="shared" si="216"/>
        <v>0</v>
      </c>
      <c r="X213" s="465"/>
      <c r="Y213" s="464"/>
      <c r="Z213" s="465"/>
      <c r="AA213" s="464"/>
      <c r="AB213" s="466">
        <f t="shared" ref="AB213:AJ213" si="217">SUM(AB214:AB216)</f>
        <v>0</v>
      </c>
      <c r="AC213" s="461">
        <f t="shared" si="217"/>
        <v>0</v>
      </c>
      <c r="AD213" s="458">
        <f>SUM(AD214:AD216)</f>
        <v>0</v>
      </c>
      <c r="AE213" s="457">
        <f t="shared" si="217"/>
        <v>0</v>
      </c>
      <c r="AF213" s="458">
        <f t="shared" si="217"/>
        <v>0</v>
      </c>
      <c r="AG213" s="458">
        <f t="shared" ref="AG213" si="218">SUM(AG214:AG216)</f>
        <v>0</v>
      </c>
      <c r="AH213" s="458"/>
      <c r="AI213" s="458">
        <f t="shared" si="217"/>
        <v>0</v>
      </c>
      <c r="AJ213" s="467">
        <f t="shared" si="217"/>
        <v>0</v>
      </c>
      <c r="AK213" s="458">
        <f t="shared" ref="AK213" si="219">SUM(AK214:AK216)</f>
        <v>0</v>
      </c>
      <c r="AL213" s="468">
        <f>SUM(AL214:AL216)</f>
        <v>0</v>
      </c>
      <c r="AM213" s="469"/>
      <c r="AN213" s="470"/>
      <c r="AO213" s="471">
        <f t="shared" si="209"/>
        <v>0</v>
      </c>
      <c r="AP213" s="469"/>
      <c r="AQ213" s="469"/>
    </row>
    <row r="214" spans="1:43" ht="15.6" hidden="1" x14ac:dyDescent="0.55000000000000004">
      <c r="A214" s="238">
        <v>50301</v>
      </c>
      <c r="B214" s="505" t="s">
        <v>212</v>
      </c>
      <c r="C214" s="389">
        <v>0</v>
      </c>
      <c r="D214" s="389">
        <v>0</v>
      </c>
      <c r="I214" s="28">
        <f t="shared" si="215"/>
        <v>0</v>
      </c>
      <c r="J214" s="390">
        <v>0</v>
      </c>
      <c r="K214" s="22">
        <v>0</v>
      </c>
      <c r="L214" s="15">
        <v>0</v>
      </c>
      <c r="M214" s="16">
        <v>0</v>
      </c>
      <c r="N214" s="21">
        <v>0</v>
      </c>
      <c r="O214" s="22">
        <v>0</v>
      </c>
      <c r="P214" s="15">
        <v>0</v>
      </c>
      <c r="Q214" s="16">
        <v>0</v>
      </c>
      <c r="R214" s="21">
        <v>0</v>
      </c>
      <c r="S214" s="22">
        <v>0</v>
      </c>
      <c r="T214" s="15">
        <v>0</v>
      </c>
      <c r="U214" s="16">
        <v>0</v>
      </c>
      <c r="V214" s="21">
        <v>0</v>
      </c>
      <c r="W214" s="22">
        <v>0</v>
      </c>
      <c r="X214" s="15"/>
      <c r="Y214" s="16"/>
      <c r="Z214" s="21"/>
      <c r="AA214" s="22"/>
      <c r="AB214" s="27">
        <v>0</v>
      </c>
      <c r="AC214" s="391">
        <v>0</v>
      </c>
      <c r="AD214" s="214">
        <f>SUM(J214:K214)</f>
        <v>0</v>
      </c>
      <c r="AE214" s="392">
        <v>0</v>
      </c>
      <c r="AF214" s="29">
        <v>0</v>
      </c>
      <c r="AG214" s="29">
        <v>0</v>
      </c>
      <c r="AH214" s="32"/>
      <c r="AI214" s="351">
        <v>0</v>
      </c>
      <c r="AJ214" s="397">
        <v>0</v>
      </c>
      <c r="AK214" s="29">
        <v>0</v>
      </c>
      <c r="AL214" s="455">
        <v>0</v>
      </c>
      <c r="AN214" s="421"/>
      <c r="AO214" s="422">
        <f t="shared" si="209"/>
        <v>0</v>
      </c>
    </row>
    <row r="215" spans="1:43" ht="15.6" hidden="1" x14ac:dyDescent="0.55000000000000004">
      <c r="A215" s="238">
        <v>50302</v>
      </c>
      <c r="B215" s="505" t="s">
        <v>213</v>
      </c>
      <c r="C215" s="389">
        <v>0</v>
      </c>
      <c r="D215" s="389">
        <v>0</v>
      </c>
      <c r="I215" s="28">
        <f t="shared" si="215"/>
        <v>0</v>
      </c>
      <c r="J215" s="390">
        <v>0</v>
      </c>
      <c r="K215" s="22">
        <v>0</v>
      </c>
      <c r="L215" s="15">
        <v>0</v>
      </c>
      <c r="M215" s="16">
        <v>0</v>
      </c>
      <c r="N215" s="21">
        <v>0</v>
      </c>
      <c r="O215" s="22">
        <v>0</v>
      </c>
      <c r="P215" s="15">
        <v>0</v>
      </c>
      <c r="Q215" s="16">
        <v>0</v>
      </c>
      <c r="R215" s="21">
        <v>0</v>
      </c>
      <c r="S215" s="22">
        <v>0</v>
      </c>
      <c r="T215" s="15">
        <v>0</v>
      </c>
      <c r="U215" s="16">
        <v>0</v>
      </c>
      <c r="V215" s="21">
        <v>0</v>
      </c>
      <c r="W215" s="22">
        <v>0</v>
      </c>
      <c r="X215" s="15"/>
      <c r="Y215" s="16"/>
      <c r="Z215" s="21"/>
      <c r="AA215" s="22"/>
      <c r="AB215" s="27">
        <v>0</v>
      </c>
      <c r="AC215" s="391">
        <v>0</v>
      </c>
      <c r="AD215" s="214">
        <f>SUM(J215:K215)</f>
        <v>0</v>
      </c>
      <c r="AE215" s="392">
        <v>0</v>
      </c>
      <c r="AF215" s="29">
        <v>0</v>
      </c>
      <c r="AG215" s="29">
        <v>0</v>
      </c>
      <c r="AH215" s="32"/>
      <c r="AI215" s="351">
        <v>0</v>
      </c>
      <c r="AJ215" s="397">
        <v>0</v>
      </c>
      <c r="AK215" s="29">
        <v>0</v>
      </c>
      <c r="AL215" s="455">
        <v>0</v>
      </c>
      <c r="AN215" s="421"/>
      <c r="AO215" s="422">
        <f t="shared" si="209"/>
        <v>0</v>
      </c>
    </row>
    <row r="216" spans="1:43" ht="15.6" hidden="1" x14ac:dyDescent="0.55000000000000004">
      <c r="A216" s="238">
        <v>50399</v>
      </c>
      <c r="B216" s="505" t="s">
        <v>214</v>
      </c>
      <c r="C216" s="389">
        <v>0</v>
      </c>
      <c r="D216" s="389">
        <v>0</v>
      </c>
      <c r="I216" s="28">
        <f t="shared" si="215"/>
        <v>0</v>
      </c>
      <c r="J216" s="390">
        <v>0</v>
      </c>
      <c r="K216" s="22">
        <v>0</v>
      </c>
      <c r="L216" s="15">
        <v>0</v>
      </c>
      <c r="M216" s="16">
        <v>0</v>
      </c>
      <c r="N216" s="21">
        <v>0</v>
      </c>
      <c r="O216" s="22">
        <v>0</v>
      </c>
      <c r="P216" s="15">
        <v>0</v>
      </c>
      <c r="Q216" s="16">
        <v>0</v>
      </c>
      <c r="R216" s="21">
        <v>0</v>
      </c>
      <c r="S216" s="22">
        <v>0</v>
      </c>
      <c r="T216" s="15">
        <v>0</v>
      </c>
      <c r="U216" s="16">
        <v>0</v>
      </c>
      <c r="V216" s="21">
        <v>0</v>
      </c>
      <c r="W216" s="22">
        <v>0</v>
      </c>
      <c r="X216" s="15"/>
      <c r="Y216" s="16"/>
      <c r="Z216" s="21"/>
      <c r="AA216" s="22"/>
      <c r="AB216" s="27">
        <v>0</v>
      </c>
      <c r="AC216" s="391">
        <v>0</v>
      </c>
      <c r="AD216" s="214">
        <f>SUM(J216:K216)</f>
        <v>0</v>
      </c>
      <c r="AE216" s="392">
        <v>0</v>
      </c>
      <c r="AF216" s="29">
        <v>0</v>
      </c>
      <c r="AG216" s="29">
        <v>0</v>
      </c>
      <c r="AH216" s="32"/>
      <c r="AI216" s="351">
        <v>0</v>
      </c>
      <c r="AJ216" s="397">
        <v>0</v>
      </c>
      <c r="AK216" s="29">
        <v>0</v>
      </c>
      <c r="AL216" s="455">
        <v>0</v>
      </c>
      <c r="AN216" s="421"/>
      <c r="AO216" s="422">
        <f t="shared" si="209"/>
        <v>0</v>
      </c>
    </row>
    <row r="217" spans="1:43" s="472" customFormat="1" ht="15.6" hidden="1" collapsed="1" x14ac:dyDescent="0.55000000000000004">
      <c r="A217" s="459">
        <v>599</v>
      </c>
      <c r="B217" s="460" t="s">
        <v>215</v>
      </c>
      <c r="C217" s="461">
        <f>SUM(C218:C221)</f>
        <v>0</v>
      </c>
      <c r="D217" s="461">
        <f>SUM(D218:D221)</f>
        <v>0</v>
      </c>
      <c r="E217" s="462">
        <f>SUM(E218:E221)</f>
        <v>0</v>
      </c>
      <c r="F217" s="462"/>
      <c r="G217" s="462"/>
      <c r="H217" s="462">
        <f>SUM(H218:H221)</f>
        <v>0</v>
      </c>
      <c r="I217" s="463">
        <f t="shared" si="215"/>
        <v>0</v>
      </c>
      <c r="J217" s="461">
        <f>SUM(J218:J221)</f>
        <v>0</v>
      </c>
      <c r="K217" s="464">
        <f t="shared" ref="K217:W217" si="220">SUM(K218:K221)</f>
        <v>0</v>
      </c>
      <c r="L217" s="465">
        <f t="shared" si="220"/>
        <v>0</v>
      </c>
      <c r="M217" s="465">
        <f t="shared" si="220"/>
        <v>0</v>
      </c>
      <c r="N217" s="465">
        <f t="shared" si="220"/>
        <v>0</v>
      </c>
      <c r="O217" s="464">
        <f t="shared" si="220"/>
        <v>0</v>
      </c>
      <c r="P217" s="465">
        <f t="shared" si="220"/>
        <v>0</v>
      </c>
      <c r="Q217" s="464">
        <f t="shared" si="220"/>
        <v>0</v>
      </c>
      <c r="R217" s="465">
        <f t="shared" si="220"/>
        <v>0</v>
      </c>
      <c r="S217" s="464">
        <f t="shared" si="220"/>
        <v>0</v>
      </c>
      <c r="T217" s="465">
        <f>SUM(T218:T221)</f>
        <v>0</v>
      </c>
      <c r="U217" s="464">
        <f>SUM(U218:U221)</f>
        <v>0</v>
      </c>
      <c r="V217" s="465">
        <f t="shared" si="220"/>
        <v>0</v>
      </c>
      <c r="W217" s="464">
        <f t="shared" si="220"/>
        <v>0</v>
      </c>
      <c r="X217" s="465"/>
      <c r="Y217" s="464"/>
      <c r="Z217" s="465"/>
      <c r="AA217" s="464"/>
      <c r="AB217" s="466">
        <f t="shared" ref="AB217:AJ217" si="221">SUM(AB218:AB221)</f>
        <v>0</v>
      </c>
      <c r="AC217" s="461">
        <f t="shared" si="221"/>
        <v>0</v>
      </c>
      <c r="AD217" s="458">
        <f>SUM(AD218:AD220)</f>
        <v>0</v>
      </c>
      <c r="AE217" s="457">
        <f>SUM(AE218:AE221)</f>
        <v>0</v>
      </c>
      <c r="AF217" s="458">
        <f>SUM(AF218:AF221)</f>
        <v>0</v>
      </c>
      <c r="AG217" s="458">
        <f>SUM(AG218:AG221)</f>
        <v>0</v>
      </c>
      <c r="AH217" s="458"/>
      <c r="AI217" s="458">
        <f>SUM(AI218:AI221)</f>
        <v>0</v>
      </c>
      <c r="AJ217" s="467">
        <f t="shared" si="221"/>
        <v>0</v>
      </c>
      <c r="AK217" s="458">
        <f>SUM(AK218:AK221)</f>
        <v>0</v>
      </c>
      <c r="AL217" s="468">
        <f>SUM(AL218:AL221)</f>
        <v>0</v>
      </c>
      <c r="AM217" s="469"/>
      <c r="AN217" s="470"/>
      <c r="AO217" s="471">
        <f t="shared" si="209"/>
        <v>0</v>
      </c>
      <c r="AP217" s="469"/>
      <c r="AQ217" s="469"/>
    </row>
    <row r="218" spans="1:43" ht="15.6" hidden="1" x14ac:dyDescent="0.55000000000000004">
      <c r="A218" s="238">
        <v>59901</v>
      </c>
      <c r="B218" s="505" t="s">
        <v>216</v>
      </c>
      <c r="C218" s="389">
        <v>0</v>
      </c>
      <c r="D218" s="389">
        <v>0</v>
      </c>
      <c r="I218" s="28">
        <f t="shared" si="215"/>
        <v>0</v>
      </c>
      <c r="J218" s="390">
        <v>0</v>
      </c>
      <c r="K218" s="22">
        <v>0</v>
      </c>
      <c r="L218" s="15">
        <v>0</v>
      </c>
      <c r="M218" s="16">
        <v>0</v>
      </c>
      <c r="N218" s="21">
        <v>0</v>
      </c>
      <c r="O218" s="22">
        <v>0</v>
      </c>
      <c r="P218" s="15">
        <v>0</v>
      </c>
      <c r="Q218" s="16">
        <v>0</v>
      </c>
      <c r="R218" s="21">
        <v>0</v>
      </c>
      <c r="S218" s="22">
        <v>0</v>
      </c>
      <c r="T218" s="15">
        <v>0</v>
      </c>
      <c r="U218" s="16">
        <v>0</v>
      </c>
      <c r="V218" s="21">
        <v>0</v>
      </c>
      <c r="W218" s="22">
        <v>0</v>
      </c>
      <c r="X218" s="15"/>
      <c r="Y218" s="16"/>
      <c r="Z218" s="21"/>
      <c r="AA218" s="22"/>
      <c r="AB218" s="27">
        <f>J218+L218+N218+P218+R218+T218+W218</f>
        <v>0</v>
      </c>
      <c r="AC218" s="391">
        <f>K218+M218+O218+Q218+S218+U218+V218</f>
        <v>0</v>
      </c>
      <c r="AD218" s="214">
        <f>C218+AB218-AC218</f>
        <v>0</v>
      </c>
      <c r="AE218" s="392">
        <v>0</v>
      </c>
      <c r="AF218" s="29">
        <v>0</v>
      </c>
      <c r="AG218" s="29">
        <v>0</v>
      </c>
      <c r="AH218" s="32"/>
      <c r="AI218" s="351">
        <f>AD218-AE218-AF218</f>
        <v>0</v>
      </c>
      <c r="AJ218" s="397">
        <v>0</v>
      </c>
      <c r="AK218" s="29">
        <v>0</v>
      </c>
      <c r="AL218" s="455">
        <v>0</v>
      </c>
      <c r="AN218" s="421"/>
      <c r="AO218" s="422">
        <f t="shared" si="209"/>
        <v>0</v>
      </c>
    </row>
    <row r="219" spans="1:43" ht="15.6" hidden="1" x14ac:dyDescent="0.55000000000000004">
      <c r="A219" s="238">
        <v>59902</v>
      </c>
      <c r="B219" s="505" t="s">
        <v>217</v>
      </c>
      <c r="C219" s="389">
        <v>0</v>
      </c>
      <c r="D219" s="389">
        <v>0</v>
      </c>
      <c r="I219" s="28">
        <f t="shared" si="215"/>
        <v>0</v>
      </c>
      <c r="J219" s="390">
        <v>0</v>
      </c>
      <c r="K219" s="22">
        <v>0</v>
      </c>
      <c r="L219" s="15">
        <v>0</v>
      </c>
      <c r="M219" s="16">
        <v>0</v>
      </c>
      <c r="N219" s="21">
        <v>0</v>
      </c>
      <c r="O219" s="22">
        <v>0</v>
      </c>
      <c r="P219" s="15">
        <v>0</v>
      </c>
      <c r="Q219" s="16">
        <v>0</v>
      </c>
      <c r="R219" s="21">
        <v>0</v>
      </c>
      <c r="S219" s="22">
        <v>0</v>
      </c>
      <c r="T219" s="15">
        <v>0</v>
      </c>
      <c r="U219" s="16">
        <v>0</v>
      </c>
      <c r="V219" s="21">
        <v>0</v>
      </c>
      <c r="W219" s="22">
        <v>0</v>
      </c>
      <c r="X219" s="15"/>
      <c r="Y219" s="16"/>
      <c r="Z219" s="21"/>
      <c r="AA219" s="22"/>
      <c r="AB219" s="27">
        <f>J219+L219+N219+P219+R219+T219+W219</f>
        <v>0</v>
      </c>
      <c r="AC219" s="391">
        <f>K219+M219+O219+Q219+S219+U219+V219</f>
        <v>0</v>
      </c>
      <c r="AD219" s="214">
        <f>C219+AB219-AC219</f>
        <v>0</v>
      </c>
      <c r="AE219" s="392">
        <v>0</v>
      </c>
      <c r="AF219" s="29">
        <v>0</v>
      </c>
      <c r="AG219" s="29">
        <v>0</v>
      </c>
      <c r="AH219" s="32"/>
      <c r="AI219" s="351">
        <f>AD219-AE219-AF219</f>
        <v>0</v>
      </c>
      <c r="AJ219" s="397">
        <v>0</v>
      </c>
      <c r="AK219" s="29">
        <v>0</v>
      </c>
      <c r="AL219" s="455">
        <v>0</v>
      </c>
      <c r="AN219" s="421"/>
      <c r="AO219" s="422">
        <f t="shared" si="209"/>
        <v>0</v>
      </c>
    </row>
    <row r="220" spans="1:43" ht="15.6" hidden="1" x14ac:dyDescent="0.55000000000000004">
      <c r="A220" s="238" t="s">
        <v>538</v>
      </c>
      <c r="B220" s="505" t="s">
        <v>218</v>
      </c>
      <c r="C220" s="389"/>
      <c r="D220" s="389">
        <v>0</v>
      </c>
      <c r="I220" s="28">
        <f t="shared" si="215"/>
        <v>0</v>
      </c>
      <c r="J220" s="390">
        <v>0</v>
      </c>
      <c r="K220" s="22">
        <v>0</v>
      </c>
      <c r="L220" s="15">
        <v>0</v>
      </c>
      <c r="M220" s="16">
        <v>0</v>
      </c>
      <c r="N220" s="21">
        <v>0</v>
      </c>
      <c r="O220" s="22">
        <v>0</v>
      </c>
      <c r="P220" s="15">
        <v>0</v>
      </c>
      <c r="Q220" s="16">
        <v>0</v>
      </c>
      <c r="R220" s="21">
        <v>0</v>
      </c>
      <c r="S220" s="22">
        <v>0</v>
      </c>
      <c r="T220" s="15">
        <v>0</v>
      </c>
      <c r="U220" s="16">
        <v>0</v>
      </c>
      <c r="V220" s="21">
        <v>0</v>
      </c>
      <c r="W220" s="22">
        <v>0</v>
      </c>
      <c r="X220" s="15"/>
      <c r="Y220" s="16"/>
      <c r="Z220" s="21"/>
      <c r="AA220" s="22"/>
      <c r="AB220" s="27">
        <f>J220+L220+N220+P220+R220+T220+W220</f>
        <v>0</v>
      </c>
      <c r="AC220" s="391">
        <f>K220+M220+O220+Q220+S220+U220+V220</f>
        <v>0</v>
      </c>
      <c r="AD220" s="214">
        <f>C220+AB220-AC220</f>
        <v>0</v>
      </c>
      <c r="AE220" s="392">
        <f>IFERROR(+VLOOKUP(A220,'Base de Datos'!$A$1:$H$71,7,0),0)</f>
        <v>0</v>
      </c>
      <c r="AF220" s="29">
        <f>IFERROR(+VLOOKUP(A220,'Base de Datos'!$A$1:$H$71,6,0),0)</f>
        <v>0</v>
      </c>
      <c r="AG220" s="29">
        <f>IFERROR(+VLOOKUP(#REF!,'Base de Datos'!$A$1:$H$71,6,0),0)</f>
        <v>0</v>
      </c>
      <c r="AH220" s="32"/>
      <c r="AI220" s="351">
        <f>AD220-AE220-AF220</f>
        <v>0</v>
      </c>
      <c r="AJ220" s="397">
        <v>0</v>
      </c>
      <c r="AK220" s="29">
        <f>IFERROR(+VLOOKUP(#REF!,'Base de Datos'!$A$1:$H$71,6,0),0)</f>
        <v>0</v>
      </c>
      <c r="AL220" s="455">
        <v>0</v>
      </c>
      <c r="AN220" s="421"/>
      <c r="AO220" s="422">
        <f t="shared" si="209"/>
        <v>0</v>
      </c>
    </row>
    <row r="221" spans="1:43" ht="15.6" hidden="1" x14ac:dyDescent="0.55000000000000004">
      <c r="A221" s="238">
        <v>59999</v>
      </c>
      <c r="B221" s="505" t="s">
        <v>219</v>
      </c>
      <c r="C221" s="389">
        <v>0</v>
      </c>
      <c r="D221" s="389">
        <v>0</v>
      </c>
      <c r="I221" s="28">
        <f t="shared" si="215"/>
        <v>0</v>
      </c>
      <c r="J221" s="390">
        <v>0</v>
      </c>
      <c r="K221" s="22">
        <v>0</v>
      </c>
      <c r="L221" s="15">
        <v>0</v>
      </c>
      <c r="M221" s="16">
        <v>0</v>
      </c>
      <c r="N221" s="21">
        <v>0</v>
      </c>
      <c r="O221" s="22">
        <v>0</v>
      </c>
      <c r="P221" s="15">
        <v>0</v>
      </c>
      <c r="Q221" s="16">
        <v>0</v>
      </c>
      <c r="R221" s="21">
        <v>0</v>
      </c>
      <c r="S221" s="22">
        <v>0</v>
      </c>
      <c r="T221" s="15">
        <v>0</v>
      </c>
      <c r="U221" s="16">
        <v>0</v>
      </c>
      <c r="V221" s="21">
        <v>0</v>
      </c>
      <c r="W221" s="22">
        <v>0</v>
      </c>
      <c r="X221" s="15"/>
      <c r="Y221" s="16"/>
      <c r="Z221" s="21"/>
      <c r="AA221" s="22"/>
      <c r="AB221" s="27">
        <v>0</v>
      </c>
      <c r="AC221" s="391">
        <v>0</v>
      </c>
      <c r="AD221" s="214">
        <f>SUM(J221:K221)</f>
        <v>0</v>
      </c>
      <c r="AE221" s="392">
        <v>0</v>
      </c>
      <c r="AF221" s="29">
        <v>0</v>
      </c>
      <c r="AG221" s="29"/>
      <c r="AH221" s="32"/>
      <c r="AI221" s="351">
        <v>0</v>
      </c>
      <c r="AJ221" s="397">
        <v>0</v>
      </c>
      <c r="AK221" s="29">
        <v>0</v>
      </c>
      <c r="AL221" s="455">
        <v>0</v>
      </c>
      <c r="AN221" s="421"/>
      <c r="AO221" s="422">
        <f t="shared" si="209"/>
        <v>0</v>
      </c>
    </row>
    <row r="222" spans="1:43" s="132" customFormat="1" ht="15.6" x14ac:dyDescent="0.55000000000000004">
      <c r="A222" s="230">
        <v>6</v>
      </c>
      <c r="B222" s="403" t="s">
        <v>220</v>
      </c>
      <c r="C222" s="388">
        <f>+C223+C235+C240+C247+C252+C254+C257</f>
        <v>117773969</v>
      </c>
      <c r="D222" s="388">
        <f>+D223+D235+D240+D247+D252+D254+D257</f>
        <v>0</v>
      </c>
      <c r="E222" s="404">
        <f>+E223+E235+E240+E247+E252+E254+E257</f>
        <v>0</v>
      </c>
      <c r="F222" s="404"/>
      <c r="G222" s="404"/>
      <c r="H222" s="404">
        <f>+H223+H235+H240+H247+H252+H254+H257</f>
        <v>0</v>
      </c>
      <c r="I222" s="177">
        <f t="shared" si="215"/>
        <v>117773969</v>
      </c>
      <c r="J222" s="388">
        <f>+J223+J235+J240+J247+J252+J254+J257</f>
        <v>0</v>
      </c>
      <c r="K222" s="231">
        <f t="shared" ref="K222:R222" si="222">+K223+K235+K240+K247+K252+K254+K257</f>
        <v>0</v>
      </c>
      <c r="L222" s="241">
        <f t="shared" si="222"/>
        <v>0</v>
      </c>
      <c r="M222" s="242">
        <f t="shared" si="222"/>
        <v>0</v>
      </c>
      <c r="N222" s="243">
        <f t="shared" si="222"/>
        <v>0</v>
      </c>
      <c r="O222" s="244">
        <f t="shared" si="222"/>
        <v>0</v>
      </c>
      <c r="P222" s="241">
        <f t="shared" si="222"/>
        <v>0</v>
      </c>
      <c r="Q222" s="242">
        <f t="shared" si="222"/>
        <v>0</v>
      </c>
      <c r="R222" s="243">
        <f t="shared" si="222"/>
        <v>0</v>
      </c>
      <c r="S222" s="244">
        <f>+S223+S235+S240+S247+S252+S254+S257</f>
        <v>0</v>
      </c>
      <c r="T222" s="244">
        <f t="shared" ref="T222:Y222" si="223">+T223+T235+T240+T247+T252+T254+T257</f>
        <v>0</v>
      </c>
      <c r="U222" s="244">
        <f t="shared" si="223"/>
        <v>0</v>
      </c>
      <c r="V222" s="244">
        <f t="shared" si="223"/>
        <v>0</v>
      </c>
      <c r="W222" s="244">
        <f t="shared" si="223"/>
        <v>0</v>
      </c>
      <c r="X222" s="244">
        <f t="shared" si="223"/>
        <v>0</v>
      </c>
      <c r="Y222" s="244">
        <f t="shared" si="223"/>
        <v>0</v>
      </c>
      <c r="Z222" s="243"/>
      <c r="AA222" s="244"/>
      <c r="AB222" s="233">
        <f>+AB223+AB235+AB240+AB247+AB252+AB254+AB257</f>
        <v>0</v>
      </c>
      <c r="AC222" s="388">
        <f t="shared" ref="AC222:AF222" si="224">+AC223+AC235+AC240+AC247+AC252+AC254+AC257</f>
        <v>0</v>
      </c>
      <c r="AD222" s="177">
        <f>+AD223+AD235+AD240+AD247+AD252+AD254+AD257</f>
        <v>117773969</v>
      </c>
      <c r="AE222" s="388">
        <f t="shared" si="224"/>
        <v>66976115.659999996</v>
      </c>
      <c r="AF222" s="177">
        <f t="shared" si="224"/>
        <v>24299004.34</v>
      </c>
      <c r="AG222" s="177">
        <f t="shared" ref="AG222" si="225">+AG223+AG235+AG240+AG247+AG252+AG254+AG257</f>
        <v>0</v>
      </c>
      <c r="AH222" s="177">
        <f>+AI222+AG222</f>
        <v>26498849</v>
      </c>
      <c r="AI222" s="233">
        <f>+AI223+AI235+AI240+AI247+AI252+AI254+AI257</f>
        <v>26498849</v>
      </c>
      <c r="AJ222" s="375">
        <f>(AD222-AI222)/AD222</f>
        <v>0.77500249651941333</v>
      </c>
      <c r="AK222" s="177">
        <f t="shared" ref="AK222" si="226">+AK223+AK235+AK240+AK247+AK252+AK254+AK257</f>
        <v>26498849</v>
      </c>
      <c r="AL222" s="455">
        <f>AE222/AD222</f>
        <v>0.56868352343632056</v>
      </c>
      <c r="AM222" s="1"/>
      <c r="AN222" s="419">
        <v>16011443.48</v>
      </c>
      <c r="AO222" s="422">
        <f t="shared" si="209"/>
        <v>10487405.52</v>
      </c>
    </row>
    <row r="223" spans="1:43" s="472" customFormat="1" ht="15.6" collapsed="1" x14ac:dyDescent="0.55000000000000004">
      <c r="A223" s="459">
        <v>601</v>
      </c>
      <c r="B223" s="460" t="s">
        <v>221</v>
      </c>
      <c r="C223" s="461">
        <f>SUM(C224:C234)</f>
        <v>28998849</v>
      </c>
      <c r="D223" s="461">
        <f>SUM(D224:D234)</f>
        <v>0</v>
      </c>
      <c r="E223" s="462">
        <f>SUM(E224:E234)</f>
        <v>0</v>
      </c>
      <c r="F223" s="462"/>
      <c r="G223" s="462"/>
      <c r="H223" s="462">
        <f>SUM(H224:H234)</f>
        <v>0</v>
      </c>
      <c r="I223" s="463">
        <f t="shared" si="215"/>
        <v>28998849</v>
      </c>
      <c r="J223" s="461">
        <f>SUM(J224:J234)</f>
        <v>0</v>
      </c>
      <c r="K223" s="464">
        <f>SUM(K224:K234)</f>
        <v>0</v>
      </c>
      <c r="L223" s="465">
        <f t="shared" ref="L223:W223" si="227">SUM(L224:L234)</f>
        <v>0</v>
      </c>
      <c r="M223" s="465">
        <f t="shared" si="227"/>
        <v>0</v>
      </c>
      <c r="N223" s="465">
        <f t="shared" si="227"/>
        <v>0</v>
      </c>
      <c r="O223" s="464">
        <f t="shared" si="227"/>
        <v>0</v>
      </c>
      <c r="P223" s="465">
        <f t="shared" si="227"/>
        <v>0</v>
      </c>
      <c r="Q223" s="464">
        <f>SUM(Q224:Q234)</f>
        <v>0</v>
      </c>
      <c r="R223" s="465">
        <f t="shared" si="227"/>
        <v>0</v>
      </c>
      <c r="S223" s="464">
        <f>SUM(S224:S234)</f>
        <v>0</v>
      </c>
      <c r="T223" s="465">
        <f>SUM(T224:T234)</f>
        <v>0</v>
      </c>
      <c r="U223" s="464">
        <f>SUM(U224:U234)</f>
        <v>0</v>
      </c>
      <c r="V223" s="465">
        <f t="shared" si="227"/>
        <v>0</v>
      </c>
      <c r="W223" s="464">
        <f t="shared" si="227"/>
        <v>0</v>
      </c>
      <c r="X223" s="465"/>
      <c r="Y223" s="464"/>
      <c r="Z223" s="465"/>
      <c r="AA223" s="464"/>
      <c r="AB223" s="466">
        <f>SUM(AB224:AB234)</f>
        <v>0</v>
      </c>
      <c r="AC223" s="461">
        <f t="shared" ref="AC223:AI223" si="228">SUM(AC224:AC234)</f>
        <v>0</v>
      </c>
      <c r="AD223" s="458">
        <f>SUM(AD227:AD230)</f>
        <v>28998849</v>
      </c>
      <c r="AE223" s="457">
        <f t="shared" si="228"/>
        <v>1681607.58</v>
      </c>
      <c r="AF223" s="458">
        <f>SUM(AF224:AF234)</f>
        <v>23318392.419999998</v>
      </c>
      <c r="AG223" s="458">
        <f>SUM(AG224:AG234)</f>
        <v>0</v>
      </c>
      <c r="AH223" s="458">
        <f>+AI223+AG223</f>
        <v>3998849</v>
      </c>
      <c r="AI223" s="458">
        <f t="shared" si="228"/>
        <v>3998849</v>
      </c>
      <c r="AJ223" s="467">
        <f>(AD223-AI223)/AD223</f>
        <v>0.86210318209526182</v>
      </c>
      <c r="AK223" s="458">
        <f>SUM(AK224:AK234)</f>
        <v>3998849</v>
      </c>
      <c r="AL223" s="468">
        <f>AE223/AD223</f>
        <v>5.7988769830140501E-2</v>
      </c>
      <c r="AM223" s="469"/>
      <c r="AN223" s="470">
        <v>0</v>
      </c>
      <c r="AO223" s="471">
        <f t="shared" si="209"/>
        <v>3998849</v>
      </c>
      <c r="AP223" s="469"/>
      <c r="AQ223" s="469"/>
    </row>
    <row r="224" spans="1:43" ht="15.6" hidden="1" x14ac:dyDescent="0.55000000000000004">
      <c r="A224" s="238">
        <v>60101</v>
      </c>
      <c r="B224" s="505" t="s">
        <v>222</v>
      </c>
      <c r="C224" s="389">
        <v>0</v>
      </c>
      <c r="D224" s="389">
        <v>0</v>
      </c>
      <c r="E224" s="409"/>
      <c r="F224" s="409"/>
      <c r="G224" s="409"/>
      <c r="H224" s="409"/>
      <c r="I224" s="28">
        <f t="shared" si="215"/>
        <v>0</v>
      </c>
      <c r="J224" s="390">
        <v>0</v>
      </c>
      <c r="K224" s="22">
        <v>0</v>
      </c>
      <c r="L224" s="15">
        <v>0</v>
      </c>
      <c r="M224" s="16">
        <v>0</v>
      </c>
      <c r="N224" s="21">
        <v>0</v>
      </c>
      <c r="O224" s="22">
        <v>0</v>
      </c>
      <c r="P224" s="15">
        <v>0</v>
      </c>
      <c r="Q224" s="16">
        <v>0</v>
      </c>
      <c r="R224" s="21">
        <v>0</v>
      </c>
      <c r="S224" s="22">
        <v>0</v>
      </c>
      <c r="T224" s="15">
        <v>0</v>
      </c>
      <c r="U224" s="16">
        <v>0</v>
      </c>
      <c r="V224" s="21">
        <v>0</v>
      </c>
      <c r="W224" s="22">
        <v>0</v>
      </c>
      <c r="X224" s="15"/>
      <c r="Y224" s="16"/>
      <c r="Z224" s="21"/>
      <c r="AA224" s="22"/>
      <c r="AB224" s="27">
        <f>J224+L224+N224+P224+R224+W224</f>
        <v>0</v>
      </c>
      <c r="AC224" s="391">
        <f>K224+M224+O224+Q224+S224+V224</f>
        <v>0</v>
      </c>
      <c r="AD224" s="214">
        <f>C224+AB224-AC224</f>
        <v>0</v>
      </c>
      <c r="AE224" s="392">
        <v>0</v>
      </c>
      <c r="AF224" s="29">
        <v>0</v>
      </c>
      <c r="AG224" s="29">
        <v>0</v>
      </c>
      <c r="AH224" s="32">
        <f t="shared" ref="AH224:AH256" si="229">+AI224-AG224</f>
        <v>0</v>
      </c>
      <c r="AI224" s="351">
        <f t="shared" ref="AI224:AI259" si="230">AD224-AE224-AF224</f>
        <v>0</v>
      </c>
      <c r="AJ224" s="397">
        <v>0</v>
      </c>
      <c r="AK224" s="29">
        <v>0</v>
      </c>
      <c r="AL224" s="455">
        <v>0</v>
      </c>
      <c r="AN224" s="421"/>
      <c r="AO224" s="422">
        <f t="shared" si="209"/>
        <v>0</v>
      </c>
    </row>
    <row r="225" spans="1:43" ht="15.6" hidden="1" x14ac:dyDescent="0.55000000000000004">
      <c r="A225" s="238">
        <v>60102</v>
      </c>
      <c r="B225" s="505" t="s">
        <v>223</v>
      </c>
      <c r="C225" s="389">
        <v>0</v>
      </c>
      <c r="D225" s="389">
        <v>0</v>
      </c>
      <c r="E225" s="409"/>
      <c r="F225" s="409"/>
      <c r="G225" s="409"/>
      <c r="H225" s="409"/>
      <c r="I225" s="28">
        <f t="shared" si="215"/>
        <v>0</v>
      </c>
      <c r="J225" s="390">
        <v>0</v>
      </c>
      <c r="K225" s="22">
        <v>0</v>
      </c>
      <c r="L225" s="15">
        <v>0</v>
      </c>
      <c r="M225" s="16">
        <v>0</v>
      </c>
      <c r="N225" s="21">
        <v>0</v>
      </c>
      <c r="O225" s="22">
        <v>0</v>
      </c>
      <c r="P225" s="15">
        <v>0</v>
      </c>
      <c r="Q225" s="16">
        <v>0</v>
      </c>
      <c r="R225" s="21">
        <v>0</v>
      </c>
      <c r="S225" s="22">
        <v>0</v>
      </c>
      <c r="T225" s="15">
        <v>0</v>
      </c>
      <c r="U225" s="16">
        <v>0</v>
      </c>
      <c r="V225" s="21">
        <v>0</v>
      </c>
      <c r="W225" s="22">
        <v>0</v>
      </c>
      <c r="X225" s="15"/>
      <c r="Y225" s="16"/>
      <c r="Z225" s="21"/>
      <c r="AA225" s="22"/>
      <c r="AB225" s="27">
        <f>J225+L225+N225+P225+R225+W225</f>
        <v>0</v>
      </c>
      <c r="AC225" s="391">
        <f>K225+M225+O225+Q225+S225+V225</f>
        <v>0</v>
      </c>
      <c r="AD225" s="214">
        <f>C225+AB225-AC225</f>
        <v>0</v>
      </c>
      <c r="AE225" s="392">
        <v>0</v>
      </c>
      <c r="AF225" s="29">
        <v>0</v>
      </c>
      <c r="AG225" s="29">
        <v>0</v>
      </c>
      <c r="AH225" s="32">
        <f t="shared" si="229"/>
        <v>0</v>
      </c>
      <c r="AI225" s="351">
        <f t="shared" si="230"/>
        <v>0</v>
      </c>
      <c r="AJ225" s="397">
        <v>0</v>
      </c>
      <c r="AK225" s="29">
        <v>0</v>
      </c>
      <c r="AL225" s="455">
        <v>0</v>
      </c>
      <c r="AN225" s="421"/>
      <c r="AO225" s="422">
        <f t="shared" si="209"/>
        <v>0</v>
      </c>
    </row>
    <row r="226" spans="1:43" ht="22.8" hidden="1" x14ac:dyDescent="0.55000000000000004">
      <c r="A226" s="238">
        <v>60103</v>
      </c>
      <c r="B226" s="505" t="s">
        <v>224</v>
      </c>
      <c r="C226" s="389">
        <v>0</v>
      </c>
      <c r="D226" s="389">
        <f>SUM(D307:D308)</f>
        <v>0</v>
      </c>
      <c r="E226" s="409"/>
      <c r="F226" s="409"/>
      <c r="G226" s="409"/>
      <c r="H226" s="409"/>
      <c r="I226" s="28">
        <f>SUM(C226:D226)</f>
        <v>0</v>
      </c>
      <c r="J226" s="390">
        <f>SUM(J307:J308)</f>
        <v>0</v>
      </c>
      <c r="K226" s="22">
        <v>0</v>
      </c>
      <c r="L226" s="15">
        <f>L309</f>
        <v>0</v>
      </c>
      <c r="M226" s="16">
        <v>0</v>
      </c>
      <c r="N226" s="21">
        <f t="shared" ref="N226:W226" si="231">SUM(N307:N308)</f>
        <v>0</v>
      </c>
      <c r="O226" s="22">
        <v>0</v>
      </c>
      <c r="P226" s="15">
        <f t="shared" si="231"/>
        <v>0</v>
      </c>
      <c r="Q226" s="16"/>
      <c r="R226" s="21">
        <f t="shared" si="231"/>
        <v>0</v>
      </c>
      <c r="S226" s="22">
        <v>0</v>
      </c>
      <c r="T226" s="15">
        <f>SUM(T307:T308)</f>
        <v>0</v>
      </c>
      <c r="U226" s="16"/>
      <c r="V226" s="21">
        <f t="shared" si="231"/>
        <v>0</v>
      </c>
      <c r="W226" s="22">
        <f t="shared" si="231"/>
        <v>0</v>
      </c>
      <c r="X226" s="15"/>
      <c r="Y226" s="16"/>
      <c r="Z226" s="21"/>
      <c r="AA226" s="22"/>
      <c r="AB226" s="27">
        <f>J226+L226+N226+P226+R226+W226</f>
        <v>0</v>
      </c>
      <c r="AC226" s="391">
        <f>K226+M226+O226+Q226+S226+V226</f>
        <v>0</v>
      </c>
      <c r="AD226" s="214">
        <f>C226+AB226-AC226</f>
        <v>0</v>
      </c>
      <c r="AE226" s="392"/>
      <c r="AF226" s="29">
        <v>0</v>
      </c>
      <c r="AG226" s="29">
        <v>0</v>
      </c>
      <c r="AH226" s="32">
        <f t="shared" si="229"/>
        <v>0</v>
      </c>
      <c r="AI226" s="351">
        <f>AD226-AE226-AF226</f>
        <v>0</v>
      </c>
      <c r="AJ226" s="397">
        <v>0</v>
      </c>
      <c r="AK226" s="29">
        <v>0</v>
      </c>
      <c r="AL226" s="455">
        <v>0</v>
      </c>
      <c r="AN226" s="421"/>
      <c r="AO226" s="422">
        <f t="shared" si="209"/>
        <v>0</v>
      </c>
    </row>
    <row r="227" spans="1:43" ht="15.6" x14ac:dyDescent="0.55000000000000004">
      <c r="A227" s="238" t="s">
        <v>526</v>
      </c>
      <c r="B227" s="505" t="s">
        <v>225</v>
      </c>
      <c r="C227" s="389">
        <v>25015491</v>
      </c>
      <c r="D227" s="389">
        <v>0</v>
      </c>
      <c r="E227" s="409"/>
      <c r="F227" s="409"/>
      <c r="G227" s="409"/>
      <c r="H227" s="409"/>
      <c r="I227" s="28">
        <f t="shared" si="215"/>
        <v>25015491</v>
      </c>
      <c r="J227" s="390">
        <v>0</v>
      </c>
      <c r="K227" s="22"/>
      <c r="L227" s="15">
        <v>0</v>
      </c>
      <c r="M227" s="16"/>
      <c r="N227" s="21">
        <v>0</v>
      </c>
      <c r="O227" s="22">
        <v>0</v>
      </c>
      <c r="P227" s="15">
        <v>0</v>
      </c>
      <c r="Q227" s="16"/>
      <c r="R227" s="21">
        <v>0</v>
      </c>
      <c r="S227" s="22"/>
      <c r="T227" s="15">
        <v>0</v>
      </c>
      <c r="U227" s="16">
        <v>0</v>
      </c>
      <c r="V227" s="21"/>
      <c r="W227" s="22"/>
      <c r="X227" s="15"/>
      <c r="Y227" s="16"/>
      <c r="Z227" s="21"/>
      <c r="AA227" s="22"/>
      <c r="AB227" s="27">
        <f t="shared" ref="AB227:AB228" si="232">J227+L227+N227+P227+R227+T227+V227+X227+Z227</f>
        <v>0</v>
      </c>
      <c r="AC227" s="391">
        <f t="shared" ref="AC227:AC228" si="233">K227+M227+O227+Q227+S227+U227+W227+Y227+AA227</f>
        <v>0</v>
      </c>
      <c r="AD227" s="214">
        <f>C227+AB227-AC227</f>
        <v>25015491</v>
      </c>
      <c r="AE227" s="392">
        <f>IFERROR(+VLOOKUP(A227,'Base de Datos'!$A$1:$H$70,7,0),0)</f>
        <v>1450617.53</v>
      </c>
      <c r="AF227" s="29">
        <f>IFERROR(+VLOOKUP(A227,'Base de Datos'!$A$1:$H$70,6,0),0)</f>
        <v>20549382.469999999</v>
      </c>
      <c r="AG227" s="29">
        <f>IFERROR(+VLOOKUP(A227,'Base de Datos'!$A$1:$H$70,8,0),0)</f>
        <v>0</v>
      </c>
      <c r="AH227" s="32">
        <f>+AI227+AG227</f>
        <v>3015491</v>
      </c>
      <c r="AI227" s="351">
        <f>AD227-AE227-AF227</f>
        <v>3015491</v>
      </c>
      <c r="AJ227" s="397">
        <f t="shared" ref="AJ227:AJ234" si="234">IFERROR(((AD227-AI227)/AD227),0)</f>
        <v>0.87945505447004813</v>
      </c>
      <c r="AK227" s="29">
        <f>IFERROR(+VLOOKUP(A227,'Base de Datos'!$A$1:$K$70,11,0),0)</f>
        <v>3015491</v>
      </c>
      <c r="AL227" s="455">
        <f t="shared" ref="AL227:AL228" si="235">IFERROR(+(AE227/AD227),0)</f>
        <v>5.798876903915258E-2</v>
      </c>
      <c r="AN227" s="421">
        <v>0</v>
      </c>
      <c r="AO227" s="422">
        <f t="shared" si="209"/>
        <v>3015491</v>
      </c>
    </row>
    <row r="228" spans="1:43" ht="15.6" x14ac:dyDescent="0.55000000000000004">
      <c r="A228" s="238" t="s">
        <v>527</v>
      </c>
      <c r="B228" s="505" t="s">
        <v>226</v>
      </c>
      <c r="C228" s="389">
        <v>3983358</v>
      </c>
      <c r="D228" s="389">
        <v>0</v>
      </c>
      <c r="E228" s="409"/>
      <c r="F228" s="409"/>
      <c r="G228" s="409"/>
      <c r="H228" s="409"/>
      <c r="I228" s="28">
        <f t="shared" si="215"/>
        <v>3983358</v>
      </c>
      <c r="J228" s="390">
        <v>0</v>
      </c>
      <c r="K228" s="22"/>
      <c r="L228" s="15">
        <v>0</v>
      </c>
      <c r="M228" s="16"/>
      <c r="N228" s="21">
        <v>0</v>
      </c>
      <c r="O228" s="22">
        <v>0</v>
      </c>
      <c r="P228" s="15">
        <v>0</v>
      </c>
      <c r="Q228" s="16"/>
      <c r="R228" s="21">
        <v>0</v>
      </c>
      <c r="S228" s="22"/>
      <c r="T228" s="15">
        <v>0</v>
      </c>
      <c r="U228" s="16">
        <v>0</v>
      </c>
      <c r="V228" s="21"/>
      <c r="W228" s="22"/>
      <c r="X228" s="15"/>
      <c r="Y228" s="16"/>
      <c r="Z228" s="21"/>
      <c r="AA228" s="22"/>
      <c r="AB228" s="27">
        <f t="shared" si="232"/>
        <v>0</v>
      </c>
      <c r="AC228" s="391">
        <f t="shared" si="233"/>
        <v>0</v>
      </c>
      <c r="AD228" s="214">
        <f>C228+AB228-AC228</f>
        <v>3983358</v>
      </c>
      <c r="AE228" s="392">
        <f>IFERROR(+VLOOKUP(A228,'Base de Datos'!$A$1:$H$70,7,0),0)</f>
        <v>230990.05</v>
      </c>
      <c r="AF228" s="29">
        <f>IFERROR(+VLOOKUP(A228,'Base de Datos'!$A$1:$H$70,6,0),0)</f>
        <v>2769009.95</v>
      </c>
      <c r="AG228" s="29">
        <f>IFERROR(+VLOOKUP(A228,'Base de Datos'!$A$1:$H$70,8,0),0)</f>
        <v>0</v>
      </c>
      <c r="AH228" s="32">
        <f>+AI228+AG228</f>
        <v>983358</v>
      </c>
      <c r="AI228" s="351">
        <f t="shared" si="230"/>
        <v>983358</v>
      </c>
      <c r="AJ228" s="397">
        <f t="shared" si="234"/>
        <v>0.75313341155879032</v>
      </c>
      <c r="AK228" s="29">
        <f>IFERROR(+VLOOKUP(A228,'Base de Datos'!$A$1:$K$70,11,0),0)</f>
        <v>983358</v>
      </c>
      <c r="AL228" s="455">
        <f t="shared" si="235"/>
        <v>5.7988774797545183E-2</v>
      </c>
      <c r="AN228" s="421">
        <v>0</v>
      </c>
      <c r="AO228" s="422">
        <f t="shared" si="209"/>
        <v>983358</v>
      </c>
    </row>
    <row r="229" spans="1:43" ht="15.6" hidden="1" x14ac:dyDescent="0.55000000000000004">
      <c r="A229" s="238">
        <v>60104</v>
      </c>
      <c r="B229" s="505" t="s">
        <v>227</v>
      </c>
      <c r="C229" s="389"/>
      <c r="D229" s="389"/>
      <c r="E229" s="409"/>
      <c r="F229" s="409"/>
      <c r="G229" s="409"/>
      <c r="H229" s="409"/>
      <c r="I229" s="28">
        <f t="shared" si="215"/>
        <v>0</v>
      </c>
      <c r="J229" s="390"/>
      <c r="K229" s="22"/>
      <c r="L229" s="15"/>
      <c r="M229" s="16"/>
      <c r="N229" s="21"/>
      <c r="O229" s="22"/>
      <c r="P229" s="15"/>
      <c r="Q229" s="16"/>
      <c r="R229" s="21"/>
      <c r="S229" s="22"/>
      <c r="T229" s="15"/>
      <c r="U229" s="16"/>
      <c r="V229" s="21"/>
      <c r="W229" s="22"/>
      <c r="X229" s="15"/>
      <c r="Y229" s="16"/>
      <c r="Z229" s="21"/>
      <c r="AA229" s="22"/>
      <c r="AB229" s="27">
        <f>J229+L229+N229+P229+R229+T229+W229</f>
        <v>0</v>
      </c>
      <c r="AC229" s="391">
        <f>K229+M229+O229+Q229+S229+U229+V229</f>
        <v>0</v>
      </c>
      <c r="AD229" s="214">
        <f>I229+AB229-AC229</f>
        <v>0</v>
      </c>
      <c r="AE229" s="392"/>
      <c r="AF229" s="29"/>
      <c r="AG229" s="29"/>
      <c r="AH229" s="32">
        <f t="shared" si="229"/>
        <v>0</v>
      </c>
      <c r="AI229" s="351">
        <f t="shared" si="230"/>
        <v>0</v>
      </c>
      <c r="AJ229" s="397">
        <f t="shared" si="234"/>
        <v>0</v>
      </c>
      <c r="AK229" s="29"/>
      <c r="AL229" s="455"/>
      <c r="AN229" s="421"/>
      <c r="AO229" s="422">
        <f t="shared" si="209"/>
        <v>0</v>
      </c>
    </row>
    <row r="230" spans="1:43" ht="22.8" hidden="1" x14ac:dyDescent="0.55000000000000004">
      <c r="A230" s="238">
        <v>60105</v>
      </c>
      <c r="B230" s="505" t="s">
        <v>228</v>
      </c>
      <c r="C230" s="389">
        <f>C309</f>
        <v>0</v>
      </c>
      <c r="D230" s="389"/>
      <c r="E230" s="409"/>
      <c r="F230" s="409"/>
      <c r="G230" s="409"/>
      <c r="H230" s="409"/>
      <c r="I230" s="28">
        <f t="shared" si="215"/>
        <v>0</v>
      </c>
      <c r="J230" s="390">
        <f>J309</f>
        <v>0</v>
      </c>
      <c r="K230" s="22">
        <v>0</v>
      </c>
      <c r="L230" s="15"/>
      <c r="M230" s="16">
        <v>0</v>
      </c>
      <c r="N230" s="21"/>
      <c r="O230" s="22">
        <v>0</v>
      </c>
      <c r="P230" s="15"/>
      <c r="Q230" s="16">
        <v>0</v>
      </c>
      <c r="R230" s="21">
        <v>0</v>
      </c>
      <c r="S230" s="22">
        <v>0</v>
      </c>
      <c r="T230" s="15"/>
      <c r="U230" s="16">
        <v>0</v>
      </c>
      <c r="V230" s="21"/>
      <c r="W230" s="22"/>
      <c r="X230" s="15"/>
      <c r="Y230" s="16"/>
      <c r="Z230" s="21"/>
      <c r="AA230" s="22"/>
      <c r="AB230" s="27">
        <f>J230+L230+N230+P230+R230+T230+W230</f>
        <v>0</v>
      </c>
      <c r="AC230" s="391">
        <f>K230+M230+O230+Q230+S230+U230+AB230</f>
        <v>0</v>
      </c>
      <c r="AD230" s="214">
        <f>C230+AB230-AC230</f>
        <v>0</v>
      </c>
      <c r="AE230" s="392">
        <f>AE309</f>
        <v>0</v>
      </c>
      <c r="AF230" s="29">
        <v>0</v>
      </c>
      <c r="AG230" s="29"/>
      <c r="AH230" s="32">
        <f t="shared" si="229"/>
        <v>0</v>
      </c>
      <c r="AI230" s="351">
        <f t="shared" si="230"/>
        <v>0</v>
      </c>
      <c r="AJ230" s="397">
        <f t="shared" si="234"/>
        <v>0</v>
      </c>
      <c r="AK230" s="29">
        <v>0</v>
      </c>
      <c r="AL230" s="455" t="e">
        <f>AE230/AD230</f>
        <v>#DIV/0!</v>
      </c>
      <c r="AN230" s="421"/>
      <c r="AO230" s="422">
        <f t="shared" si="209"/>
        <v>0</v>
      </c>
    </row>
    <row r="231" spans="1:43" ht="22.8" hidden="1" x14ac:dyDescent="0.55000000000000004">
      <c r="A231" s="238">
        <v>60106</v>
      </c>
      <c r="B231" s="505" t="s">
        <v>229</v>
      </c>
      <c r="C231" s="389"/>
      <c r="D231" s="389"/>
      <c r="E231" s="409"/>
      <c r="F231" s="409"/>
      <c r="G231" s="409"/>
      <c r="H231" s="409"/>
      <c r="I231" s="28">
        <f t="shared" si="215"/>
        <v>0</v>
      </c>
      <c r="J231" s="390"/>
      <c r="K231" s="22"/>
      <c r="L231" s="15"/>
      <c r="M231" s="16"/>
      <c r="N231" s="21"/>
      <c r="O231" s="22"/>
      <c r="P231" s="15"/>
      <c r="Q231" s="16"/>
      <c r="R231" s="21"/>
      <c r="S231" s="22"/>
      <c r="T231" s="15"/>
      <c r="U231" s="16"/>
      <c r="V231" s="21"/>
      <c r="W231" s="22"/>
      <c r="X231" s="15"/>
      <c r="Y231" s="16"/>
      <c r="Z231" s="21"/>
      <c r="AA231" s="22"/>
      <c r="AB231" s="27">
        <f>J231+L231+N231+P231+R231+W231</f>
        <v>0</v>
      </c>
      <c r="AC231" s="391">
        <f>K231+M231+O231+Q231+S231+V231</f>
        <v>0</v>
      </c>
      <c r="AD231" s="214">
        <f>I231+AB231-AC231</f>
        <v>0</v>
      </c>
      <c r="AE231" s="392"/>
      <c r="AF231" s="29"/>
      <c r="AG231" s="29"/>
      <c r="AH231" s="32">
        <f t="shared" si="229"/>
        <v>0</v>
      </c>
      <c r="AI231" s="351">
        <f t="shared" si="230"/>
        <v>0</v>
      </c>
      <c r="AJ231" s="397">
        <f t="shared" si="234"/>
        <v>0</v>
      </c>
      <c r="AK231" s="29"/>
      <c r="AL231" s="455"/>
      <c r="AN231" s="421"/>
      <c r="AO231" s="422">
        <f t="shared" si="209"/>
        <v>0</v>
      </c>
    </row>
    <row r="232" spans="1:43" ht="15.6" hidden="1" x14ac:dyDescent="0.55000000000000004">
      <c r="A232" s="238">
        <v>60107</v>
      </c>
      <c r="B232" s="505" t="s">
        <v>230</v>
      </c>
      <c r="C232" s="389"/>
      <c r="D232" s="389"/>
      <c r="E232" s="409"/>
      <c r="F232" s="409"/>
      <c r="G232" s="409"/>
      <c r="H232" s="409"/>
      <c r="I232" s="28">
        <f t="shared" si="215"/>
        <v>0</v>
      </c>
      <c r="J232" s="390"/>
      <c r="K232" s="22"/>
      <c r="L232" s="15"/>
      <c r="M232" s="16"/>
      <c r="N232" s="21"/>
      <c r="O232" s="22"/>
      <c r="P232" s="15"/>
      <c r="Q232" s="16"/>
      <c r="R232" s="21"/>
      <c r="S232" s="22"/>
      <c r="T232" s="15"/>
      <c r="U232" s="16"/>
      <c r="V232" s="21"/>
      <c r="W232" s="22"/>
      <c r="X232" s="15"/>
      <c r="Y232" s="16"/>
      <c r="Z232" s="21"/>
      <c r="AA232" s="22"/>
      <c r="AB232" s="27">
        <f>J232+L232+N232+P232+R232+W232</f>
        <v>0</v>
      </c>
      <c r="AC232" s="391">
        <f>K232+M232+O232+Q232+S232+V232</f>
        <v>0</v>
      </c>
      <c r="AD232" s="214">
        <f>I232+AB232-AC232</f>
        <v>0</v>
      </c>
      <c r="AE232" s="392"/>
      <c r="AF232" s="29"/>
      <c r="AG232" s="29"/>
      <c r="AH232" s="32">
        <f t="shared" si="229"/>
        <v>0</v>
      </c>
      <c r="AI232" s="351">
        <f t="shared" si="230"/>
        <v>0</v>
      </c>
      <c r="AJ232" s="397">
        <f t="shared" si="234"/>
        <v>0</v>
      </c>
      <c r="AK232" s="29"/>
      <c r="AL232" s="455"/>
      <c r="AN232" s="421"/>
      <c r="AO232" s="422">
        <f t="shared" si="209"/>
        <v>0</v>
      </c>
    </row>
    <row r="233" spans="1:43" ht="15.6" hidden="1" x14ac:dyDescent="0.55000000000000004">
      <c r="A233" s="238">
        <v>60108</v>
      </c>
      <c r="B233" s="505" t="s">
        <v>231</v>
      </c>
      <c r="C233" s="389"/>
      <c r="D233" s="389"/>
      <c r="E233" s="409"/>
      <c r="F233" s="409"/>
      <c r="G233" s="409"/>
      <c r="H233" s="409"/>
      <c r="I233" s="28">
        <f t="shared" si="215"/>
        <v>0</v>
      </c>
      <c r="J233" s="390"/>
      <c r="K233" s="22"/>
      <c r="L233" s="15"/>
      <c r="M233" s="16"/>
      <c r="N233" s="21"/>
      <c r="O233" s="22"/>
      <c r="P233" s="15"/>
      <c r="Q233" s="16"/>
      <c r="R233" s="21"/>
      <c r="S233" s="22"/>
      <c r="T233" s="15"/>
      <c r="U233" s="16"/>
      <c r="V233" s="21"/>
      <c r="W233" s="22"/>
      <c r="X233" s="15"/>
      <c r="Y233" s="16"/>
      <c r="Z233" s="21"/>
      <c r="AA233" s="22"/>
      <c r="AB233" s="27">
        <f>J233+L233+N233+P233+R233+W233</f>
        <v>0</v>
      </c>
      <c r="AC233" s="391">
        <f>K233+M233+O233+Q233+S233+V233</f>
        <v>0</v>
      </c>
      <c r="AD233" s="214">
        <f>I233+AB233-AC233</f>
        <v>0</v>
      </c>
      <c r="AE233" s="392"/>
      <c r="AF233" s="29"/>
      <c r="AG233" s="29"/>
      <c r="AH233" s="32">
        <f t="shared" si="229"/>
        <v>0</v>
      </c>
      <c r="AI233" s="351">
        <f t="shared" si="230"/>
        <v>0</v>
      </c>
      <c r="AJ233" s="397">
        <f t="shared" si="234"/>
        <v>0</v>
      </c>
      <c r="AK233" s="29"/>
      <c r="AL233" s="455"/>
      <c r="AN233" s="421"/>
      <c r="AO233" s="422">
        <f t="shared" si="209"/>
        <v>0</v>
      </c>
    </row>
    <row r="234" spans="1:43" ht="15.6" hidden="1" x14ac:dyDescent="0.55000000000000004">
      <c r="A234" s="238">
        <v>60109</v>
      </c>
      <c r="B234" s="505" t="s">
        <v>232</v>
      </c>
      <c r="C234" s="389"/>
      <c r="D234" s="389"/>
      <c r="E234" s="409"/>
      <c r="F234" s="409"/>
      <c r="G234" s="409"/>
      <c r="H234" s="409"/>
      <c r="I234" s="28">
        <f t="shared" si="215"/>
        <v>0</v>
      </c>
      <c r="J234" s="390"/>
      <c r="K234" s="22"/>
      <c r="L234" s="15"/>
      <c r="M234" s="16"/>
      <c r="N234" s="21"/>
      <c r="O234" s="22"/>
      <c r="P234" s="15"/>
      <c r="Q234" s="16"/>
      <c r="R234" s="21"/>
      <c r="S234" s="22"/>
      <c r="T234" s="15"/>
      <c r="U234" s="16"/>
      <c r="V234" s="21"/>
      <c r="W234" s="22"/>
      <c r="X234" s="15"/>
      <c r="Y234" s="16"/>
      <c r="Z234" s="21"/>
      <c r="AA234" s="22"/>
      <c r="AB234" s="27">
        <f>J234+L234+N234+P234+R234+W234</f>
        <v>0</v>
      </c>
      <c r="AC234" s="391">
        <f>K234+M234+O234+Q234+S234+V234</f>
        <v>0</v>
      </c>
      <c r="AD234" s="214">
        <f>I234+AB234-AC234</f>
        <v>0</v>
      </c>
      <c r="AE234" s="392"/>
      <c r="AF234" s="29"/>
      <c r="AG234" s="29"/>
      <c r="AH234" s="32">
        <f t="shared" si="229"/>
        <v>0</v>
      </c>
      <c r="AI234" s="351">
        <f t="shared" si="230"/>
        <v>0</v>
      </c>
      <c r="AJ234" s="397">
        <f t="shared" si="234"/>
        <v>0</v>
      </c>
      <c r="AK234" s="29"/>
      <c r="AL234" s="455"/>
      <c r="AN234" s="421"/>
      <c r="AO234" s="422">
        <f t="shared" si="209"/>
        <v>0</v>
      </c>
    </row>
    <row r="235" spans="1:43" s="472" customFormat="1" ht="15.6" hidden="1" collapsed="1" x14ac:dyDescent="0.55000000000000004">
      <c r="A235" s="459">
        <v>602</v>
      </c>
      <c r="B235" s="460" t="s">
        <v>233</v>
      </c>
      <c r="C235" s="461">
        <f>SUM(C236:C239)</f>
        <v>0</v>
      </c>
      <c r="D235" s="461">
        <f>SUM(D236:D239)</f>
        <v>0</v>
      </c>
      <c r="E235" s="462">
        <f>SUM(E236:E239)</f>
        <v>0</v>
      </c>
      <c r="F235" s="462"/>
      <c r="G235" s="462"/>
      <c r="H235" s="462">
        <f>SUM(H236:H239)</f>
        <v>0</v>
      </c>
      <c r="I235" s="463">
        <f t="shared" si="215"/>
        <v>0</v>
      </c>
      <c r="J235" s="461">
        <f>SUM(J236:J239)</f>
        <v>0</v>
      </c>
      <c r="K235" s="464">
        <f t="shared" ref="K235:W235" si="236">SUM(K236:K239)</f>
        <v>0</v>
      </c>
      <c r="L235" s="465">
        <f t="shared" si="236"/>
        <v>0</v>
      </c>
      <c r="M235" s="465">
        <f t="shared" si="236"/>
        <v>0</v>
      </c>
      <c r="N235" s="465">
        <f t="shared" si="236"/>
        <v>0</v>
      </c>
      <c r="O235" s="464">
        <f t="shared" si="236"/>
        <v>0</v>
      </c>
      <c r="P235" s="465">
        <f t="shared" si="236"/>
        <v>0</v>
      </c>
      <c r="Q235" s="464">
        <f t="shared" si="236"/>
        <v>0</v>
      </c>
      <c r="R235" s="465">
        <f t="shared" si="236"/>
        <v>0</v>
      </c>
      <c r="S235" s="464">
        <f t="shared" si="236"/>
        <v>0</v>
      </c>
      <c r="T235" s="465">
        <f>SUM(T236:T239)</f>
        <v>0</v>
      </c>
      <c r="U235" s="464">
        <f>SUM(U236:U239)</f>
        <v>0</v>
      </c>
      <c r="V235" s="465">
        <f t="shared" si="236"/>
        <v>0</v>
      </c>
      <c r="W235" s="464">
        <f t="shared" si="236"/>
        <v>0</v>
      </c>
      <c r="X235" s="465"/>
      <c r="Y235" s="464"/>
      <c r="Z235" s="465"/>
      <c r="AA235" s="464"/>
      <c r="AB235" s="466">
        <f t="shared" ref="AB235:AI235" si="237">SUM(AB236:AB239)</f>
        <v>0</v>
      </c>
      <c r="AC235" s="461">
        <f t="shared" si="237"/>
        <v>0</v>
      </c>
      <c r="AD235" s="458">
        <f>SUM(AD236:AD239)</f>
        <v>0</v>
      </c>
      <c r="AE235" s="457">
        <v>0</v>
      </c>
      <c r="AF235" s="458">
        <f t="shared" si="237"/>
        <v>0</v>
      </c>
      <c r="AG235" s="458">
        <f t="shared" ref="AG235" si="238">SUM(AG236:AG239)</f>
        <v>0</v>
      </c>
      <c r="AH235" s="458">
        <f t="shared" si="229"/>
        <v>0</v>
      </c>
      <c r="AI235" s="458">
        <f t="shared" si="237"/>
        <v>0</v>
      </c>
      <c r="AJ235" s="467">
        <v>0</v>
      </c>
      <c r="AK235" s="458">
        <f t="shared" ref="AK235" si="239">SUM(AK236:AK239)</f>
        <v>0</v>
      </c>
      <c r="AL235" s="468">
        <v>0</v>
      </c>
      <c r="AM235" s="469"/>
      <c r="AN235" s="470"/>
      <c r="AO235" s="471">
        <f t="shared" si="209"/>
        <v>0</v>
      </c>
      <c r="AP235" s="469"/>
      <c r="AQ235" s="469"/>
    </row>
    <row r="236" spans="1:43" ht="15.6" hidden="1" x14ac:dyDescent="0.55000000000000004">
      <c r="A236" s="238">
        <v>60201</v>
      </c>
      <c r="B236" s="505" t="s">
        <v>234</v>
      </c>
      <c r="C236" s="389">
        <v>0</v>
      </c>
      <c r="D236" s="389">
        <v>0</v>
      </c>
      <c r="I236" s="28">
        <f t="shared" si="215"/>
        <v>0</v>
      </c>
      <c r="J236" s="390">
        <v>0</v>
      </c>
      <c r="K236" s="22">
        <v>0</v>
      </c>
      <c r="L236" s="15">
        <v>0</v>
      </c>
      <c r="M236" s="16">
        <v>0</v>
      </c>
      <c r="N236" s="21">
        <v>0</v>
      </c>
      <c r="O236" s="22">
        <v>0</v>
      </c>
      <c r="P236" s="15">
        <v>0</v>
      </c>
      <c r="Q236" s="16">
        <v>0</v>
      </c>
      <c r="R236" s="21">
        <v>0</v>
      </c>
      <c r="S236" s="22">
        <v>0</v>
      </c>
      <c r="T236" s="15">
        <v>0</v>
      </c>
      <c r="U236" s="16">
        <v>0</v>
      </c>
      <c r="V236" s="21">
        <v>0</v>
      </c>
      <c r="W236" s="22">
        <v>0</v>
      </c>
      <c r="X236" s="15"/>
      <c r="Y236" s="16"/>
      <c r="Z236" s="21"/>
      <c r="AA236" s="22"/>
      <c r="AB236" s="27">
        <f>J236+L236+N236+P236+R236+W236</f>
        <v>0</v>
      </c>
      <c r="AC236" s="391">
        <f>K236+M236+O236+Q236+S236+V236</f>
        <v>0</v>
      </c>
      <c r="AD236" s="214">
        <f>C236+AB236-AC236</f>
        <v>0</v>
      </c>
      <c r="AE236" s="392">
        <v>0</v>
      </c>
      <c r="AF236" s="29">
        <v>0</v>
      </c>
      <c r="AG236" s="29">
        <v>0</v>
      </c>
      <c r="AH236" s="32">
        <f t="shared" si="229"/>
        <v>0</v>
      </c>
      <c r="AI236" s="351">
        <f t="shared" si="230"/>
        <v>0</v>
      </c>
      <c r="AJ236" s="396">
        <v>0</v>
      </c>
      <c r="AK236" s="29">
        <v>0</v>
      </c>
      <c r="AL236" s="455">
        <v>0</v>
      </c>
      <c r="AN236" s="421"/>
      <c r="AO236" s="422">
        <f t="shared" si="209"/>
        <v>0</v>
      </c>
    </row>
    <row r="237" spans="1:43" ht="15.6" hidden="1" x14ac:dyDescent="0.55000000000000004">
      <c r="A237" s="238">
        <v>60202</v>
      </c>
      <c r="B237" s="505" t="s">
        <v>235</v>
      </c>
      <c r="C237" s="389">
        <v>0</v>
      </c>
      <c r="D237" s="389">
        <v>0</v>
      </c>
      <c r="I237" s="28">
        <f t="shared" si="215"/>
        <v>0</v>
      </c>
      <c r="J237" s="390">
        <v>0</v>
      </c>
      <c r="K237" s="22">
        <v>0</v>
      </c>
      <c r="L237" s="15">
        <v>0</v>
      </c>
      <c r="M237" s="16">
        <v>0</v>
      </c>
      <c r="N237" s="21">
        <v>0</v>
      </c>
      <c r="O237" s="22">
        <v>0</v>
      </c>
      <c r="P237" s="15">
        <v>0</v>
      </c>
      <c r="Q237" s="16">
        <v>0</v>
      </c>
      <c r="R237" s="21">
        <v>0</v>
      </c>
      <c r="S237" s="22">
        <v>0</v>
      </c>
      <c r="T237" s="15">
        <v>0</v>
      </c>
      <c r="U237" s="16">
        <v>0</v>
      </c>
      <c r="V237" s="21">
        <v>0</v>
      </c>
      <c r="W237" s="22">
        <v>0</v>
      </c>
      <c r="X237" s="15"/>
      <c r="Y237" s="16"/>
      <c r="Z237" s="21"/>
      <c r="AA237" s="22"/>
      <c r="AB237" s="27">
        <f>J237+L237+N237+P237+R237+W237</f>
        <v>0</v>
      </c>
      <c r="AC237" s="391">
        <f>K237+M237+O237+Q237+S237+V237</f>
        <v>0</v>
      </c>
      <c r="AD237" s="29">
        <f>I237+AB237-AC237</f>
        <v>0</v>
      </c>
      <c r="AE237" s="392">
        <v>0</v>
      </c>
      <c r="AF237" s="29">
        <v>0</v>
      </c>
      <c r="AG237" s="29">
        <v>0</v>
      </c>
      <c r="AH237" s="32">
        <f t="shared" si="229"/>
        <v>0</v>
      </c>
      <c r="AI237" s="351">
        <f t="shared" si="230"/>
        <v>0</v>
      </c>
      <c r="AJ237" s="397">
        <v>0</v>
      </c>
      <c r="AK237" s="29">
        <v>0</v>
      </c>
      <c r="AL237" s="455">
        <v>0</v>
      </c>
      <c r="AN237" s="421"/>
      <c r="AO237" s="422">
        <f t="shared" si="209"/>
        <v>0</v>
      </c>
    </row>
    <row r="238" spans="1:43" ht="15.6" hidden="1" x14ac:dyDescent="0.55000000000000004">
      <c r="A238" s="238">
        <v>60203</v>
      </c>
      <c r="B238" s="505" t="s">
        <v>236</v>
      </c>
      <c r="C238" s="389">
        <v>0</v>
      </c>
      <c r="D238" s="389">
        <v>0</v>
      </c>
      <c r="I238" s="28">
        <f t="shared" si="215"/>
        <v>0</v>
      </c>
      <c r="J238" s="390">
        <v>0</v>
      </c>
      <c r="K238" s="22">
        <v>0</v>
      </c>
      <c r="L238" s="15">
        <v>0</v>
      </c>
      <c r="M238" s="16">
        <v>0</v>
      </c>
      <c r="N238" s="21">
        <v>0</v>
      </c>
      <c r="O238" s="22">
        <v>0</v>
      </c>
      <c r="P238" s="15">
        <v>0</v>
      </c>
      <c r="Q238" s="16">
        <v>0</v>
      </c>
      <c r="R238" s="21">
        <v>0</v>
      </c>
      <c r="S238" s="22">
        <v>0</v>
      </c>
      <c r="T238" s="15">
        <v>0</v>
      </c>
      <c r="U238" s="16">
        <v>0</v>
      </c>
      <c r="V238" s="21">
        <v>0</v>
      </c>
      <c r="W238" s="22">
        <v>0</v>
      </c>
      <c r="X238" s="15"/>
      <c r="Y238" s="16"/>
      <c r="Z238" s="21"/>
      <c r="AA238" s="22"/>
      <c r="AB238" s="27">
        <f>J238+L238+N238+P238+R238+W238</f>
        <v>0</v>
      </c>
      <c r="AC238" s="391">
        <f>K238+M238+O238+Q238+S238+V238</f>
        <v>0</v>
      </c>
      <c r="AD238" s="29">
        <f>I238+AB238-AC238</f>
        <v>0</v>
      </c>
      <c r="AE238" s="392">
        <v>0</v>
      </c>
      <c r="AF238" s="29">
        <v>0</v>
      </c>
      <c r="AG238" s="29">
        <v>0</v>
      </c>
      <c r="AH238" s="32">
        <f t="shared" si="229"/>
        <v>0</v>
      </c>
      <c r="AI238" s="351">
        <f t="shared" si="230"/>
        <v>0</v>
      </c>
      <c r="AJ238" s="397">
        <v>0</v>
      </c>
      <c r="AK238" s="29">
        <v>0</v>
      </c>
      <c r="AL238" s="455">
        <v>0</v>
      </c>
      <c r="AN238" s="421"/>
      <c r="AO238" s="422">
        <f t="shared" si="209"/>
        <v>0</v>
      </c>
    </row>
    <row r="239" spans="1:43" ht="15.6" hidden="1" x14ac:dyDescent="0.55000000000000004">
      <c r="A239" s="238">
        <v>60299</v>
      </c>
      <c r="B239" s="505" t="s">
        <v>237</v>
      </c>
      <c r="C239" s="389">
        <v>0</v>
      </c>
      <c r="D239" s="389">
        <v>0</v>
      </c>
      <c r="I239" s="28">
        <f t="shared" si="215"/>
        <v>0</v>
      </c>
      <c r="J239" s="390">
        <v>0</v>
      </c>
      <c r="K239" s="22">
        <v>0</v>
      </c>
      <c r="L239" s="15">
        <v>0</v>
      </c>
      <c r="M239" s="16">
        <v>0</v>
      </c>
      <c r="N239" s="21">
        <v>0</v>
      </c>
      <c r="O239" s="22">
        <v>0</v>
      </c>
      <c r="P239" s="15">
        <v>0</v>
      </c>
      <c r="Q239" s="16">
        <v>0</v>
      </c>
      <c r="R239" s="21">
        <v>0</v>
      </c>
      <c r="S239" s="22">
        <v>0</v>
      </c>
      <c r="T239" s="15">
        <v>0</v>
      </c>
      <c r="U239" s="16">
        <v>0</v>
      </c>
      <c r="V239" s="21">
        <v>0</v>
      </c>
      <c r="W239" s="22">
        <v>0</v>
      </c>
      <c r="X239" s="15"/>
      <c r="Y239" s="16"/>
      <c r="Z239" s="21"/>
      <c r="AA239" s="22"/>
      <c r="AB239" s="27">
        <f>J239+L239+N239+P239+R239+W239</f>
        <v>0</v>
      </c>
      <c r="AC239" s="391">
        <f>K239+M239+O239+Q239+S239+V239</f>
        <v>0</v>
      </c>
      <c r="AD239" s="29">
        <f>I239+AB239-AC239</f>
        <v>0</v>
      </c>
      <c r="AE239" s="392">
        <v>0</v>
      </c>
      <c r="AF239" s="29">
        <v>0</v>
      </c>
      <c r="AG239" s="29">
        <v>0</v>
      </c>
      <c r="AH239" s="32">
        <f t="shared" si="229"/>
        <v>0</v>
      </c>
      <c r="AI239" s="351">
        <f t="shared" si="230"/>
        <v>0</v>
      </c>
      <c r="AJ239" s="397">
        <v>0</v>
      </c>
      <c r="AK239" s="29">
        <v>0</v>
      </c>
      <c r="AL239" s="455">
        <v>0</v>
      </c>
      <c r="AN239" s="421"/>
      <c r="AO239" s="422">
        <f t="shared" si="209"/>
        <v>0</v>
      </c>
    </row>
    <row r="240" spans="1:43" s="472" customFormat="1" ht="15.6" collapsed="1" x14ac:dyDescent="0.55000000000000004">
      <c r="A240" s="459">
        <v>603</v>
      </c>
      <c r="B240" s="460" t="s">
        <v>238</v>
      </c>
      <c r="C240" s="461">
        <f>SUM(C241:C246)</f>
        <v>22500000</v>
      </c>
      <c r="D240" s="461">
        <f>SUM(D241:D246)</f>
        <v>0</v>
      </c>
      <c r="E240" s="462">
        <f>SUM(E241:E246)</f>
        <v>0</v>
      </c>
      <c r="F240" s="462"/>
      <c r="G240" s="462"/>
      <c r="H240" s="462">
        <f>SUM(H241:H246)</f>
        <v>0</v>
      </c>
      <c r="I240" s="463">
        <f t="shared" si="215"/>
        <v>22500000</v>
      </c>
      <c r="J240" s="461">
        <f>SUM(J241:J246)</f>
        <v>0</v>
      </c>
      <c r="K240" s="464">
        <f t="shared" ref="K240:W240" si="240">SUM(K241:K246)</f>
        <v>0</v>
      </c>
      <c r="L240" s="465">
        <f t="shared" si="240"/>
        <v>0</v>
      </c>
      <c r="M240" s="465">
        <f t="shared" si="240"/>
        <v>0</v>
      </c>
      <c r="N240" s="465">
        <f t="shared" si="240"/>
        <v>0</v>
      </c>
      <c r="O240" s="464">
        <f t="shared" si="240"/>
        <v>0</v>
      </c>
      <c r="P240" s="465">
        <f t="shared" si="240"/>
        <v>0</v>
      </c>
      <c r="Q240" s="464">
        <f t="shared" si="240"/>
        <v>0</v>
      </c>
      <c r="R240" s="465">
        <f t="shared" si="240"/>
        <v>0</v>
      </c>
      <c r="S240" s="464">
        <f t="shared" si="240"/>
        <v>0</v>
      </c>
      <c r="T240" s="465">
        <f>SUM(T241:T246)</f>
        <v>0</v>
      </c>
      <c r="U240" s="464">
        <f>SUM(U241:U246)</f>
        <v>0</v>
      </c>
      <c r="V240" s="465">
        <f t="shared" si="240"/>
        <v>0</v>
      </c>
      <c r="W240" s="464">
        <f t="shared" si="240"/>
        <v>0</v>
      </c>
      <c r="X240" s="465"/>
      <c r="Y240" s="464"/>
      <c r="Z240" s="465"/>
      <c r="AA240" s="464"/>
      <c r="AB240" s="466">
        <f t="shared" ref="AB240:AI240" si="241">SUM(AB241:AB246)</f>
        <v>0</v>
      </c>
      <c r="AC240" s="461">
        <f t="shared" si="241"/>
        <v>0</v>
      </c>
      <c r="AD240" s="458">
        <f>SUM(AD241:AD246)</f>
        <v>22500000</v>
      </c>
      <c r="AE240" s="457">
        <f t="shared" si="241"/>
        <v>0</v>
      </c>
      <c r="AF240" s="458">
        <f t="shared" si="241"/>
        <v>0</v>
      </c>
      <c r="AG240" s="458">
        <f t="shared" ref="AG240" si="242">SUM(AG241:AG246)</f>
        <v>0</v>
      </c>
      <c r="AH240" s="458">
        <f>+AI240+AG240</f>
        <v>22500000</v>
      </c>
      <c r="AI240" s="458">
        <f t="shared" si="241"/>
        <v>22500000</v>
      </c>
      <c r="AJ240" s="467">
        <f>(AD240-AI240)/AD240</f>
        <v>0</v>
      </c>
      <c r="AK240" s="458">
        <f t="shared" ref="AK240" si="243">SUM(AK241:AK246)</f>
        <v>22500000</v>
      </c>
      <c r="AL240" s="468">
        <f t="shared" ref="AL240" si="244">AE240/AD240</f>
        <v>0</v>
      </c>
      <c r="AM240" s="469"/>
      <c r="AN240" s="470">
        <v>8816443.4800000004</v>
      </c>
      <c r="AO240" s="471">
        <f t="shared" si="209"/>
        <v>13683556.52</v>
      </c>
      <c r="AP240" s="469"/>
      <c r="AQ240" s="469"/>
    </row>
    <row r="241" spans="1:43" ht="15.6" x14ac:dyDescent="0.55000000000000004">
      <c r="A241" s="238" t="s">
        <v>528</v>
      </c>
      <c r="B241" s="505" t="s">
        <v>239</v>
      </c>
      <c r="C241" s="389">
        <v>16300000</v>
      </c>
      <c r="D241" s="389">
        <v>0</v>
      </c>
      <c r="E241" s="409"/>
      <c r="F241" s="409"/>
      <c r="G241" s="409"/>
      <c r="H241" s="409"/>
      <c r="I241" s="28">
        <f t="shared" si="215"/>
        <v>16300000</v>
      </c>
      <c r="J241" s="390">
        <v>0</v>
      </c>
      <c r="K241" s="22">
        <v>0</v>
      </c>
      <c r="L241" s="15">
        <v>0</v>
      </c>
      <c r="M241" s="16">
        <v>0</v>
      </c>
      <c r="N241" s="21">
        <v>0</v>
      </c>
      <c r="O241" s="22">
        <v>0</v>
      </c>
      <c r="P241" s="15">
        <v>0</v>
      </c>
      <c r="Q241" s="16"/>
      <c r="R241" s="21">
        <v>0</v>
      </c>
      <c r="S241" s="22"/>
      <c r="T241" s="15">
        <v>0</v>
      </c>
      <c r="U241" s="16">
        <v>0</v>
      </c>
      <c r="V241" s="21">
        <v>0</v>
      </c>
      <c r="W241" s="22">
        <v>0</v>
      </c>
      <c r="X241" s="15"/>
      <c r="Y241" s="16"/>
      <c r="Z241" s="21"/>
      <c r="AA241" s="22"/>
      <c r="AB241" s="27">
        <f t="shared" ref="AB241:AB246" si="245">J241+L241+N241+P241+R241+T241+V241+X241+Z241</f>
        <v>0</v>
      </c>
      <c r="AC241" s="391">
        <f t="shared" ref="AC241:AC246" si="246">K241+M241+O241+Q241+S241+U241+W241+Y241+AA241</f>
        <v>0</v>
      </c>
      <c r="AD241" s="214">
        <f t="shared" ref="AD241:AD246" si="247">I241+AB241-AC241</f>
        <v>16300000</v>
      </c>
      <c r="AE241" s="392">
        <f>IFERROR(+VLOOKUP(A241,'Base de Datos'!$A$1:$H$70,7,0),0)</f>
        <v>0</v>
      </c>
      <c r="AF241" s="29">
        <f>IFERROR(+VLOOKUP(A241,'Base de Datos'!$A$1:$H$70,6,0),0)</f>
        <v>0</v>
      </c>
      <c r="AG241" s="29">
        <f>IFERROR(+VLOOKUP(A241,'Base de Datos'!$A$1:$H$70,8,0),0)</f>
        <v>0</v>
      </c>
      <c r="AH241" s="32">
        <f>+AI241+AG241</f>
        <v>16300000</v>
      </c>
      <c r="AI241" s="351">
        <f t="shared" si="230"/>
        <v>16300000</v>
      </c>
      <c r="AJ241" s="397">
        <f t="shared" ref="AJ241:AJ246" si="248">IFERROR(((AD241-AI241)/AD241),0)</f>
        <v>0</v>
      </c>
      <c r="AK241" s="29">
        <f>IFERROR(+VLOOKUP(A241,'Base de Datos'!$A$1:$K$70,11,0),0)</f>
        <v>16300000</v>
      </c>
      <c r="AL241" s="455">
        <f t="shared" ref="AL241:AL246" si="249">IFERROR(+(AE241/AD241),0)</f>
        <v>0</v>
      </c>
      <c r="AN241" s="421">
        <v>4016796.48</v>
      </c>
      <c r="AO241" s="422">
        <f t="shared" si="209"/>
        <v>12283203.52</v>
      </c>
    </row>
    <row r="242" spans="1:43" ht="15.6" hidden="1" x14ac:dyDescent="0.55000000000000004">
      <c r="A242" s="238">
        <v>60302</v>
      </c>
      <c r="B242" s="505" t="s">
        <v>240</v>
      </c>
      <c r="C242" s="389">
        <v>0</v>
      </c>
      <c r="D242" s="389">
        <v>0</v>
      </c>
      <c r="I242" s="28">
        <f t="shared" si="215"/>
        <v>0</v>
      </c>
      <c r="J242" s="390">
        <v>0</v>
      </c>
      <c r="K242" s="22">
        <v>0</v>
      </c>
      <c r="L242" s="15">
        <v>0</v>
      </c>
      <c r="M242" s="16">
        <v>0</v>
      </c>
      <c r="N242" s="21">
        <v>0</v>
      </c>
      <c r="O242" s="22">
        <v>0</v>
      </c>
      <c r="P242" s="15">
        <v>0</v>
      </c>
      <c r="Q242" s="16">
        <v>0</v>
      </c>
      <c r="R242" s="21">
        <v>0</v>
      </c>
      <c r="S242" s="22">
        <v>0</v>
      </c>
      <c r="T242" s="15">
        <v>0</v>
      </c>
      <c r="U242" s="16">
        <v>0</v>
      </c>
      <c r="V242" s="21">
        <v>0</v>
      </c>
      <c r="W242" s="22">
        <v>0</v>
      </c>
      <c r="X242" s="15"/>
      <c r="Y242" s="16"/>
      <c r="Z242" s="21"/>
      <c r="AA242" s="22"/>
      <c r="AB242" s="27">
        <f t="shared" si="245"/>
        <v>0</v>
      </c>
      <c r="AC242" s="391">
        <f t="shared" si="246"/>
        <v>0</v>
      </c>
      <c r="AD242" s="29">
        <f t="shared" si="247"/>
        <v>0</v>
      </c>
      <c r="AE242" s="392">
        <v>0</v>
      </c>
      <c r="AF242" s="29">
        <v>0</v>
      </c>
      <c r="AG242" s="29">
        <v>0</v>
      </c>
      <c r="AH242" s="32">
        <f t="shared" si="229"/>
        <v>0</v>
      </c>
      <c r="AI242" s="351">
        <f t="shared" si="230"/>
        <v>0</v>
      </c>
      <c r="AJ242" s="393">
        <f t="shared" si="248"/>
        <v>0</v>
      </c>
      <c r="AK242" s="29">
        <f>IFERROR(+VLOOKUP(A242,'Base de Datos'!$A$1:$K$70,11,0),0)</f>
        <v>0</v>
      </c>
      <c r="AL242" s="455">
        <f t="shared" si="249"/>
        <v>0</v>
      </c>
      <c r="AN242" s="421"/>
      <c r="AO242" s="422">
        <f t="shared" si="209"/>
        <v>0</v>
      </c>
    </row>
    <row r="243" spans="1:43" ht="15.6" hidden="1" x14ac:dyDescent="0.55000000000000004">
      <c r="A243" s="238">
        <v>60303</v>
      </c>
      <c r="B243" s="505" t="s">
        <v>241</v>
      </c>
      <c r="C243" s="389">
        <v>0</v>
      </c>
      <c r="D243" s="389">
        <v>0</v>
      </c>
      <c r="I243" s="28">
        <f t="shared" si="215"/>
        <v>0</v>
      </c>
      <c r="J243" s="390">
        <v>0</v>
      </c>
      <c r="K243" s="22">
        <v>0</v>
      </c>
      <c r="L243" s="15">
        <v>0</v>
      </c>
      <c r="M243" s="16">
        <v>0</v>
      </c>
      <c r="N243" s="21">
        <v>0</v>
      </c>
      <c r="O243" s="22">
        <v>0</v>
      </c>
      <c r="P243" s="15">
        <v>0</v>
      </c>
      <c r="Q243" s="16">
        <v>0</v>
      </c>
      <c r="R243" s="21">
        <v>0</v>
      </c>
      <c r="S243" s="22">
        <v>0</v>
      </c>
      <c r="T243" s="15">
        <v>0</v>
      </c>
      <c r="U243" s="16">
        <v>0</v>
      </c>
      <c r="V243" s="21">
        <v>0</v>
      </c>
      <c r="W243" s="22">
        <v>0</v>
      </c>
      <c r="X243" s="15"/>
      <c r="Y243" s="16"/>
      <c r="Z243" s="21"/>
      <c r="AA243" s="22"/>
      <c r="AB243" s="27">
        <f t="shared" si="245"/>
        <v>0</v>
      </c>
      <c r="AC243" s="391">
        <f t="shared" si="246"/>
        <v>0</v>
      </c>
      <c r="AD243" s="29">
        <f t="shared" si="247"/>
        <v>0</v>
      </c>
      <c r="AE243" s="392">
        <v>0</v>
      </c>
      <c r="AF243" s="29">
        <v>0</v>
      </c>
      <c r="AG243" s="29">
        <v>0</v>
      </c>
      <c r="AH243" s="32">
        <f t="shared" si="229"/>
        <v>0</v>
      </c>
      <c r="AI243" s="351">
        <f t="shared" si="230"/>
        <v>0</v>
      </c>
      <c r="AJ243" s="393">
        <f t="shared" si="248"/>
        <v>0</v>
      </c>
      <c r="AK243" s="29">
        <f>IFERROR(+VLOOKUP(A243,'Base de Datos'!$A$1:$K$70,11,0),0)</f>
        <v>0</v>
      </c>
      <c r="AL243" s="455">
        <f t="shared" si="249"/>
        <v>0</v>
      </c>
      <c r="AN243" s="421"/>
      <c r="AO243" s="422">
        <f t="shared" si="209"/>
        <v>0</v>
      </c>
    </row>
    <row r="244" spans="1:43" ht="15.6" hidden="1" x14ac:dyDescent="0.55000000000000004">
      <c r="A244" s="238">
        <v>60304</v>
      </c>
      <c r="B244" s="505" t="s">
        <v>242</v>
      </c>
      <c r="C244" s="389">
        <v>0</v>
      </c>
      <c r="D244" s="389">
        <v>0</v>
      </c>
      <c r="I244" s="28">
        <f t="shared" si="215"/>
        <v>0</v>
      </c>
      <c r="J244" s="390">
        <v>0</v>
      </c>
      <c r="K244" s="22">
        <v>0</v>
      </c>
      <c r="L244" s="15">
        <v>0</v>
      </c>
      <c r="M244" s="16">
        <v>0</v>
      </c>
      <c r="N244" s="21">
        <v>0</v>
      </c>
      <c r="O244" s="22">
        <v>0</v>
      </c>
      <c r="P244" s="15">
        <v>0</v>
      </c>
      <c r="Q244" s="16">
        <v>0</v>
      </c>
      <c r="R244" s="21">
        <v>0</v>
      </c>
      <c r="S244" s="22">
        <v>0</v>
      </c>
      <c r="T244" s="15">
        <v>0</v>
      </c>
      <c r="U244" s="16">
        <v>0</v>
      </c>
      <c r="V244" s="21">
        <v>0</v>
      </c>
      <c r="W244" s="22">
        <v>0</v>
      </c>
      <c r="X244" s="15"/>
      <c r="Y244" s="16"/>
      <c r="Z244" s="21"/>
      <c r="AA244" s="22"/>
      <c r="AB244" s="27">
        <f t="shared" si="245"/>
        <v>0</v>
      </c>
      <c r="AC244" s="391">
        <f t="shared" si="246"/>
        <v>0</v>
      </c>
      <c r="AD244" s="29">
        <f t="shared" si="247"/>
        <v>0</v>
      </c>
      <c r="AE244" s="392">
        <v>0</v>
      </c>
      <c r="AF244" s="29">
        <v>0</v>
      </c>
      <c r="AG244" s="29">
        <v>0</v>
      </c>
      <c r="AH244" s="32">
        <f t="shared" si="229"/>
        <v>0</v>
      </c>
      <c r="AI244" s="351">
        <f t="shared" si="230"/>
        <v>0</v>
      </c>
      <c r="AJ244" s="393">
        <f t="shared" si="248"/>
        <v>0</v>
      </c>
      <c r="AK244" s="29">
        <f>IFERROR(+VLOOKUP(A244,'Base de Datos'!$A$1:$K$70,11,0),0)</f>
        <v>0</v>
      </c>
      <c r="AL244" s="455">
        <f t="shared" si="249"/>
        <v>0</v>
      </c>
      <c r="AN244" s="421"/>
      <c r="AO244" s="422">
        <f t="shared" si="209"/>
        <v>0</v>
      </c>
    </row>
    <row r="245" spans="1:43" ht="15.6" hidden="1" x14ac:dyDescent="0.55000000000000004">
      <c r="A245" s="238">
        <v>60305</v>
      </c>
      <c r="B245" s="505" t="s">
        <v>243</v>
      </c>
      <c r="C245" s="389">
        <v>0</v>
      </c>
      <c r="D245" s="389">
        <v>0</v>
      </c>
      <c r="I245" s="28">
        <f t="shared" si="215"/>
        <v>0</v>
      </c>
      <c r="J245" s="390">
        <v>0</v>
      </c>
      <c r="K245" s="22">
        <v>0</v>
      </c>
      <c r="L245" s="15">
        <v>0</v>
      </c>
      <c r="M245" s="16">
        <v>0</v>
      </c>
      <c r="N245" s="21">
        <v>0</v>
      </c>
      <c r="O245" s="22">
        <v>0</v>
      </c>
      <c r="P245" s="15">
        <v>0</v>
      </c>
      <c r="Q245" s="16">
        <v>0</v>
      </c>
      <c r="R245" s="21">
        <v>0</v>
      </c>
      <c r="S245" s="22">
        <v>0</v>
      </c>
      <c r="T245" s="15">
        <v>0</v>
      </c>
      <c r="U245" s="16">
        <v>0</v>
      </c>
      <c r="V245" s="21">
        <v>0</v>
      </c>
      <c r="W245" s="22">
        <v>0</v>
      </c>
      <c r="X245" s="15"/>
      <c r="Y245" s="16"/>
      <c r="Z245" s="21"/>
      <c r="AA245" s="22"/>
      <c r="AB245" s="27">
        <f t="shared" si="245"/>
        <v>0</v>
      </c>
      <c r="AC245" s="391">
        <f t="shared" si="246"/>
        <v>0</v>
      </c>
      <c r="AD245" s="29">
        <f t="shared" si="247"/>
        <v>0</v>
      </c>
      <c r="AE245" s="392">
        <v>0</v>
      </c>
      <c r="AF245" s="29">
        <v>0</v>
      </c>
      <c r="AG245" s="29">
        <v>0</v>
      </c>
      <c r="AH245" s="32">
        <f t="shared" si="229"/>
        <v>0</v>
      </c>
      <c r="AI245" s="351">
        <f t="shared" si="230"/>
        <v>0</v>
      </c>
      <c r="AJ245" s="393">
        <f t="shared" si="248"/>
        <v>0</v>
      </c>
      <c r="AK245" s="29">
        <f>IFERROR(+VLOOKUP(A245,'Base de Datos'!$A$1:$K$70,11,0),0)</f>
        <v>0</v>
      </c>
      <c r="AL245" s="455">
        <f t="shared" si="249"/>
        <v>0</v>
      </c>
      <c r="AN245" s="421"/>
      <c r="AO245" s="422">
        <f t="shared" si="209"/>
        <v>0</v>
      </c>
    </row>
    <row r="246" spans="1:43" ht="15.6" x14ac:dyDescent="0.55000000000000004">
      <c r="A246" s="238" t="s">
        <v>529</v>
      </c>
      <c r="B246" s="505" t="s">
        <v>244</v>
      </c>
      <c r="C246" s="389">
        <v>6200000</v>
      </c>
      <c r="D246" s="389">
        <v>0</v>
      </c>
      <c r="E246" s="409"/>
      <c r="F246" s="409"/>
      <c r="G246" s="409"/>
      <c r="H246" s="409"/>
      <c r="I246" s="28">
        <f t="shared" si="215"/>
        <v>6200000</v>
      </c>
      <c r="J246" s="390"/>
      <c r="K246" s="22">
        <v>0</v>
      </c>
      <c r="L246" s="15"/>
      <c r="M246" s="16">
        <v>0</v>
      </c>
      <c r="N246" s="21"/>
      <c r="O246" s="22">
        <v>0</v>
      </c>
      <c r="P246" s="15">
        <v>0</v>
      </c>
      <c r="Q246" s="16">
        <v>0</v>
      </c>
      <c r="R246" s="21">
        <v>0</v>
      </c>
      <c r="S246" s="22"/>
      <c r="T246" s="15">
        <v>0</v>
      </c>
      <c r="U246" s="16">
        <v>0</v>
      </c>
      <c r="V246" s="21">
        <v>0</v>
      </c>
      <c r="W246" s="22">
        <v>0</v>
      </c>
      <c r="X246" s="15"/>
      <c r="Y246" s="16"/>
      <c r="Z246" s="21"/>
      <c r="AA246" s="22"/>
      <c r="AB246" s="27">
        <f t="shared" si="245"/>
        <v>0</v>
      </c>
      <c r="AC246" s="391">
        <f t="shared" si="246"/>
        <v>0</v>
      </c>
      <c r="AD246" s="214">
        <f t="shared" si="247"/>
        <v>6200000</v>
      </c>
      <c r="AE246" s="392">
        <f>IFERROR(+VLOOKUP(A246,'Base de Datos'!$A$1:$H$70,7,0),0)</f>
        <v>0</v>
      </c>
      <c r="AF246" s="29">
        <f>IFERROR(+VLOOKUP(A246,'Base de Datos'!$A$1:$H$70,6,0),0)</f>
        <v>0</v>
      </c>
      <c r="AG246" s="29">
        <f>IFERROR(+VLOOKUP(A246,'Base de Datos'!$A$1:$H$70,8,0),0)</f>
        <v>0</v>
      </c>
      <c r="AH246" s="32">
        <f>+AI246+AG246</f>
        <v>6200000</v>
      </c>
      <c r="AI246" s="351">
        <f t="shared" si="230"/>
        <v>6200000</v>
      </c>
      <c r="AJ246" s="397">
        <f t="shared" si="248"/>
        <v>0</v>
      </c>
      <c r="AK246" s="29">
        <f>IFERROR(+VLOOKUP(A246,'Base de Datos'!$A$1:$K$70,11,0),0)</f>
        <v>6200000</v>
      </c>
      <c r="AL246" s="455">
        <f t="shared" si="249"/>
        <v>0</v>
      </c>
      <c r="AN246" s="421">
        <v>4799647</v>
      </c>
      <c r="AO246" s="422">
        <f t="shared" si="209"/>
        <v>1400353</v>
      </c>
    </row>
    <row r="247" spans="1:43" s="472" customFormat="1" ht="24" hidden="1" collapsed="1" x14ac:dyDescent="0.55000000000000004">
      <c r="A247" s="459">
        <v>604</v>
      </c>
      <c r="B247" s="460" t="s">
        <v>245</v>
      </c>
      <c r="C247" s="461">
        <f>SUM(C248:C251)</f>
        <v>0</v>
      </c>
      <c r="D247" s="461">
        <f>SUM(D248:D251)</f>
        <v>0</v>
      </c>
      <c r="E247" s="462">
        <f>SUM(E248:E251)</f>
        <v>0</v>
      </c>
      <c r="F247" s="462"/>
      <c r="G247" s="462"/>
      <c r="H247" s="462">
        <f>SUM(H248:H251)</f>
        <v>0</v>
      </c>
      <c r="I247" s="463">
        <f t="shared" si="215"/>
        <v>0</v>
      </c>
      <c r="J247" s="461">
        <f>SUM(J248:J251)</f>
        <v>0</v>
      </c>
      <c r="K247" s="464">
        <f t="shared" ref="K247:W247" si="250">SUM(K248:K251)</f>
        <v>0</v>
      </c>
      <c r="L247" s="465">
        <f t="shared" si="250"/>
        <v>0</v>
      </c>
      <c r="M247" s="465">
        <f t="shared" si="250"/>
        <v>0</v>
      </c>
      <c r="N247" s="465">
        <f t="shared" si="250"/>
        <v>0</v>
      </c>
      <c r="O247" s="464">
        <f t="shared" si="250"/>
        <v>0</v>
      </c>
      <c r="P247" s="465">
        <f t="shared" si="250"/>
        <v>0</v>
      </c>
      <c r="Q247" s="464">
        <f t="shared" si="250"/>
        <v>0</v>
      </c>
      <c r="R247" s="465">
        <f t="shared" si="250"/>
        <v>0</v>
      </c>
      <c r="S247" s="464">
        <f t="shared" si="250"/>
        <v>0</v>
      </c>
      <c r="T247" s="465">
        <f>SUM(T248:T251)</f>
        <v>0</v>
      </c>
      <c r="U247" s="464">
        <f>SUM(U248:U251)</f>
        <v>0</v>
      </c>
      <c r="V247" s="465">
        <f t="shared" si="250"/>
        <v>0</v>
      </c>
      <c r="W247" s="464">
        <f t="shared" si="250"/>
        <v>0</v>
      </c>
      <c r="X247" s="465"/>
      <c r="Y247" s="464"/>
      <c r="Z247" s="465"/>
      <c r="AA247" s="464"/>
      <c r="AB247" s="466">
        <f>SUM(AB248:AB251)</f>
        <v>0</v>
      </c>
      <c r="AC247" s="461">
        <f>K247+M247+O247+Q247+S247+U247+V247</f>
        <v>0</v>
      </c>
      <c r="AD247" s="458">
        <f>SUM(AD248:AD251)</f>
        <v>0</v>
      </c>
      <c r="AE247" s="457">
        <f>SUM(AE248:AE251)</f>
        <v>0</v>
      </c>
      <c r="AF247" s="458">
        <f>SUM(AF248:AF251)</f>
        <v>0</v>
      </c>
      <c r="AG247" s="458">
        <f>SUM(AG248:AG251)</f>
        <v>0</v>
      </c>
      <c r="AH247" s="458">
        <f t="shared" si="229"/>
        <v>0</v>
      </c>
      <c r="AI247" s="458">
        <f>SUM(AI248:AI251)</f>
        <v>0</v>
      </c>
      <c r="AJ247" s="467">
        <v>0</v>
      </c>
      <c r="AK247" s="458">
        <f>SUM(AK248:AK251)</f>
        <v>0</v>
      </c>
      <c r="AL247" s="468">
        <v>0</v>
      </c>
      <c r="AM247" s="469"/>
      <c r="AN247" s="470"/>
      <c r="AO247" s="471">
        <f t="shared" si="209"/>
        <v>0</v>
      </c>
      <c r="AP247" s="469"/>
      <c r="AQ247" s="469"/>
    </row>
    <row r="248" spans="1:43" ht="15.6" hidden="1" x14ac:dyDescent="0.55000000000000004">
      <c r="A248" s="238">
        <v>60401</v>
      </c>
      <c r="B248" s="505" t="s">
        <v>246</v>
      </c>
      <c r="C248" s="389">
        <v>0</v>
      </c>
      <c r="D248" s="389">
        <v>0</v>
      </c>
      <c r="I248" s="28">
        <f t="shared" si="215"/>
        <v>0</v>
      </c>
      <c r="J248" s="390">
        <v>0</v>
      </c>
      <c r="K248" s="22">
        <v>0</v>
      </c>
      <c r="L248" s="15">
        <v>0</v>
      </c>
      <c r="M248" s="16">
        <v>0</v>
      </c>
      <c r="N248" s="21">
        <v>0</v>
      </c>
      <c r="O248" s="22">
        <v>0</v>
      </c>
      <c r="P248" s="15">
        <v>0</v>
      </c>
      <c r="Q248" s="16">
        <v>0</v>
      </c>
      <c r="R248" s="21">
        <v>0</v>
      </c>
      <c r="S248" s="22">
        <v>0</v>
      </c>
      <c r="T248" s="15">
        <v>0</v>
      </c>
      <c r="U248" s="16">
        <v>0</v>
      </c>
      <c r="V248" s="21">
        <v>0</v>
      </c>
      <c r="W248" s="22">
        <v>0</v>
      </c>
      <c r="X248" s="15"/>
      <c r="Y248" s="16"/>
      <c r="Z248" s="21"/>
      <c r="AA248" s="22"/>
      <c r="AB248" s="27">
        <f>J248+L248+N248+P248+R248+W248</f>
        <v>0</v>
      </c>
      <c r="AC248" s="391">
        <f>K248+M248+O248+Q248+S248+V248</f>
        <v>0</v>
      </c>
      <c r="AD248" s="29">
        <f>I248+AB248-AC248</f>
        <v>0</v>
      </c>
      <c r="AE248" s="392">
        <v>0</v>
      </c>
      <c r="AF248" s="29">
        <v>0</v>
      </c>
      <c r="AG248" s="29">
        <v>0</v>
      </c>
      <c r="AH248" s="32">
        <f t="shared" si="229"/>
        <v>0</v>
      </c>
      <c r="AI248" s="351">
        <f t="shared" si="230"/>
        <v>0</v>
      </c>
      <c r="AJ248" s="397">
        <v>0</v>
      </c>
      <c r="AK248" s="29">
        <v>0</v>
      </c>
      <c r="AL248" s="455">
        <v>0</v>
      </c>
      <c r="AN248" s="421"/>
      <c r="AO248" s="422">
        <f t="shared" si="209"/>
        <v>0</v>
      </c>
    </row>
    <row r="249" spans="1:43" ht="15.6" hidden="1" x14ac:dyDescent="0.55000000000000004">
      <c r="A249" s="238">
        <v>60402</v>
      </c>
      <c r="B249" s="505" t="s">
        <v>247</v>
      </c>
      <c r="C249" s="389">
        <v>0</v>
      </c>
      <c r="D249" s="389">
        <v>0</v>
      </c>
      <c r="I249" s="28">
        <f t="shared" si="215"/>
        <v>0</v>
      </c>
      <c r="J249" s="390">
        <v>0</v>
      </c>
      <c r="K249" s="22">
        <v>0</v>
      </c>
      <c r="L249" s="15">
        <v>0</v>
      </c>
      <c r="M249" s="16">
        <v>0</v>
      </c>
      <c r="N249" s="21">
        <v>0</v>
      </c>
      <c r="O249" s="22">
        <v>0</v>
      </c>
      <c r="P249" s="15">
        <v>0</v>
      </c>
      <c r="Q249" s="16">
        <v>0</v>
      </c>
      <c r="R249" s="21">
        <v>0</v>
      </c>
      <c r="S249" s="22">
        <v>0</v>
      </c>
      <c r="T249" s="15">
        <v>0</v>
      </c>
      <c r="U249" s="16">
        <v>0</v>
      </c>
      <c r="V249" s="21">
        <v>0</v>
      </c>
      <c r="W249" s="22">
        <v>0</v>
      </c>
      <c r="X249" s="15"/>
      <c r="Y249" s="16"/>
      <c r="Z249" s="21"/>
      <c r="AA249" s="22"/>
      <c r="AB249" s="27">
        <f>J249+L249+N249+P249+R249+T249+W249</f>
        <v>0</v>
      </c>
      <c r="AC249" s="391">
        <f>K249+M249+O249+Q249+S249+U249+V249</f>
        <v>0</v>
      </c>
      <c r="AD249" s="29">
        <f>I249+AB249-AC249</f>
        <v>0</v>
      </c>
      <c r="AE249" s="392">
        <v>0</v>
      </c>
      <c r="AF249" s="29">
        <v>0</v>
      </c>
      <c r="AG249" s="29">
        <v>0</v>
      </c>
      <c r="AH249" s="32">
        <f t="shared" si="229"/>
        <v>0</v>
      </c>
      <c r="AI249" s="351">
        <f t="shared" si="230"/>
        <v>0</v>
      </c>
      <c r="AJ249" s="397">
        <v>0</v>
      </c>
      <c r="AK249" s="29">
        <v>0</v>
      </c>
      <c r="AL249" s="455">
        <v>0</v>
      </c>
      <c r="AN249" s="421"/>
      <c r="AO249" s="422">
        <f t="shared" si="209"/>
        <v>0</v>
      </c>
    </row>
    <row r="250" spans="1:43" ht="15.6" hidden="1" x14ac:dyDescent="0.55000000000000004">
      <c r="A250" s="238">
        <v>60403</v>
      </c>
      <c r="B250" s="505" t="s">
        <v>248</v>
      </c>
      <c r="C250" s="389">
        <v>0</v>
      </c>
      <c r="D250" s="389">
        <v>0</v>
      </c>
      <c r="I250" s="28">
        <f t="shared" si="215"/>
        <v>0</v>
      </c>
      <c r="J250" s="390">
        <v>0</v>
      </c>
      <c r="K250" s="22">
        <v>0</v>
      </c>
      <c r="L250" s="15">
        <v>0</v>
      </c>
      <c r="M250" s="16">
        <v>0</v>
      </c>
      <c r="N250" s="21">
        <v>0</v>
      </c>
      <c r="O250" s="22">
        <v>0</v>
      </c>
      <c r="P250" s="15">
        <v>0</v>
      </c>
      <c r="Q250" s="16">
        <v>0</v>
      </c>
      <c r="R250" s="21">
        <v>0</v>
      </c>
      <c r="S250" s="22">
        <v>0</v>
      </c>
      <c r="T250" s="15">
        <v>0</v>
      </c>
      <c r="U250" s="16">
        <v>0</v>
      </c>
      <c r="V250" s="21">
        <v>0</v>
      </c>
      <c r="W250" s="22">
        <v>0</v>
      </c>
      <c r="X250" s="15"/>
      <c r="Y250" s="16"/>
      <c r="Z250" s="21"/>
      <c r="AA250" s="22"/>
      <c r="AB250" s="27">
        <f>J250+L250+N250+P250+R250+W250</f>
        <v>0</v>
      </c>
      <c r="AC250" s="391">
        <f>K250+M250+O250+Q250+S250+V250</f>
        <v>0</v>
      </c>
      <c r="AD250" s="29">
        <f>I250+AB250-AC250</f>
        <v>0</v>
      </c>
      <c r="AE250" s="392">
        <v>0</v>
      </c>
      <c r="AF250" s="29">
        <v>0</v>
      </c>
      <c r="AG250" s="29">
        <v>0</v>
      </c>
      <c r="AH250" s="32">
        <f t="shared" si="229"/>
        <v>0</v>
      </c>
      <c r="AI250" s="351">
        <f t="shared" si="230"/>
        <v>0</v>
      </c>
      <c r="AJ250" s="397">
        <v>0</v>
      </c>
      <c r="AK250" s="29">
        <v>0</v>
      </c>
      <c r="AL250" s="455">
        <v>0</v>
      </c>
      <c r="AN250" s="421"/>
      <c r="AO250" s="422">
        <f t="shared" si="209"/>
        <v>0</v>
      </c>
    </row>
    <row r="251" spans="1:43" ht="22.8" hidden="1" x14ac:dyDescent="0.55000000000000004">
      <c r="A251" s="238">
        <v>60404</v>
      </c>
      <c r="B251" s="505" t="s">
        <v>249</v>
      </c>
      <c r="C251" s="389">
        <v>0</v>
      </c>
      <c r="D251" s="389">
        <v>0</v>
      </c>
      <c r="I251" s="28">
        <f t="shared" si="215"/>
        <v>0</v>
      </c>
      <c r="J251" s="390">
        <v>0</v>
      </c>
      <c r="K251" s="22">
        <v>0</v>
      </c>
      <c r="L251" s="15">
        <v>0</v>
      </c>
      <c r="M251" s="16">
        <v>0</v>
      </c>
      <c r="N251" s="21">
        <v>0</v>
      </c>
      <c r="O251" s="22">
        <v>0</v>
      </c>
      <c r="P251" s="15">
        <v>0</v>
      </c>
      <c r="Q251" s="16">
        <v>0</v>
      </c>
      <c r="R251" s="21">
        <v>0</v>
      </c>
      <c r="S251" s="22">
        <v>0</v>
      </c>
      <c r="T251" s="15">
        <v>0</v>
      </c>
      <c r="U251" s="16">
        <v>0</v>
      </c>
      <c r="V251" s="21">
        <v>0</v>
      </c>
      <c r="W251" s="22">
        <v>0</v>
      </c>
      <c r="X251" s="15"/>
      <c r="Y251" s="16"/>
      <c r="Z251" s="21"/>
      <c r="AA251" s="22"/>
      <c r="AB251" s="27">
        <f>J251+L251+N251+P251+R251+W251</f>
        <v>0</v>
      </c>
      <c r="AC251" s="391">
        <f>K251+M251+O251+Q251+S251+V251</f>
        <v>0</v>
      </c>
      <c r="AD251" s="29">
        <f>I251+AB251-AC251</f>
        <v>0</v>
      </c>
      <c r="AE251" s="392">
        <v>0</v>
      </c>
      <c r="AF251" s="29">
        <v>0</v>
      </c>
      <c r="AG251" s="29">
        <v>0</v>
      </c>
      <c r="AH251" s="32">
        <f t="shared" si="229"/>
        <v>0</v>
      </c>
      <c r="AI251" s="351">
        <f t="shared" si="230"/>
        <v>0</v>
      </c>
      <c r="AJ251" s="396" t="e">
        <f>(AD251-AI251)/AD251</f>
        <v>#DIV/0!</v>
      </c>
      <c r="AK251" s="29">
        <v>0</v>
      </c>
      <c r="AL251" s="455" t="e">
        <f>AE251/AD251</f>
        <v>#DIV/0!</v>
      </c>
      <c r="AN251" s="421"/>
      <c r="AO251" s="422">
        <f t="shared" si="209"/>
        <v>0</v>
      </c>
    </row>
    <row r="252" spans="1:43" s="472" customFormat="1" ht="24" hidden="1" collapsed="1" x14ac:dyDescent="0.55000000000000004">
      <c r="A252" s="459">
        <v>605</v>
      </c>
      <c r="B252" s="460" t="s">
        <v>250</v>
      </c>
      <c r="C252" s="461">
        <f>C253</f>
        <v>0</v>
      </c>
      <c r="D252" s="461">
        <f>D253</f>
        <v>0</v>
      </c>
      <c r="E252" s="462">
        <f>E253</f>
        <v>0</v>
      </c>
      <c r="F252" s="462"/>
      <c r="G252" s="462"/>
      <c r="H252" s="462">
        <f>H253</f>
        <v>0</v>
      </c>
      <c r="I252" s="463">
        <f t="shared" si="215"/>
        <v>0</v>
      </c>
      <c r="J252" s="461">
        <f>J253</f>
        <v>0</v>
      </c>
      <c r="K252" s="464">
        <f t="shared" ref="K252:W252" si="251">K253</f>
        <v>0</v>
      </c>
      <c r="L252" s="465">
        <f t="shared" si="251"/>
        <v>0</v>
      </c>
      <c r="M252" s="465">
        <f t="shared" si="251"/>
        <v>0</v>
      </c>
      <c r="N252" s="465">
        <f t="shared" si="251"/>
        <v>0</v>
      </c>
      <c r="O252" s="464">
        <f t="shared" si="251"/>
        <v>0</v>
      </c>
      <c r="P252" s="465">
        <f t="shared" si="251"/>
        <v>0</v>
      </c>
      <c r="Q252" s="464">
        <f t="shared" si="251"/>
        <v>0</v>
      </c>
      <c r="R252" s="465">
        <f t="shared" si="251"/>
        <v>0</v>
      </c>
      <c r="S252" s="464">
        <f t="shared" si="251"/>
        <v>0</v>
      </c>
      <c r="T252" s="465">
        <f t="shared" si="251"/>
        <v>0</v>
      </c>
      <c r="U252" s="464">
        <f t="shared" si="251"/>
        <v>0</v>
      </c>
      <c r="V252" s="465">
        <f t="shared" si="251"/>
        <v>0</v>
      </c>
      <c r="W252" s="464">
        <f t="shared" si="251"/>
        <v>0</v>
      </c>
      <c r="X252" s="465"/>
      <c r="Y252" s="464"/>
      <c r="Z252" s="465"/>
      <c r="AA252" s="464"/>
      <c r="AB252" s="466">
        <f t="shared" ref="AB252:AK252" si="252">AB253</f>
        <v>0</v>
      </c>
      <c r="AC252" s="461">
        <f t="shared" si="252"/>
        <v>0</v>
      </c>
      <c r="AD252" s="458">
        <f t="shared" si="252"/>
        <v>0</v>
      </c>
      <c r="AE252" s="457">
        <f t="shared" si="252"/>
        <v>0</v>
      </c>
      <c r="AF252" s="458">
        <f t="shared" si="252"/>
        <v>0</v>
      </c>
      <c r="AG252" s="458">
        <f t="shared" si="252"/>
        <v>0</v>
      </c>
      <c r="AH252" s="458">
        <f t="shared" si="229"/>
        <v>0</v>
      </c>
      <c r="AI252" s="458">
        <f t="shared" si="252"/>
        <v>0</v>
      </c>
      <c r="AJ252" s="467">
        <v>0</v>
      </c>
      <c r="AK252" s="458">
        <f t="shared" si="252"/>
        <v>0</v>
      </c>
      <c r="AL252" s="468" t="s">
        <v>0</v>
      </c>
      <c r="AM252" s="469"/>
      <c r="AN252" s="470"/>
      <c r="AO252" s="471">
        <f t="shared" si="209"/>
        <v>0</v>
      </c>
      <c r="AP252" s="469"/>
      <c r="AQ252" s="469"/>
    </row>
    <row r="253" spans="1:43" ht="15.6" hidden="1" x14ac:dyDescent="0.55000000000000004">
      <c r="A253" s="238">
        <v>60501</v>
      </c>
      <c r="B253" s="505" t="s">
        <v>251</v>
      </c>
      <c r="C253" s="389"/>
      <c r="D253" s="389"/>
      <c r="I253" s="28">
        <f t="shared" si="215"/>
        <v>0</v>
      </c>
      <c r="J253" s="390"/>
      <c r="K253" s="22"/>
      <c r="L253" s="15"/>
      <c r="M253" s="16"/>
      <c r="N253" s="21"/>
      <c r="O253" s="22"/>
      <c r="P253" s="15"/>
      <c r="Q253" s="16"/>
      <c r="R253" s="21"/>
      <c r="S253" s="22"/>
      <c r="T253" s="15"/>
      <c r="U253" s="16"/>
      <c r="V253" s="21"/>
      <c r="W253" s="22"/>
      <c r="X253" s="15"/>
      <c r="Y253" s="16"/>
      <c r="Z253" s="21"/>
      <c r="AA253" s="22"/>
      <c r="AB253" s="27">
        <f>J253+L253+N253+P253+R253+W253</f>
        <v>0</v>
      </c>
      <c r="AC253" s="391">
        <f>K253+M253+O253+Q253+S253+V253</f>
        <v>0</v>
      </c>
      <c r="AD253" s="29">
        <f>I253+AB253-AC253</f>
        <v>0</v>
      </c>
      <c r="AE253" s="392"/>
      <c r="AF253" s="29"/>
      <c r="AG253" s="29"/>
      <c r="AH253" s="32">
        <f t="shared" si="229"/>
        <v>0</v>
      </c>
      <c r="AI253" s="351">
        <f t="shared" si="230"/>
        <v>0</v>
      </c>
      <c r="AJ253" s="397"/>
      <c r="AK253" s="29"/>
      <c r="AL253" s="455"/>
      <c r="AN253" s="421"/>
      <c r="AO253" s="422">
        <f t="shared" si="209"/>
        <v>0</v>
      </c>
    </row>
    <row r="254" spans="1:43" s="472" customFormat="1" ht="24" hidden="1" collapsed="1" x14ac:dyDescent="0.55000000000000004">
      <c r="A254" s="459">
        <v>606</v>
      </c>
      <c r="B254" s="460" t="s">
        <v>252</v>
      </c>
      <c r="C254" s="461">
        <f>+C255+C256</f>
        <v>0</v>
      </c>
      <c r="D254" s="461">
        <f>+D255+D256</f>
        <v>0</v>
      </c>
      <c r="E254" s="462">
        <f>+E255+E256</f>
        <v>0</v>
      </c>
      <c r="F254" s="462"/>
      <c r="G254" s="462"/>
      <c r="H254" s="462">
        <f>+H255+H256</f>
        <v>0</v>
      </c>
      <c r="I254" s="463">
        <f t="shared" si="215"/>
        <v>0</v>
      </c>
      <c r="J254" s="461">
        <f>+J255+J256</f>
        <v>0</v>
      </c>
      <c r="K254" s="464">
        <f t="shared" ref="K254:W254" si="253">+K255+K256</f>
        <v>0</v>
      </c>
      <c r="L254" s="465">
        <f t="shared" si="253"/>
        <v>0</v>
      </c>
      <c r="M254" s="465">
        <f t="shared" si="253"/>
        <v>0</v>
      </c>
      <c r="N254" s="465">
        <f t="shared" si="253"/>
        <v>0</v>
      </c>
      <c r="O254" s="464">
        <f t="shared" si="253"/>
        <v>0</v>
      </c>
      <c r="P254" s="465">
        <f t="shared" si="253"/>
        <v>0</v>
      </c>
      <c r="Q254" s="464">
        <f t="shared" si="253"/>
        <v>0</v>
      </c>
      <c r="R254" s="465">
        <f t="shared" si="253"/>
        <v>0</v>
      </c>
      <c r="S254" s="464">
        <f t="shared" si="253"/>
        <v>0</v>
      </c>
      <c r="T254" s="465">
        <f>+T255+T256</f>
        <v>0</v>
      </c>
      <c r="U254" s="464">
        <f>+U255+U256</f>
        <v>0</v>
      </c>
      <c r="V254" s="465">
        <f t="shared" si="253"/>
        <v>0</v>
      </c>
      <c r="W254" s="464">
        <f t="shared" si="253"/>
        <v>0</v>
      </c>
      <c r="X254" s="465"/>
      <c r="Y254" s="464"/>
      <c r="Z254" s="465"/>
      <c r="AA254" s="464"/>
      <c r="AB254" s="466">
        <f t="shared" ref="AB254:AI254" si="254">+AB255+AB256</f>
        <v>0</v>
      </c>
      <c r="AC254" s="461">
        <f t="shared" si="254"/>
        <v>0</v>
      </c>
      <c r="AD254" s="458">
        <f>+AD255+AD256</f>
        <v>0</v>
      </c>
      <c r="AE254" s="457">
        <f>+AE255+AE256</f>
        <v>0</v>
      </c>
      <c r="AF254" s="458">
        <f t="shared" si="254"/>
        <v>0</v>
      </c>
      <c r="AG254" s="458">
        <f t="shared" ref="AG254" si="255">+AG255+AG256</f>
        <v>0</v>
      </c>
      <c r="AH254" s="458">
        <f>+AI254+AG254</f>
        <v>0</v>
      </c>
      <c r="AI254" s="458">
        <f t="shared" si="254"/>
        <v>0</v>
      </c>
      <c r="AJ254" s="467">
        <f t="shared" ref="AJ254" si="256">IFERROR(((AD254-AI254)/AD254),0)</f>
        <v>0</v>
      </c>
      <c r="AK254" s="458">
        <f t="shared" ref="AK254" si="257">+AK255+AK256</f>
        <v>0</v>
      </c>
      <c r="AL254" s="468">
        <f t="shared" ref="AL254" si="258">IFERROR(+(AE254/AD254),0)</f>
        <v>0</v>
      </c>
      <c r="AM254" s="469"/>
      <c r="AN254" s="470"/>
      <c r="AO254" s="471">
        <f t="shared" si="209"/>
        <v>0</v>
      </c>
      <c r="AP254" s="469"/>
      <c r="AQ254" s="469"/>
    </row>
    <row r="255" spans="1:43" ht="15.6" hidden="1" x14ac:dyDescent="0.55000000000000004">
      <c r="A255" s="238" t="s">
        <v>530</v>
      </c>
      <c r="B255" s="410" t="s">
        <v>253</v>
      </c>
      <c r="C255" s="235">
        <v>0</v>
      </c>
      <c r="D255" s="389">
        <v>0</v>
      </c>
      <c r="I255" s="28">
        <f t="shared" si="215"/>
        <v>0</v>
      </c>
      <c r="J255" s="390"/>
      <c r="K255" s="22"/>
      <c r="L255" s="15"/>
      <c r="M255" s="16">
        <v>0</v>
      </c>
      <c r="N255" s="21">
        <v>0</v>
      </c>
      <c r="O255" s="22">
        <v>0</v>
      </c>
      <c r="P255" s="15">
        <v>0</v>
      </c>
      <c r="Q255" s="16">
        <v>0</v>
      </c>
      <c r="R255" s="21">
        <v>0</v>
      </c>
      <c r="S255" s="22">
        <v>0</v>
      </c>
      <c r="T255" s="15">
        <v>0</v>
      </c>
      <c r="U255" s="16"/>
      <c r="V255" s="21">
        <v>0</v>
      </c>
      <c r="W255" s="22">
        <v>0</v>
      </c>
      <c r="X255" s="15"/>
      <c r="Y255" s="16"/>
      <c r="Z255" s="21"/>
      <c r="AA255" s="22"/>
      <c r="AB255" s="27">
        <f>J255+L255+N255+P255+R255+T255+W255</f>
        <v>0</v>
      </c>
      <c r="AC255" s="391">
        <f>K255+M255+O255+Q255+S255+U255+V255</f>
        <v>0</v>
      </c>
      <c r="AD255" s="29">
        <f>I255+AB255-AC255</f>
        <v>0</v>
      </c>
      <c r="AE255" s="392">
        <f>IFERROR(+VLOOKUP(A255,'Base de Datos'!$A$1:$H$70,7,0),0)</f>
        <v>0</v>
      </c>
      <c r="AF255" s="29">
        <f>IFERROR(+VLOOKUP(A255,'Base de Datos'!$A$1:$H$70,6,0),0)</f>
        <v>0</v>
      </c>
      <c r="AG255" s="29">
        <f>IFERROR(+VLOOKUP(A255,'Base de Datos'!$A$1:$H$70,8,0),0)</f>
        <v>0</v>
      </c>
      <c r="AH255" s="32">
        <f>+AI255+AG255</f>
        <v>0</v>
      </c>
      <c r="AI255" s="351">
        <f t="shared" si="230"/>
        <v>0</v>
      </c>
      <c r="AJ255" s="393">
        <f t="shared" ref="AJ255" si="259">IFERROR(((AD255-AI255)/AD255),0)</f>
        <v>0</v>
      </c>
      <c r="AK255" s="29">
        <f>IFERROR(+VLOOKUP(#REF!,'Base de Datos'!$A$1:$H$70,6,0),0)</f>
        <v>0</v>
      </c>
      <c r="AL255" s="455">
        <f t="shared" ref="AL255" si="260">IFERROR(+(AE255/AD255),0)</f>
        <v>0</v>
      </c>
      <c r="AN255" s="421"/>
      <c r="AO255" s="422">
        <f t="shared" si="209"/>
        <v>0</v>
      </c>
    </row>
    <row r="256" spans="1:43" ht="15.6" hidden="1" x14ac:dyDescent="0.55000000000000004">
      <c r="A256" s="238">
        <v>60602</v>
      </c>
      <c r="B256" s="505" t="s">
        <v>254</v>
      </c>
      <c r="C256" s="389">
        <v>0</v>
      </c>
      <c r="D256" s="389">
        <v>0</v>
      </c>
      <c r="I256" s="28">
        <f t="shared" si="215"/>
        <v>0</v>
      </c>
      <c r="J256" s="390">
        <v>0</v>
      </c>
      <c r="K256" s="22">
        <v>0</v>
      </c>
      <c r="L256" s="15">
        <v>0</v>
      </c>
      <c r="M256" s="16">
        <v>0</v>
      </c>
      <c r="N256" s="21">
        <v>0</v>
      </c>
      <c r="O256" s="22">
        <v>0</v>
      </c>
      <c r="P256" s="15">
        <v>0</v>
      </c>
      <c r="Q256" s="16">
        <v>0</v>
      </c>
      <c r="R256" s="21">
        <v>0</v>
      </c>
      <c r="S256" s="22">
        <v>0</v>
      </c>
      <c r="T256" s="15">
        <v>0</v>
      </c>
      <c r="U256" s="16">
        <v>0</v>
      </c>
      <c r="V256" s="21">
        <v>0</v>
      </c>
      <c r="W256" s="22">
        <v>0</v>
      </c>
      <c r="X256" s="15"/>
      <c r="Y256" s="16"/>
      <c r="Z256" s="21"/>
      <c r="AA256" s="22"/>
      <c r="AB256" s="27">
        <f>J256+L256+N256+P256+R256+W256</f>
        <v>0</v>
      </c>
      <c r="AC256" s="391">
        <f>K256+M256+O256+Q256+S256+V256</f>
        <v>0</v>
      </c>
      <c r="AD256" s="29">
        <f>I256+AB256-AC256</f>
        <v>0</v>
      </c>
      <c r="AE256" s="392">
        <v>0</v>
      </c>
      <c r="AF256" s="29">
        <v>0</v>
      </c>
      <c r="AG256" s="29"/>
      <c r="AH256" s="32">
        <f t="shared" si="229"/>
        <v>0</v>
      </c>
      <c r="AI256" s="351">
        <f t="shared" si="230"/>
        <v>0</v>
      </c>
      <c r="AJ256" s="397">
        <v>0</v>
      </c>
      <c r="AK256" s="29">
        <v>0</v>
      </c>
      <c r="AL256" s="455">
        <v>0</v>
      </c>
      <c r="AN256" s="421"/>
      <c r="AO256" s="422">
        <f t="shared" si="209"/>
        <v>0</v>
      </c>
    </row>
    <row r="257" spans="1:43" s="472" customFormat="1" ht="24" collapsed="1" x14ac:dyDescent="0.55000000000000004">
      <c r="A257" s="459">
        <v>607</v>
      </c>
      <c r="B257" s="460" t="s">
        <v>255</v>
      </c>
      <c r="C257" s="461">
        <f>+C258+C259</f>
        <v>66275120</v>
      </c>
      <c r="D257" s="461">
        <f>+D258+D259</f>
        <v>0</v>
      </c>
      <c r="E257" s="462">
        <f>+E258+E259</f>
        <v>0</v>
      </c>
      <c r="F257" s="462"/>
      <c r="G257" s="462"/>
      <c r="H257" s="462">
        <f>+H258+H259</f>
        <v>0</v>
      </c>
      <c r="I257" s="463">
        <f t="shared" si="215"/>
        <v>66275120</v>
      </c>
      <c r="J257" s="461">
        <f>+J258+J259</f>
        <v>0</v>
      </c>
      <c r="K257" s="464">
        <f t="shared" ref="K257:W257" si="261">+K258+K259</f>
        <v>0</v>
      </c>
      <c r="L257" s="465">
        <f t="shared" si="261"/>
        <v>0</v>
      </c>
      <c r="M257" s="465">
        <f t="shared" si="261"/>
        <v>0</v>
      </c>
      <c r="N257" s="465">
        <f t="shared" si="261"/>
        <v>0</v>
      </c>
      <c r="O257" s="464">
        <f t="shared" si="261"/>
        <v>0</v>
      </c>
      <c r="P257" s="465">
        <f t="shared" si="261"/>
        <v>0</v>
      </c>
      <c r="Q257" s="464">
        <f t="shared" si="261"/>
        <v>0</v>
      </c>
      <c r="R257" s="465">
        <f t="shared" si="261"/>
        <v>0</v>
      </c>
      <c r="S257" s="464">
        <f>+S258+S259</f>
        <v>0</v>
      </c>
      <c r="T257" s="465">
        <f>+T258+T259</f>
        <v>0</v>
      </c>
      <c r="U257" s="464">
        <f>+U258+U259</f>
        <v>0</v>
      </c>
      <c r="V257" s="465">
        <f t="shared" si="261"/>
        <v>0</v>
      </c>
      <c r="W257" s="464">
        <f t="shared" si="261"/>
        <v>0</v>
      </c>
      <c r="X257" s="465"/>
      <c r="Y257" s="464"/>
      <c r="Z257" s="465"/>
      <c r="AA257" s="464"/>
      <c r="AB257" s="466">
        <f t="shared" ref="AB257:AI257" si="262">+AB258+AB259</f>
        <v>0</v>
      </c>
      <c r="AC257" s="461">
        <f t="shared" si="262"/>
        <v>0</v>
      </c>
      <c r="AD257" s="458">
        <f>+AD258+AD259</f>
        <v>66275120</v>
      </c>
      <c r="AE257" s="457">
        <f t="shared" si="262"/>
        <v>65294508.079999998</v>
      </c>
      <c r="AF257" s="458">
        <f t="shared" si="262"/>
        <v>980611.92</v>
      </c>
      <c r="AG257" s="458">
        <f t="shared" ref="AG257" si="263">+AG258+AG259</f>
        <v>0</v>
      </c>
      <c r="AH257" s="458">
        <f>+AI257+AG257</f>
        <v>1.7462298274040222E-9</v>
      </c>
      <c r="AI257" s="458">
        <f t="shared" si="262"/>
        <v>1.7462298274040222E-9</v>
      </c>
      <c r="AJ257" s="467">
        <f>(AD257-AI257)/AD257</f>
        <v>1</v>
      </c>
      <c r="AK257" s="458">
        <f t="shared" ref="AK257" si="264">+AK258+AK259</f>
        <v>0</v>
      </c>
      <c r="AL257" s="468">
        <f>AE257/AD257</f>
        <v>0.9852039208680422</v>
      </c>
      <c r="AM257" s="469"/>
      <c r="AN257" s="470">
        <v>7195000</v>
      </c>
      <c r="AO257" s="471">
        <f t="shared" si="209"/>
        <v>-7194999.9999999981</v>
      </c>
      <c r="AP257" s="469"/>
      <c r="AQ257" s="469"/>
    </row>
    <row r="258" spans="1:43" ht="15.6" x14ac:dyDescent="0.55000000000000004">
      <c r="A258" s="238">
        <v>60701</v>
      </c>
      <c r="B258" s="505" t="s">
        <v>256</v>
      </c>
      <c r="C258" s="389">
        <f>C316</f>
        <v>66275120</v>
      </c>
      <c r="D258" s="389">
        <v>0</v>
      </c>
      <c r="E258" s="409"/>
      <c r="F258" s="409"/>
      <c r="G258" s="409"/>
      <c r="H258" s="409"/>
      <c r="I258" s="28">
        <f>SUM(C258:D258)</f>
        <v>66275120</v>
      </c>
      <c r="J258" s="390">
        <f>+J316</f>
        <v>0</v>
      </c>
      <c r="K258" s="22">
        <f>K316</f>
        <v>0</v>
      </c>
      <c r="L258" s="15">
        <v>0</v>
      </c>
      <c r="M258" s="16"/>
      <c r="N258" s="21">
        <v>0</v>
      </c>
      <c r="O258" s="22">
        <f>O316</f>
        <v>0</v>
      </c>
      <c r="P258" s="15">
        <f>+P316</f>
        <v>0</v>
      </c>
      <c r="Q258" s="16">
        <v>0</v>
      </c>
      <c r="R258" s="21">
        <f t="shared" ref="R258:W258" si="265">+R316</f>
        <v>0</v>
      </c>
      <c r="S258" s="22">
        <f t="shared" si="265"/>
        <v>0</v>
      </c>
      <c r="T258" s="21">
        <f t="shared" si="265"/>
        <v>0</v>
      </c>
      <c r="U258" s="21">
        <f t="shared" si="265"/>
        <v>0</v>
      </c>
      <c r="V258" s="21">
        <f t="shared" si="265"/>
        <v>0</v>
      </c>
      <c r="W258" s="22">
        <f t="shared" si="265"/>
        <v>0</v>
      </c>
      <c r="X258" s="22">
        <f t="shared" ref="X258:AA258" si="266">+X316</f>
        <v>0</v>
      </c>
      <c r="Y258" s="22">
        <f t="shared" si="266"/>
        <v>0</v>
      </c>
      <c r="Z258" s="22">
        <f t="shared" si="266"/>
        <v>0</v>
      </c>
      <c r="AA258" s="22">
        <f t="shared" si="266"/>
        <v>0</v>
      </c>
      <c r="AB258" s="27">
        <f t="shared" ref="AB258" si="267">J258+L258+N258+P258+R258+T258+V258+X258+Z258</f>
        <v>0</v>
      </c>
      <c r="AC258" s="391">
        <f>K258+M258+O258+Q258+S258+U258+W258+Y258+AA258</f>
        <v>0</v>
      </c>
      <c r="AD258" s="214">
        <f>I258+AB258-AC258</f>
        <v>66275120</v>
      </c>
      <c r="AE258" s="392">
        <f>AE316</f>
        <v>65294508.079999998</v>
      </c>
      <c r="AF258" s="29">
        <f>AF313+AF314+AF315</f>
        <v>980611.92</v>
      </c>
      <c r="AG258" s="29">
        <f>AG313+AG314+AG315</f>
        <v>0</v>
      </c>
      <c r="AH258" s="32">
        <f>+AI258+AG258</f>
        <v>1.7462298274040222E-9</v>
      </c>
      <c r="AI258" s="351">
        <f>AD258-AE258-AF258</f>
        <v>1.7462298274040222E-9</v>
      </c>
      <c r="AJ258" s="397">
        <f t="shared" ref="AJ258" si="268">IFERROR(((AD258-AI258)/AD258),0)</f>
        <v>1</v>
      </c>
      <c r="AK258" s="29">
        <f>AK313+AK314+AK315</f>
        <v>0</v>
      </c>
      <c r="AL258" s="455">
        <f t="shared" ref="AL258" si="269">IFERROR(+(AE258/AD258),0)</f>
        <v>0.9852039208680422</v>
      </c>
      <c r="AN258" s="421">
        <v>7195000</v>
      </c>
      <c r="AO258" s="422">
        <f t="shared" si="209"/>
        <v>-7194999.9999999981</v>
      </c>
    </row>
    <row r="259" spans="1:43" ht="12" hidden="1" x14ac:dyDescent="0.25">
      <c r="A259" s="245" t="s">
        <v>541</v>
      </c>
      <c r="B259" s="134" t="s">
        <v>257</v>
      </c>
      <c r="C259" s="141">
        <v>0</v>
      </c>
      <c r="D259" s="141"/>
      <c r="E259" s="142"/>
      <c r="F259" s="142"/>
      <c r="G259" s="142"/>
      <c r="H259" s="142"/>
      <c r="I259" s="143">
        <f t="shared" si="215"/>
        <v>0</v>
      </c>
      <c r="J259" s="246"/>
      <c r="K259" s="147"/>
      <c r="L259" s="144"/>
      <c r="M259" s="145"/>
      <c r="N259" s="146"/>
      <c r="O259" s="147"/>
      <c r="P259" s="144"/>
      <c r="Q259" s="145"/>
      <c r="R259" s="146"/>
      <c r="S259" s="147"/>
      <c r="T259" s="144"/>
      <c r="U259" s="145"/>
      <c r="V259" s="146"/>
      <c r="W259" s="147"/>
      <c r="X259" s="144"/>
      <c r="Y259" s="145"/>
      <c r="Z259" s="146"/>
      <c r="AA259" s="147"/>
      <c r="AB259" s="149"/>
      <c r="AC259" s="189">
        <f>K259+M259+O259+Q259+S259+U259+V259</f>
        <v>0</v>
      </c>
      <c r="AD259" s="135">
        <f>I259+AB259-AC259</f>
        <v>0</v>
      </c>
      <c r="AE259" s="392">
        <f>IFERROR(+VLOOKUP(A259,'Base de Datos'!$A$1:$H$70,7,0),0)</f>
        <v>0</v>
      </c>
      <c r="AF259" s="29">
        <f>IFERROR(+VLOOKUP(A259,'Base de Datos'!$A$1:$H$70,6,0),0)</f>
        <v>0</v>
      </c>
      <c r="AG259" s="29"/>
      <c r="AH259" s="29"/>
      <c r="AI259" s="355">
        <f t="shared" si="230"/>
        <v>0</v>
      </c>
      <c r="AJ259" s="397"/>
      <c r="AK259" s="29">
        <f>IFERROR(+VLOOKUP(#REF!,'Base de Datos'!$A$1:$H$70,6,0),0)</f>
        <v>0</v>
      </c>
      <c r="AL259" s="435"/>
    </row>
    <row r="260" spans="1:43" s="132" customFormat="1" ht="15.6" hidden="1" x14ac:dyDescent="0.55000000000000004">
      <c r="A260" s="230">
        <v>7</v>
      </c>
      <c r="B260" s="403" t="s">
        <v>258</v>
      </c>
      <c r="C260" s="388">
        <f>+C261+C269+C271+C276+C278</f>
        <v>0</v>
      </c>
      <c r="D260" s="388">
        <f>+D261+D269+D271+D276+D278</f>
        <v>0</v>
      </c>
      <c r="E260" s="404">
        <f>+E261+E269+E271+E276+E278</f>
        <v>0</v>
      </c>
      <c r="F260" s="404"/>
      <c r="G260" s="404"/>
      <c r="H260" s="404">
        <f>+H261+H269+H271+H276+H278</f>
        <v>0</v>
      </c>
      <c r="I260" s="177">
        <f t="shared" si="215"/>
        <v>0</v>
      </c>
      <c r="J260" s="388">
        <f>+J261+J269+J271+J276+J278</f>
        <v>0</v>
      </c>
      <c r="K260" s="231">
        <f t="shared" ref="K260:W260" si="270">+K261+K269+K271+K276+K278</f>
        <v>0</v>
      </c>
      <c r="L260" s="241">
        <f t="shared" si="270"/>
        <v>0</v>
      </c>
      <c r="M260" s="242">
        <f t="shared" si="270"/>
        <v>0</v>
      </c>
      <c r="N260" s="243">
        <f t="shared" si="270"/>
        <v>0</v>
      </c>
      <c r="O260" s="244">
        <f t="shared" si="270"/>
        <v>0</v>
      </c>
      <c r="P260" s="241">
        <f t="shared" si="270"/>
        <v>0</v>
      </c>
      <c r="Q260" s="242">
        <f t="shared" si="270"/>
        <v>0</v>
      </c>
      <c r="R260" s="243">
        <f t="shared" si="270"/>
        <v>0</v>
      </c>
      <c r="S260" s="244">
        <f t="shared" si="270"/>
        <v>0</v>
      </c>
      <c r="T260" s="241"/>
      <c r="U260" s="242"/>
      <c r="V260" s="243">
        <f t="shared" si="270"/>
        <v>0</v>
      </c>
      <c r="W260" s="244">
        <f t="shared" si="270"/>
        <v>0</v>
      </c>
      <c r="X260" s="241"/>
      <c r="Y260" s="242"/>
      <c r="Z260" s="243"/>
      <c r="AA260" s="244"/>
      <c r="AB260" s="233">
        <f>+AB261+AB269+AB271+AB276+AB278</f>
        <v>0</v>
      </c>
      <c r="AC260" s="388">
        <f>+AC261+AC269+AC271+AC276+AC278</f>
        <v>0</v>
      </c>
      <c r="AD260" s="177">
        <f t="shared" ref="AD260:AD295" si="271">SUM(J260:K260)</f>
        <v>0</v>
      </c>
      <c r="AE260" s="388">
        <f>+AE261+AE269+AE271+AE276+AE278</f>
        <v>0</v>
      </c>
      <c r="AF260" s="177">
        <f>+AF261+AF269+AF271+AF276+AF278</f>
        <v>0</v>
      </c>
      <c r="AG260" s="177"/>
      <c r="AH260" s="177"/>
      <c r="AI260" s="233">
        <f>+AI261+AI269+AI271+AI276+AI278</f>
        <v>0</v>
      </c>
      <c r="AJ260" s="375" t="s">
        <v>0</v>
      </c>
      <c r="AK260" s="177">
        <f>+AK261+AK269+AK271+AK276+AK278</f>
        <v>0</v>
      </c>
      <c r="AL260" s="455" t="s">
        <v>0</v>
      </c>
      <c r="AM260" s="1"/>
      <c r="AN260" s="419"/>
      <c r="AO260" s="422"/>
    </row>
    <row r="261" spans="1:43" s="472" customFormat="1" ht="24" hidden="1" collapsed="1" x14ac:dyDescent="0.55000000000000004">
      <c r="A261" s="459">
        <v>701</v>
      </c>
      <c r="B261" s="460" t="s">
        <v>259</v>
      </c>
      <c r="C261" s="461">
        <f>SUM(C262:C268)</f>
        <v>0</v>
      </c>
      <c r="D261" s="461">
        <f>SUM(D262:D268)</f>
        <v>0</v>
      </c>
      <c r="E261" s="462">
        <f>SUM(E262:E268)</f>
        <v>0</v>
      </c>
      <c r="F261" s="462"/>
      <c r="G261" s="462"/>
      <c r="H261" s="462">
        <f>SUM(H262:H268)</f>
        <v>0</v>
      </c>
      <c r="I261" s="463">
        <f t="shared" si="215"/>
        <v>0</v>
      </c>
      <c r="J261" s="461">
        <f>SUM(J262:J268)</f>
        <v>0</v>
      </c>
      <c r="K261" s="464">
        <f t="shared" ref="K261:W261" si="272">SUM(K262:K268)</f>
        <v>0</v>
      </c>
      <c r="L261" s="465">
        <f t="shared" si="272"/>
        <v>0</v>
      </c>
      <c r="M261" s="465">
        <f t="shared" si="272"/>
        <v>0</v>
      </c>
      <c r="N261" s="465">
        <f t="shared" si="272"/>
        <v>0</v>
      </c>
      <c r="O261" s="464">
        <f t="shared" si="272"/>
        <v>0</v>
      </c>
      <c r="P261" s="465">
        <f t="shared" si="272"/>
        <v>0</v>
      </c>
      <c r="Q261" s="464">
        <f t="shared" si="272"/>
        <v>0</v>
      </c>
      <c r="R261" s="465">
        <f t="shared" si="272"/>
        <v>0</v>
      </c>
      <c r="S261" s="464">
        <f t="shared" si="272"/>
        <v>0</v>
      </c>
      <c r="T261" s="465"/>
      <c r="U261" s="464"/>
      <c r="V261" s="465">
        <f t="shared" si="272"/>
        <v>0</v>
      </c>
      <c r="W261" s="464">
        <f t="shared" si="272"/>
        <v>0</v>
      </c>
      <c r="X261" s="465"/>
      <c r="Y261" s="464"/>
      <c r="Z261" s="465"/>
      <c r="AA261" s="464"/>
      <c r="AB261" s="466">
        <f>SUM(AB262:AB268)</f>
        <v>0</v>
      </c>
      <c r="AC261" s="461">
        <f>SUM(AC262:AC268)</f>
        <v>0</v>
      </c>
      <c r="AD261" s="458">
        <f t="shared" si="271"/>
        <v>0</v>
      </c>
      <c r="AE261" s="457">
        <f>SUM(AE262:AE268)</f>
        <v>0</v>
      </c>
      <c r="AF261" s="458">
        <f>SUM(AF262:AF268)</f>
        <v>0</v>
      </c>
      <c r="AG261" s="458"/>
      <c r="AH261" s="458"/>
      <c r="AI261" s="458">
        <f>SUM(AI262:AI268)</f>
        <v>0</v>
      </c>
      <c r="AJ261" s="467">
        <f>SUM(AJ262:AJ268)</f>
        <v>0</v>
      </c>
      <c r="AK261" s="458">
        <f>SUM(AK262:AK268)</f>
        <v>0</v>
      </c>
      <c r="AL261" s="468">
        <f>SUM(AL262:AL268)</f>
        <v>0</v>
      </c>
      <c r="AM261" s="469"/>
      <c r="AN261" s="470"/>
      <c r="AO261" s="471"/>
      <c r="AP261" s="469"/>
      <c r="AQ261" s="469"/>
    </row>
    <row r="262" spans="1:43" ht="15.6" hidden="1" x14ac:dyDescent="0.55000000000000004">
      <c r="A262" s="238">
        <v>70101</v>
      </c>
      <c r="B262" s="410" t="s">
        <v>260</v>
      </c>
      <c r="C262" s="389"/>
      <c r="D262" s="389"/>
      <c r="I262" s="28">
        <f t="shared" si="215"/>
        <v>0</v>
      </c>
      <c r="J262" s="390"/>
      <c r="K262" s="22"/>
      <c r="L262" s="15"/>
      <c r="M262" s="16"/>
      <c r="N262" s="21"/>
      <c r="O262" s="22"/>
      <c r="P262" s="15"/>
      <c r="Q262" s="16"/>
      <c r="R262" s="21"/>
      <c r="S262" s="21"/>
      <c r="T262" s="15"/>
      <c r="U262" s="16"/>
      <c r="V262" s="21"/>
      <c r="W262" s="21"/>
      <c r="X262" s="15"/>
      <c r="Y262" s="16"/>
      <c r="Z262" s="21"/>
      <c r="AA262" s="21"/>
      <c r="AB262" s="27"/>
      <c r="AC262" s="391"/>
      <c r="AD262" s="29">
        <f t="shared" si="271"/>
        <v>0</v>
      </c>
      <c r="AE262" s="159"/>
      <c r="AF262" s="204"/>
      <c r="AG262" s="204"/>
      <c r="AH262" s="32"/>
      <c r="AI262" s="351"/>
      <c r="AJ262" s="393"/>
      <c r="AK262" s="204"/>
      <c r="AL262" s="455"/>
      <c r="AN262" s="419"/>
      <c r="AO262" s="422"/>
    </row>
    <row r="263" spans="1:43" ht="15.6" hidden="1" x14ac:dyDescent="0.55000000000000004">
      <c r="A263" s="238">
        <v>70102</v>
      </c>
      <c r="B263" s="410" t="s">
        <v>261</v>
      </c>
      <c r="C263" s="389"/>
      <c r="D263" s="389"/>
      <c r="I263" s="28">
        <f t="shared" si="215"/>
        <v>0</v>
      </c>
      <c r="J263" s="390"/>
      <c r="K263" s="22"/>
      <c r="L263" s="15"/>
      <c r="M263" s="16"/>
      <c r="N263" s="21"/>
      <c r="O263" s="22"/>
      <c r="P263" s="15"/>
      <c r="Q263" s="16"/>
      <c r="R263" s="21"/>
      <c r="S263" s="21"/>
      <c r="T263" s="15"/>
      <c r="U263" s="16"/>
      <c r="V263" s="21"/>
      <c r="W263" s="21"/>
      <c r="X263" s="15"/>
      <c r="Y263" s="16"/>
      <c r="Z263" s="21"/>
      <c r="AA263" s="21"/>
      <c r="AB263" s="27"/>
      <c r="AC263" s="391"/>
      <c r="AD263" s="29">
        <f t="shared" si="271"/>
        <v>0</v>
      </c>
      <c r="AE263" s="159"/>
      <c r="AF263" s="204"/>
      <c r="AG263" s="204"/>
      <c r="AH263" s="32"/>
      <c r="AI263" s="351"/>
      <c r="AJ263" s="393"/>
      <c r="AK263" s="204"/>
      <c r="AL263" s="455"/>
      <c r="AN263" s="419"/>
      <c r="AO263" s="422"/>
    </row>
    <row r="264" spans="1:43" ht="27" hidden="1" x14ac:dyDescent="0.55000000000000004">
      <c r="A264" s="238">
        <v>70103</v>
      </c>
      <c r="B264" s="410" t="s">
        <v>262</v>
      </c>
      <c r="C264" s="389"/>
      <c r="D264" s="389"/>
      <c r="I264" s="28">
        <f t="shared" si="215"/>
        <v>0</v>
      </c>
      <c r="J264" s="390"/>
      <c r="K264" s="22"/>
      <c r="L264" s="15"/>
      <c r="M264" s="16"/>
      <c r="N264" s="21"/>
      <c r="O264" s="22"/>
      <c r="P264" s="15"/>
      <c r="Q264" s="16"/>
      <c r="R264" s="21"/>
      <c r="S264" s="21"/>
      <c r="T264" s="15"/>
      <c r="U264" s="16"/>
      <c r="V264" s="21"/>
      <c r="W264" s="21"/>
      <c r="X264" s="15"/>
      <c r="Y264" s="16"/>
      <c r="Z264" s="21"/>
      <c r="AA264" s="21"/>
      <c r="AB264" s="27"/>
      <c r="AC264" s="391"/>
      <c r="AD264" s="29">
        <f t="shared" si="271"/>
        <v>0</v>
      </c>
      <c r="AE264" s="159"/>
      <c r="AF264" s="204"/>
      <c r="AG264" s="204"/>
      <c r="AH264" s="32"/>
      <c r="AI264" s="351"/>
      <c r="AJ264" s="393"/>
      <c r="AK264" s="204"/>
      <c r="AL264" s="455"/>
      <c r="AN264" s="419"/>
      <c r="AO264" s="422"/>
    </row>
    <row r="265" spans="1:43" ht="15.6" hidden="1" x14ac:dyDescent="0.55000000000000004">
      <c r="A265" s="238">
        <v>70104</v>
      </c>
      <c r="B265" s="410" t="s">
        <v>263</v>
      </c>
      <c r="C265" s="389"/>
      <c r="D265" s="389"/>
      <c r="I265" s="28">
        <f t="shared" si="215"/>
        <v>0</v>
      </c>
      <c r="J265" s="390"/>
      <c r="K265" s="22"/>
      <c r="L265" s="15"/>
      <c r="M265" s="16"/>
      <c r="N265" s="21"/>
      <c r="O265" s="22"/>
      <c r="P265" s="15"/>
      <c r="Q265" s="16"/>
      <c r="R265" s="21"/>
      <c r="S265" s="21"/>
      <c r="T265" s="15"/>
      <c r="U265" s="16"/>
      <c r="V265" s="21"/>
      <c r="W265" s="21"/>
      <c r="X265" s="15"/>
      <c r="Y265" s="16"/>
      <c r="Z265" s="21"/>
      <c r="AA265" s="21"/>
      <c r="AB265" s="27"/>
      <c r="AC265" s="391"/>
      <c r="AD265" s="29">
        <f t="shared" si="271"/>
        <v>0</v>
      </c>
      <c r="AE265" s="159"/>
      <c r="AF265" s="204"/>
      <c r="AG265" s="204"/>
      <c r="AH265" s="32"/>
      <c r="AI265" s="351"/>
      <c r="AJ265" s="393"/>
      <c r="AK265" s="204"/>
      <c r="AL265" s="455"/>
      <c r="AN265" s="419"/>
      <c r="AO265" s="422"/>
    </row>
    <row r="266" spans="1:43" ht="27" hidden="1" x14ac:dyDescent="0.55000000000000004">
      <c r="A266" s="238">
        <v>70105</v>
      </c>
      <c r="B266" s="410" t="s">
        <v>264</v>
      </c>
      <c r="C266" s="389"/>
      <c r="D266" s="389"/>
      <c r="I266" s="28">
        <f t="shared" si="215"/>
        <v>0</v>
      </c>
      <c r="J266" s="390"/>
      <c r="K266" s="22"/>
      <c r="L266" s="15"/>
      <c r="M266" s="16"/>
      <c r="N266" s="21"/>
      <c r="O266" s="22"/>
      <c r="P266" s="15"/>
      <c r="Q266" s="16"/>
      <c r="R266" s="21"/>
      <c r="S266" s="21"/>
      <c r="T266" s="15"/>
      <c r="U266" s="16"/>
      <c r="V266" s="21"/>
      <c r="W266" s="21"/>
      <c r="X266" s="15"/>
      <c r="Y266" s="16"/>
      <c r="Z266" s="21"/>
      <c r="AA266" s="21"/>
      <c r="AB266" s="27"/>
      <c r="AC266" s="391"/>
      <c r="AD266" s="29">
        <f t="shared" si="271"/>
        <v>0</v>
      </c>
      <c r="AE266" s="159"/>
      <c r="AF266" s="204"/>
      <c r="AG266" s="204"/>
      <c r="AH266" s="32"/>
      <c r="AI266" s="351"/>
      <c r="AJ266" s="393"/>
      <c r="AK266" s="204"/>
      <c r="AL266" s="455"/>
      <c r="AN266" s="419"/>
      <c r="AO266" s="422"/>
    </row>
    <row r="267" spans="1:43" ht="27" hidden="1" x14ac:dyDescent="0.55000000000000004">
      <c r="A267" s="238">
        <v>70106</v>
      </c>
      <c r="B267" s="410" t="s">
        <v>265</v>
      </c>
      <c r="C267" s="389"/>
      <c r="D267" s="389"/>
      <c r="I267" s="28">
        <f t="shared" si="215"/>
        <v>0</v>
      </c>
      <c r="J267" s="390"/>
      <c r="K267" s="22"/>
      <c r="L267" s="15"/>
      <c r="M267" s="16"/>
      <c r="N267" s="21"/>
      <c r="O267" s="22"/>
      <c r="P267" s="15"/>
      <c r="Q267" s="16"/>
      <c r="R267" s="21"/>
      <c r="S267" s="21"/>
      <c r="T267" s="15"/>
      <c r="U267" s="16"/>
      <c r="V267" s="21"/>
      <c r="W267" s="21"/>
      <c r="X267" s="15"/>
      <c r="Y267" s="16"/>
      <c r="Z267" s="21"/>
      <c r="AA267" s="21"/>
      <c r="AB267" s="27"/>
      <c r="AC267" s="391"/>
      <c r="AD267" s="29">
        <f t="shared" si="271"/>
        <v>0</v>
      </c>
      <c r="AE267" s="159"/>
      <c r="AF267" s="204"/>
      <c r="AG267" s="204"/>
      <c r="AH267" s="32"/>
      <c r="AI267" s="351"/>
      <c r="AJ267" s="393"/>
      <c r="AK267" s="204"/>
      <c r="AL267" s="455"/>
      <c r="AN267" s="419"/>
      <c r="AO267" s="422"/>
    </row>
    <row r="268" spans="1:43" ht="15.6" hidden="1" x14ac:dyDescent="0.55000000000000004">
      <c r="A268" s="238">
        <v>70107</v>
      </c>
      <c r="B268" s="410" t="s">
        <v>266</v>
      </c>
      <c r="C268" s="389"/>
      <c r="D268" s="389"/>
      <c r="I268" s="28">
        <f t="shared" si="215"/>
        <v>0</v>
      </c>
      <c r="J268" s="390"/>
      <c r="K268" s="22"/>
      <c r="L268" s="15"/>
      <c r="M268" s="16"/>
      <c r="N268" s="21"/>
      <c r="O268" s="22"/>
      <c r="P268" s="15"/>
      <c r="Q268" s="16"/>
      <c r="R268" s="21"/>
      <c r="S268" s="21"/>
      <c r="T268" s="15"/>
      <c r="U268" s="16"/>
      <c r="V268" s="21"/>
      <c r="W268" s="21"/>
      <c r="X268" s="15"/>
      <c r="Y268" s="16"/>
      <c r="Z268" s="21"/>
      <c r="AA268" s="21"/>
      <c r="AB268" s="27"/>
      <c r="AC268" s="391"/>
      <c r="AD268" s="29">
        <f t="shared" si="271"/>
        <v>0</v>
      </c>
      <c r="AE268" s="159"/>
      <c r="AF268" s="204"/>
      <c r="AG268" s="204"/>
      <c r="AH268" s="32"/>
      <c r="AI268" s="351"/>
      <c r="AJ268" s="393"/>
      <c r="AK268" s="204"/>
      <c r="AL268" s="455"/>
      <c r="AN268" s="419"/>
      <c r="AO268" s="422"/>
    </row>
    <row r="269" spans="1:43" s="472" customFormat="1" ht="15.6" hidden="1" collapsed="1" x14ac:dyDescent="0.55000000000000004">
      <c r="A269" s="459">
        <v>702</v>
      </c>
      <c r="B269" s="460" t="s">
        <v>267</v>
      </c>
      <c r="C269" s="461">
        <f>C270</f>
        <v>0</v>
      </c>
      <c r="D269" s="461">
        <f>D270</f>
        <v>0</v>
      </c>
      <c r="E269" s="462">
        <f>E270</f>
        <v>0</v>
      </c>
      <c r="F269" s="462"/>
      <c r="G269" s="462"/>
      <c r="H269" s="462">
        <f>H270</f>
        <v>0</v>
      </c>
      <c r="I269" s="463">
        <f t="shared" si="215"/>
        <v>0</v>
      </c>
      <c r="J269" s="461">
        <f>J270</f>
        <v>0</v>
      </c>
      <c r="K269" s="464">
        <f t="shared" ref="K269:W269" si="273">K270</f>
        <v>0</v>
      </c>
      <c r="L269" s="465">
        <f t="shared" si="273"/>
        <v>0</v>
      </c>
      <c r="M269" s="465">
        <f t="shared" si="273"/>
        <v>0</v>
      </c>
      <c r="N269" s="465">
        <f t="shared" si="273"/>
        <v>0</v>
      </c>
      <c r="O269" s="464">
        <f t="shared" si="273"/>
        <v>0</v>
      </c>
      <c r="P269" s="465">
        <f t="shared" si="273"/>
        <v>0</v>
      </c>
      <c r="Q269" s="464">
        <f t="shared" si="273"/>
        <v>0</v>
      </c>
      <c r="R269" s="465">
        <f t="shared" si="273"/>
        <v>0</v>
      </c>
      <c r="S269" s="464">
        <f t="shared" si="273"/>
        <v>0</v>
      </c>
      <c r="T269" s="465"/>
      <c r="U269" s="464"/>
      <c r="V269" s="465">
        <f t="shared" si="273"/>
        <v>0</v>
      </c>
      <c r="W269" s="464">
        <f t="shared" si="273"/>
        <v>0</v>
      </c>
      <c r="X269" s="465"/>
      <c r="Y269" s="464"/>
      <c r="Z269" s="465"/>
      <c r="AA269" s="464"/>
      <c r="AB269" s="466">
        <f>AB270</f>
        <v>0</v>
      </c>
      <c r="AC269" s="461">
        <f>AC270</f>
        <v>0</v>
      </c>
      <c r="AD269" s="458">
        <f t="shared" si="271"/>
        <v>0</v>
      </c>
      <c r="AE269" s="457">
        <f>AE270</f>
        <v>0</v>
      </c>
      <c r="AF269" s="458">
        <f>AF270</f>
        <v>0</v>
      </c>
      <c r="AG269" s="458"/>
      <c r="AH269" s="458"/>
      <c r="AI269" s="458">
        <f>AI270</f>
        <v>0</v>
      </c>
      <c r="AJ269" s="467">
        <f>AJ270</f>
        <v>0</v>
      </c>
      <c r="AK269" s="458">
        <f>AK270</f>
        <v>0</v>
      </c>
      <c r="AL269" s="468">
        <f>AL270</f>
        <v>0</v>
      </c>
      <c r="AM269" s="469"/>
      <c r="AN269" s="470"/>
      <c r="AO269" s="471"/>
      <c r="AP269" s="469"/>
      <c r="AQ269" s="469"/>
    </row>
    <row r="270" spans="1:43" ht="15.6" hidden="1" x14ac:dyDescent="0.55000000000000004">
      <c r="A270" s="238">
        <v>70201</v>
      </c>
      <c r="B270" s="410" t="s">
        <v>268</v>
      </c>
      <c r="C270" s="389"/>
      <c r="D270" s="389"/>
      <c r="I270" s="28">
        <f t="shared" si="215"/>
        <v>0</v>
      </c>
      <c r="J270" s="390"/>
      <c r="K270" s="22"/>
      <c r="L270" s="15"/>
      <c r="M270" s="16"/>
      <c r="N270" s="21"/>
      <c r="O270" s="22"/>
      <c r="P270" s="15"/>
      <c r="Q270" s="16"/>
      <c r="R270" s="21"/>
      <c r="S270" s="21"/>
      <c r="T270" s="15"/>
      <c r="U270" s="16"/>
      <c r="V270" s="21"/>
      <c r="W270" s="21"/>
      <c r="X270" s="15"/>
      <c r="Y270" s="16"/>
      <c r="Z270" s="21"/>
      <c r="AA270" s="21"/>
      <c r="AB270" s="27"/>
      <c r="AC270" s="391"/>
      <c r="AD270" s="29">
        <f t="shared" si="271"/>
        <v>0</v>
      </c>
      <c r="AE270" s="159"/>
      <c r="AF270" s="204"/>
      <c r="AG270" s="204"/>
      <c r="AH270" s="32"/>
      <c r="AI270" s="351"/>
      <c r="AJ270" s="393"/>
      <c r="AK270" s="204"/>
      <c r="AL270" s="455"/>
      <c r="AN270" s="419"/>
      <c r="AO270" s="422"/>
    </row>
    <row r="271" spans="1:43" s="472" customFormat="1" ht="24" hidden="1" collapsed="1" x14ac:dyDescent="0.55000000000000004">
      <c r="A271" s="459">
        <v>703</v>
      </c>
      <c r="B271" s="460" t="s">
        <v>269</v>
      </c>
      <c r="C271" s="461">
        <f>SUM(C272:C275)</f>
        <v>0</v>
      </c>
      <c r="D271" s="461">
        <f>SUM(D272:D275)</f>
        <v>0</v>
      </c>
      <c r="E271" s="462">
        <f>SUM(E272:E275)</f>
        <v>0</v>
      </c>
      <c r="F271" s="462"/>
      <c r="G271" s="462"/>
      <c r="H271" s="462">
        <f>SUM(H272:H275)</f>
        <v>0</v>
      </c>
      <c r="I271" s="463">
        <f t="shared" si="215"/>
        <v>0</v>
      </c>
      <c r="J271" s="461">
        <f>SUM(J272:J275)</f>
        <v>0</v>
      </c>
      <c r="K271" s="464">
        <f t="shared" ref="K271:W271" si="274">SUM(K272:K275)</f>
        <v>0</v>
      </c>
      <c r="L271" s="465">
        <f t="shared" si="274"/>
        <v>0</v>
      </c>
      <c r="M271" s="465">
        <f t="shared" si="274"/>
        <v>0</v>
      </c>
      <c r="N271" s="465">
        <f t="shared" si="274"/>
        <v>0</v>
      </c>
      <c r="O271" s="464">
        <f t="shared" si="274"/>
        <v>0</v>
      </c>
      <c r="P271" s="465">
        <f t="shared" si="274"/>
        <v>0</v>
      </c>
      <c r="Q271" s="464">
        <f t="shared" si="274"/>
        <v>0</v>
      </c>
      <c r="R271" s="465">
        <f t="shared" si="274"/>
        <v>0</v>
      </c>
      <c r="S271" s="464">
        <f t="shared" si="274"/>
        <v>0</v>
      </c>
      <c r="T271" s="465"/>
      <c r="U271" s="464"/>
      <c r="V271" s="465">
        <f t="shared" si="274"/>
        <v>0</v>
      </c>
      <c r="W271" s="464">
        <f t="shared" si="274"/>
        <v>0</v>
      </c>
      <c r="X271" s="465"/>
      <c r="Y271" s="464"/>
      <c r="Z271" s="465"/>
      <c r="AA271" s="464"/>
      <c r="AB271" s="466">
        <f>SUM(AB272:AB275)</f>
        <v>0</v>
      </c>
      <c r="AC271" s="461">
        <f>SUM(AC272:AC275)</f>
        <v>0</v>
      </c>
      <c r="AD271" s="458">
        <f t="shared" si="271"/>
        <v>0</v>
      </c>
      <c r="AE271" s="457">
        <f>SUM(AE272:AE275)</f>
        <v>0</v>
      </c>
      <c r="AF271" s="458">
        <f>SUM(AF272:AF275)</f>
        <v>0</v>
      </c>
      <c r="AG271" s="458"/>
      <c r="AH271" s="458"/>
      <c r="AI271" s="458">
        <f>SUM(AI272:AI275)</f>
        <v>0</v>
      </c>
      <c r="AJ271" s="467">
        <f>SUM(AJ272:AJ275)</f>
        <v>0</v>
      </c>
      <c r="AK271" s="458">
        <f>SUM(AK272:AK275)</f>
        <v>0</v>
      </c>
      <c r="AL271" s="468">
        <f>SUM(AL272:AL275)</f>
        <v>0</v>
      </c>
      <c r="AM271" s="469"/>
      <c r="AN271" s="470"/>
      <c r="AO271" s="471"/>
      <c r="AP271" s="469"/>
      <c r="AQ271" s="469"/>
    </row>
    <row r="272" spans="1:43" ht="15.6" hidden="1" x14ac:dyDescent="0.55000000000000004">
      <c r="A272" s="238">
        <v>70301</v>
      </c>
      <c r="B272" s="410" t="s">
        <v>270</v>
      </c>
      <c r="C272" s="389"/>
      <c r="D272" s="389"/>
      <c r="I272" s="28">
        <f t="shared" ref="I272:I297" si="275">SUM(C272:D272)</f>
        <v>0</v>
      </c>
      <c r="J272" s="390"/>
      <c r="K272" s="22"/>
      <c r="L272" s="15"/>
      <c r="M272" s="16"/>
      <c r="N272" s="21"/>
      <c r="O272" s="22"/>
      <c r="P272" s="15"/>
      <c r="Q272" s="16"/>
      <c r="R272" s="21"/>
      <c r="S272" s="21"/>
      <c r="T272" s="15"/>
      <c r="U272" s="16"/>
      <c r="V272" s="21"/>
      <c r="W272" s="21"/>
      <c r="X272" s="15"/>
      <c r="Y272" s="16"/>
      <c r="Z272" s="21"/>
      <c r="AA272" s="21"/>
      <c r="AB272" s="27"/>
      <c r="AC272" s="391"/>
      <c r="AD272" s="29">
        <f t="shared" si="271"/>
        <v>0</v>
      </c>
      <c r="AE272" s="159"/>
      <c r="AF272" s="204"/>
      <c r="AG272" s="204"/>
      <c r="AH272" s="32"/>
      <c r="AI272" s="351"/>
      <c r="AJ272" s="393"/>
      <c r="AK272" s="204"/>
      <c r="AL272" s="455"/>
      <c r="AN272" s="419"/>
      <c r="AO272" s="422"/>
    </row>
    <row r="273" spans="1:43" ht="15.6" hidden="1" x14ac:dyDescent="0.55000000000000004">
      <c r="A273" s="238">
        <v>70302</v>
      </c>
      <c r="B273" s="410" t="s">
        <v>271</v>
      </c>
      <c r="C273" s="389"/>
      <c r="D273" s="389"/>
      <c r="I273" s="28">
        <f t="shared" si="275"/>
        <v>0</v>
      </c>
      <c r="J273" s="390"/>
      <c r="K273" s="22"/>
      <c r="L273" s="15"/>
      <c r="M273" s="16"/>
      <c r="N273" s="21"/>
      <c r="O273" s="22"/>
      <c r="P273" s="15"/>
      <c r="Q273" s="16"/>
      <c r="R273" s="21"/>
      <c r="S273" s="21"/>
      <c r="T273" s="15"/>
      <c r="U273" s="16"/>
      <c r="V273" s="21"/>
      <c r="W273" s="21"/>
      <c r="X273" s="15"/>
      <c r="Y273" s="16"/>
      <c r="Z273" s="21"/>
      <c r="AA273" s="21"/>
      <c r="AB273" s="27"/>
      <c r="AC273" s="391"/>
      <c r="AD273" s="29">
        <f t="shared" si="271"/>
        <v>0</v>
      </c>
      <c r="AE273" s="159"/>
      <c r="AF273" s="204"/>
      <c r="AG273" s="204"/>
      <c r="AH273" s="32"/>
      <c r="AI273" s="351"/>
      <c r="AJ273" s="393"/>
      <c r="AK273" s="204"/>
      <c r="AL273" s="455"/>
      <c r="AN273" s="419"/>
      <c r="AO273" s="422"/>
    </row>
    <row r="274" spans="1:43" ht="15.6" hidden="1" x14ac:dyDescent="0.55000000000000004">
      <c r="A274" s="238">
        <v>70303</v>
      </c>
      <c r="B274" s="410" t="s">
        <v>272</v>
      </c>
      <c r="C274" s="389"/>
      <c r="D274" s="389"/>
      <c r="I274" s="28">
        <f t="shared" si="275"/>
        <v>0</v>
      </c>
      <c r="J274" s="390"/>
      <c r="K274" s="22"/>
      <c r="L274" s="15"/>
      <c r="M274" s="16"/>
      <c r="N274" s="21"/>
      <c r="O274" s="22"/>
      <c r="P274" s="15"/>
      <c r="Q274" s="16"/>
      <c r="R274" s="21"/>
      <c r="S274" s="21"/>
      <c r="T274" s="15"/>
      <c r="U274" s="16"/>
      <c r="V274" s="21"/>
      <c r="W274" s="21"/>
      <c r="X274" s="15"/>
      <c r="Y274" s="16"/>
      <c r="Z274" s="21"/>
      <c r="AA274" s="21"/>
      <c r="AB274" s="27"/>
      <c r="AC274" s="391"/>
      <c r="AD274" s="29">
        <f t="shared" si="271"/>
        <v>0</v>
      </c>
      <c r="AE274" s="159"/>
      <c r="AF274" s="204"/>
      <c r="AG274" s="204"/>
      <c r="AH274" s="32"/>
      <c r="AI274" s="351"/>
      <c r="AJ274" s="393"/>
      <c r="AK274" s="204"/>
      <c r="AL274" s="455"/>
      <c r="AN274" s="419"/>
      <c r="AO274" s="422"/>
    </row>
    <row r="275" spans="1:43" ht="27" hidden="1" x14ac:dyDescent="0.55000000000000004">
      <c r="A275" s="238">
        <v>70399</v>
      </c>
      <c r="B275" s="410" t="s">
        <v>273</v>
      </c>
      <c r="C275" s="389"/>
      <c r="D275" s="389"/>
      <c r="I275" s="28">
        <f t="shared" si="275"/>
        <v>0</v>
      </c>
      <c r="J275" s="390"/>
      <c r="K275" s="22"/>
      <c r="L275" s="15"/>
      <c r="M275" s="16"/>
      <c r="N275" s="21"/>
      <c r="O275" s="22"/>
      <c r="P275" s="15"/>
      <c r="Q275" s="16"/>
      <c r="R275" s="21"/>
      <c r="S275" s="21"/>
      <c r="T275" s="15"/>
      <c r="U275" s="16"/>
      <c r="V275" s="21"/>
      <c r="W275" s="21"/>
      <c r="X275" s="15"/>
      <c r="Y275" s="16"/>
      <c r="Z275" s="21"/>
      <c r="AA275" s="21"/>
      <c r="AB275" s="27"/>
      <c r="AC275" s="391"/>
      <c r="AD275" s="29">
        <f t="shared" si="271"/>
        <v>0</v>
      </c>
      <c r="AE275" s="159"/>
      <c r="AF275" s="204"/>
      <c r="AG275" s="204"/>
      <c r="AH275" s="32"/>
      <c r="AI275" s="351"/>
      <c r="AJ275" s="393"/>
      <c r="AK275" s="204"/>
      <c r="AL275" s="455"/>
      <c r="AN275" s="419"/>
      <c r="AO275" s="422"/>
    </row>
    <row r="276" spans="1:43" s="472" customFormat="1" ht="24" hidden="1" collapsed="1" x14ac:dyDescent="0.55000000000000004">
      <c r="A276" s="459">
        <v>704</v>
      </c>
      <c r="B276" s="460" t="s">
        <v>274</v>
      </c>
      <c r="C276" s="461">
        <f>C277</f>
        <v>0</v>
      </c>
      <c r="D276" s="461">
        <f>D277</f>
        <v>0</v>
      </c>
      <c r="E276" s="462">
        <f>E277</f>
        <v>0</v>
      </c>
      <c r="F276" s="462"/>
      <c r="G276" s="462"/>
      <c r="H276" s="462">
        <f>H277</f>
        <v>0</v>
      </c>
      <c r="I276" s="463">
        <f t="shared" si="275"/>
        <v>0</v>
      </c>
      <c r="J276" s="461">
        <f>J277</f>
        <v>0</v>
      </c>
      <c r="K276" s="464">
        <f t="shared" ref="K276:W276" si="276">K277</f>
        <v>0</v>
      </c>
      <c r="L276" s="465">
        <f t="shared" si="276"/>
        <v>0</v>
      </c>
      <c r="M276" s="465">
        <f t="shared" si="276"/>
        <v>0</v>
      </c>
      <c r="N276" s="465">
        <f t="shared" si="276"/>
        <v>0</v>
      </c>
      <c r="O276" s="464">
        <f t="shared" si="276"/>
        <v>0</v>
      </c>
      <c r="P276" s="465">
        <f t="shared" si="276"/>
        <v>0</v>
      </c>
      <c r="Q276" s="464">
        <f t="shared" si="276"/>
        <v>0</v>
      </c>
      <c r="R276" s="465">
        <f t="shared" si="276"/>
        <v>0</v>
      </c>
      <c r="S276" s="464">
        <f t="shared" si="276"/>
        <v>0</v>
      </c>
      <c r="T276" s="465"/>
      <c r="U276" s="464"/>
      <c r="V276" s="465">
        <f t="shared" si="276"/>
        <v>0</v>
      </c>
      <c r="W276" s="464">
        <f t="shared" si="276"/>
        <v>0</v>
      </c>
      <c r="X276" s="465"/>
      <c r="Y276" s="464"/>
      <c r="Z276" s="465"/>
      <c r="AA276" s="464"/>
      <c r="AB276" s="466">
        <f>AB277</f>
        <v>0</v>
      </c>
      <c r="AC276" s="461">
        <f>AC277</f>
        <v>0</v>
      </c>
      <c r="AD276" s="458">
        <f t="shared" si="271"/>
        <v>0</v>
      </c>
      <c r="AE276" s="457">
        <f>AE277</f>
        <v>0</v>
      </c>
      <c r="AF276" s="458">
        <f>AF277</f>
        <v>0</v>
      </c>
      <c r="AG276" s="458"/>
      <c r="AH276" s="458"/>
      <c r="AI276" s="458">
        <f>AI277</f>
        <v>0</v>
      </c>
      <c r="AJ276" s="467">
        <f>AJ277</f>
        <v>0</v>
      </c>
      <c r="AK276" s="458">
        <f>AK277</f>
        <v>0</v>
      </c>
      <c r="AL276" s="468">
        <f>AL277</f>
        <v>0</v>
      </c>
      <c r="AM276" s="469"/>
      <c r="AN276" s="470"/>
      <c r="AO276" s="471"/>
      <c r="AP276" s="469"/>
      <c r="AQ276" s="469"/>
    </row>
    <row r="277" spans="1:43" ht="15.6" hidden="1" x14ac:dyDescent="0.55000000000000004">
      <c r="A277" s="238">
        <v>70401</v>
      </c>
      <c r="B277" s="410" t="s">
        <v>275</v>
      </c>
      <c r="C277" s="389"/>
      <c r="D277" s="389"/>
      <c r="I277" s="28">
        <f t="shared" si="275"/>
        <v>0</v>
      </c>
      <c r="J277" s="390"/>
      <c r="K277" s="22"/>
      <c r="L277" s="15"/>
      <c r="M277" s="16"/>
      <c r="N277" s="21"/>
      <c r="O277" s="22"/>
      <c r="P277" s="15"/>
      <c r="Q277" s="16"/>
      <c r="R277" s="21"/>
      <c r="S277" s="21"/>
      <c r="T277" s="15"/>
      <c r="U277" s="16"/>
      <c r="V277" s="21"/>
      <c r="W277" s="21"/>
      <c r="X277" s="15"/>
      <c r="Y277" s="16"/>
      <c r="Z277" s="21"/>
      <c r="AA277" s="21"/>
      <c r="AB277" s="27"/>
      <c r="AC277" s="391"/>
      <c r="AD277" s="29">
        <f t="shared" si="271"/>
        <v>0</v>
      </c>
      <c r="AE277" s="159"/>
      <c r="AF277" s="204"/>
      <c r="AG277" s="204"/>
      <c r="AH277" s="32"/>
      <c r="AI277" s="351"/>
      <c r="AJ277" s="393"/>
      <c r="AK277" s="204"/>
      <c r="AL277" s="455"/>
      <c r="AN277" s="419"/>
      <c r="AO277" s="422"/>
    </row>
    <row r="278" spans="1:43" s="472" customFormat="1" ht="24" hidden="1" collapsed="1" x14ac:dyDescent="0.55000000000000004">
      <c r="A278" s="459">
        <v>705</v>
      </c>
      <c r="B278" s="460" t="s">
        <v>276</v>
      </c>
      <c r="C278" s="461">
        <f>SUM(C279:C280)</f>
        <v>0</v>
      </c>
      <c r="D278" s="461">
        <f>SUM(D279:D280)</f>
        <v>0</v>
      </c>
      <c r="E278" s="462">
        <f>SUM(E279:E280)</f>
        <v>0</v>
      </c>
      <c r="F278" s="462"/>
      <c r="G278" s="462"/>
      <c r="H278" s="462">
        <f>SUM(H279:H280)</f>
        <v>0</v>
      </c>
      <c r="I278" s="463">
        <f t="shared" si="275"/>
        <v>0</v>
      </c>
      <c r="J278" s="461">
        <f>SUM(J279:J280)</f>
        <v>0</v>
      </c>
      <c r="K278" s="464">
        <f t="shared" ref="K278:W278" si="277">SUM(K279:K280)</f>
        <v>0</v>
      </c>
      <c r="L278" s="465">
        <f t="shared" si="277"/>
        <v>0</v>
      </c>
      <c r="M278" s="465">
        <f t="shared" si="277"/>
        <v>0</v>
      </c>
      <c r="N278" s="465">
        <f t="shared" si="277"/>
        <v>0</v>
      </c>
      <c r="O278" s="464">
        <f t="shared" si="277"/>
        <v>0</v>
      </c>
      <c r="P278" s="465">
        <f t="shared" si="277"/>
        <v>0</v>
      </c>
      <c r="Q278" s="464">
        <f t="shared" si="277"/>
        <v>0</v>
      </c>
      <c r="R278" s="465">
        <f t="shared" si="277"/>
        <v>0</v>
      </c>
      <c r="S278" s="464">
        <f t="shared" si="277"/>
        <v>0</v>
      </c>
      <c r="T278" s="465"/>
      <c r="U278" s="464"/>
      <c r="V278" s="465">
        <f t="shared" si="277"/>
        <v>0</v>
      </c>
      <c r="W278" s="464">
        <f t="shared" si="277"/>
        <v>0</v>
      </c>
      <c r="X278" s="465"/>
      <c r="Y278" s="464"/>
      <c r="Z278" s="465"/>
      <c r="AA278" s="464"/>
      <c r="AB278" s="466">
        <f>SUM(AB279:AB280)</f>
        <v>0</v>
      </c>
      <c r="AC278" s="461">
        <f>SUM(AC279:AC280)</f>
        <v>0</v>
      </c>
      <c r="AD278" s="458">
        <f t="shared" si="271"/>
        <v>0</v>
      </c>
      <c r="AE278" s="457">
        <f>SUM(AE279:AE280)</f>
        <v>0</v>
      </c>
      <c r="AF278" s="458">
        <f>SUM(AF279:AF280)</f>
        <v>0</v>
      </c>
      <c r="AG278" s="458"/>
      <c r="AH278" s="458"/>
      <c r="AI278" s="458">
        <f>SUM(AI279:AI280)</f>
        <v>0</v>
      </c>
      <c r="AJ278" s="467">
        <f>SUM(AJ279:AJ280)</f>
        <v>0</v>
      </c>
      <c r="AK278" s="458">
        <f>SUM(AK279:AK280)</f>
        <v>0</v>
      </c>
      <c r="AL278" s="468">
        <f>SUM(AL279:AL280)</f>
        <v>0</v>
      </c>
      <c r="AM278" s="469"/>
      <c r="AN278" s="470"/>
      <c r="AO278" s="471"/>
      <c r="AP278" s="469"/>
      <c r="AQ278" s="469"/>
    </row>
    <row r="279" spans="1:43" ht="15.6" hidden="1" x14ac:dyDescent="0.55000000000000004">
      <c r="A279" s="238">
        <v>70501</v>
      </c>
      <c r="B279" s="410" t="s">
        <v>277</v>
      </c>
      <c r="C279" s="389"/>
      <c r="D279" s="389"/>
      <c r="I279" s="28">
        <f t="shared" si="275"/>
        <v>0</v>
      </c>
      <c r="J279" s="390"/>
      <c r="K279" s="22"/>
      <c r="L279" s="15"/>
      <c r="M279" s="16"/>
      <c r="N279" s="21"/>
      <c r="O279" s="22"/>
      <c r="P279" s="15"/>
      <c r="Q279" s="16"/>
      <c r="R279" s="21"/>
      <c r="S279" s="21"/>
      <c r="T279" s="15"/>
      <c r="U279" s="16"/>
      <c r="V279" s="21"/>
      <c r="W279" s="21"/>
      <c r="X279" s="15"/>
      <c r="Y279" s="16"/>
      <c r="Z279" s="21"/>
      <c r="AA279" s="21"/>
      <c r="AB279" s="27"/>
      <c r="AC279" s="391"/>
      <c r="AD279" s="29">
        <f t="shared" si="271"/>
        <v>0</v>
      </c>
      <c r="AE279" s="159"/>
      <c r="AF279" s="204"/>
      <c r="AG279" s="204"/>
      <c r="AH279" s="32"/>
      <c r="AI279" s="351"/>
      <c r="AJ279" s="393"/>
      <c r="AK279" s="204"/>
      <c r="AL279" s="455"/>
      <c r="AN279" s="419"/>
      <c r="AO279" s="422"/>
    </row>
    <row r="280" spans="1:43" ht="15.6" hidden="1" x14ac:dyDescent="0.55000000000000004">
      <c r="A280" s="238">
        <v>70502</v>
      </c>
      <c r="B280" s="410" t="s">
        <v>278</v>
      </c>
      <c r="C280" s="389"/>
      <c r="D280" s="389"/>
      <c r="I280" s="28">
        <f t="shared" si="275"/>
        <v>0</v>
      </c>
      <c r="J280" s="390"/>
      <c r="K280" s="22"/>
      <c r="L280" s="15"/>
      <c r="M280" s="16"/>
      <c r="N280" s="21"/>
      <c r="O280" s="22"/>
      <c r="P280" s="15"/>
      <c r="Q280" s="16"/>
      <c r="R280" s="21"/>
      <c r="S280" s="21"/>
      <c r="T280" s="15"/>
      <c r="U280" s="16"/>
      <c r="V280" s="21"/>
      <c r="W280" s="21"/>
      <c r="X280" s="15"/>
      <c r="Y280" s="16"/>
      <c r="Z280" s="21"/>
      <c r="AA280" s="21"/>
      <c r="AB280" s="27"/>
      <c r="AC280" s="391"/>
      <c r="AD280" s="29">
        <f t="shared" si="271"/>
        <v>0</v>
      </c>
      <c r="AE280" s="159"/>
      <c r="AF280" s="204"/>
      <c r="AG280" s="204"/>
      <c r="AH280" s="32"/>
      <c r="AI280" s="351"/>
      <c r="AJ280" s="393"/>
      <c r="AK280" s="204"/>
      <c r="AL280" s="455"/>
      <c r="AN280" s="419"/>
      <c r="AO280" s="422"/>
    </row>
    <row r="281" spans="1:43" s="125" customFormat="1" ht="13.2" hidden="1" x14ac:dyDescent="0.25">
      <c r="A281" s="176">
        <v>8</v>
      </c>
      <c r="B281" s="403" t="s">
        <v>279</v>
      </c>
      <c r="C281" s="412">
        <f>+C282+C287</f>
        <v>0</v>
      </c>
      <c r="D281" s="412">
        <f>+D282+D287</f>
        <v>0</v>
      </c>
      <c r="E281" s="404">
        <f>+E282+E287</f>
        <v>0</v>
      </c>
      <c r="F281" s="404"/>
      <c r="G281" s="404"/>
      <c r="H281" s="404">
        <f>+H282+H287</f>
        <v>0</v>
      </c>
      <c r="I281" s="177">
        <f t="shared" si="275"/>
        <v>0</v>
      </c>
      <c r="J281" s="413">
        <f>+J282+J287</f>
        <v>0</v>
      </c>
      <c r="K281" s="178">
        <f t="shared" ref="K281:W281" si="278">+K282+K287</f>
        <v>0</v>
      </c>
      <c r="L281" s="200">
        <f t="shared" si="278"/>
        <v>0</v>
      </c>
      <c r="M281" s="201">
        <f t="shared" si="278"/>
        <v>0</v>
      </c>
      <c r="N281" s="202">
        <f t="shared" si="278"/>
        <v>0</v>
      </c>
      <c r="O281" s="203">
        <f t="shared" si="278"/>
        <v>0</v>
      </c>
      <c r="P281" s="200">
        <f t="shared" si="278"/>
        <v>0</v>
      </c>
      <c r="Q281" s="201">
        <f t="shared" si="278"/>
        <v>0</v>
      </c>
      <c r="R281" s="202">
        <f t="shared" si="278"/>
        <v>0</v>
      </c>
      <c r="S281" s="203">
        <f t="shared" si="278"/>
        <v>0</v>
      </c>
      <c r="T281" s="200"/>
      <c r="U281" s="201"/>
      <c r="V281" s="202">
        <f t="shared" si="278"/>
        <v>0</v>
      </c>
      <c r="W281" s="203">
        <f t="shared" si="278"/>
        <v>0</v>
      </c>
      <c r="X281" s="200"/>
      <c r="Y281" s="201"/>
      <c r="Z281" s="202"/>
      <c r="AA281" s="203"/>
      <c r="AB281" s="179">
        <f>+AB282+AB287</f>
        <v>0</v>
      </c>
      <c r="AC281" s="412">
        <f>+AC282+AC287</f>
        <v>0</v>
      </c>
      <c r="AD281" s="177">
        <f t="shared" si="271"/>
        <v>0</v>
      </c>
      <c r="AE281" s="160">
        <f>+AE282+AE287</f>
        <v>0</v>
      </c>
      <c r="AF281" s="177">
        <f>+AF282+AF287</f>
        <v>0</v>
      </c>
      <c r="AG281" s="177"/>
      <c r="AH281" s="177"/>
      <c r="AI281" s="354">
        <f>+AI282+AI287</f>
        <v>0</v>
      </c>
      <c r="AJ281" s="376">
        <f>+AJ282+AJ287</f>
        <v>0</v>
      </c>
      <c r="AK281" s="177">
        <f>+AK282+AK287</f>
        <v>0</v>
      </c>
      <c r="AL281" s="434">
        <f>+AL282+AL287</f>
        <v>0</v>
      </c>
      <c r="AM281" s="1"/>
      <c r="AN281" s="428"/>
    </row>
    <row r="282" spans="1:43" s="472" customFormat="1" ht="15.6" hidden="1" collapsed="1" x14ac:dyDescent="0.55000000000000004">
      <c r="A282" s="459">
        <v>801</v>
      </c>
      <c r="B282" s="460" t="s">
        <v>280</v>
      </c>
      <c r="C282" s="461">
        <f>SUM(C283:C286)</f>
        <v>0</v>
      </c>
      <c r="D282" s="461">
        <f>SUM(D283:D286)</f>
        <v>0</v>
      </c>
      <c r="E282" s="462">
        <f>SUM(E283:E286)</f>
        <v>0</v>
      </c>
      <c r="F282" s="462"/>
      <c r="G282" s="462"/>
      <c r="H282" s="462">
        <f>SUM(H283:H286)</f>
        <v>0</v>
      </c>
      <c r="I282" s="463">
        <f t="shared" si="275"/>
        <v>0</v>
      </c>
      <c r="J282" s="461">
        <f>SUM(J283:J286)</f>
        <v>0</v>
      </c>
      <c r="K282" s="464">
        <f t="shared" ref="K282:W282" si="279">SUM(K283:K286)</f>
        <v>0</v>
      </c>
      <c r="L282" s="465">
        <f t="shared" si="279"/>
        <v>0</v>
      </c>
      <c r="M282" s="465">
        <f t="shared" si="279"/>
        <v>0</v>
      </c>
      <c r="N282" s="465">
        <f t="shared" si="279"/>
        <v>0</v>
      </c>
      <c r="O282" s="464">
        <f t="shared" si="279"/>
        <v>0</v>
      </c>
      <c r="P282" s="465">
        <f t="shared" si="279"/>
        <v>0</v>
      </c>
      <c r="Q282" s="464">
        <f t="shared" si="279"/>
        <v>0</v>
      </c>
      <c r="R282" s="465">
        <f t="shared" si="279"/>
        <v>0</v>
      </c>
      <c r="S282" s="464">
        <f t="shared" si="279"/>
        <v>0</v>
      </c>
      <c r="T282" s="465"/>
      <c r="U282" s="464"/>
      <c r="V282" s="465">
        <f t="shared" si="279"/>
        <v>0</v>
      </c>
      <c r="W282" s="464">
        <f t="shared" si="279"/>
        <v>0</v>
      </c>
      <c r="X282" s="465"/>
      <c r="Y282" s="464"/>
      <c r="Z282" s="465"/>
      <c r="AA282" s="464"/>
      <c r="AB282" s="466">
        <f>SUM(AB283:AB286)</f>
        <v>0</v>
      </c>
      <c r="AC282" s="461">
        <f>SUM(AC283:AC286)</f>
        <v>0</v>
      </c>
      <c r="AD282" s="458">
        <f t="shared" si="271"/>
        <v>0</v>
      </c>
      <c r="AE282" s="457">
        <f>SUM(AE283:AE286)</f>
        <v>0</v>
      </c>
      <c r="AF282" s="458">
        <f>SUM(AF283:AF286)</f>
        <v>0</v>
      </c>
      <c r="AG282" s="458"/>
      <c r="AH282" s="458"/>
      <c r="AI282" s="458">
        <f>SUM(AI283:AI286)</f>
        <v>0</v>
      </c>
      <c r="AJ282" s="467">
        <f>SUM(AJ283:AJ286)</f>
        <v>0</v>
      </c>
      <c r="AK282" s="458">
        <f>SUM(AK283:AK286)</f>
        <v>0</v>
      </c>
      <c r="AL282" s="468">
        <f>SUM(AL283:AL286)</f>
        <v>0</v>
      </c>
      <c r="AM282" s="469"/>
      <c r="AN282" s="470"/>
      <c r="AO282" s="471"/>
      <c r="AP282" s="469"/>
      <c r="AQ282" s="469"/>
    </row>
    <row r="283" spans="1:43" ht="15.6" hidden="1" x14ac:dyDescent="0.55000000000000004">
      <c r="A283" s="238">
        <v>80101</v>
      </c>
      <c r="B283" s="410" t="s">
        <v>281</v>
      </c>
      <c r="C283" s="389"/>
      <c r="D283" s="389"/>
      <c r="I283" s="28">
        <f t="shared" si="275"/>
        <v>0</v>
      </c>
      <c r="J283" s="390"/>
      <c r="K283" s="22"/>
      <c r="L283" s="15"/>
      <c r="M283" s="16"/>
      <c r="N283" s="21"/>
      <c r="O283" s="22"/>
      <c r="P283" s="15"/>
      <c r="Q283" s="16"/>
      <c r="R283" s="21"/>
      <c r="S283" s="21"/>
      <c r="T283" s="15"/>
      <c r="U283" s="16"/>
      <c r="V283" s="21"/>
      <c r="W283" s="21"/>
      <c r="X283" s="15"/>
      <c r="Y283" s="16"/>
      <c r="Z283" s="21"/>
      <c r="AA283" s="21"/>
      <c r="AB283" s="27"/>
      <c r="AC283" s="391"/>
      <c r="AD283" s="29">
        <f t="shared" si="271"/>
        <v>0</v>
      </c>
      <c r="AE283" s="159"/>
      <c r="AF283" s="204"/>
      <c r="AG283" s="204"/>
      <c r="AH283" s="32"/>
      <c r="AI283" s="351"/>
      <c r="AJ283" s="393"/>
      <c r="AK283" s="204"/>
      <c r="AL283" s="455"/>
      <c r="AN283" s="419"/>
      <c r="AO283" s="422"/>
    </row>
    <row r="284" spans="1:43" ht="15.6" hidden="1" x14ac:dyDescent="0.55000000000000004">
      <c r="A284" s="238">
        <v>80102</v>
      </c>
      <c r="B284" s="410" t="s">
        <v>282</v>
      </c>
      <c r="C284" s="389"/>
      <c r="D284" s="389"/>
      <c r="I284" s="28">
        <f t="shared" si="275"/>
        <v>0</v>
      </c>
      <c r="J284" s="390"/>
      <c r="K284" s="22"/>
      <c r="L284" s="15"/>
      <c r="M284" s="16"/>
      <c r="N284" s="21"/>
      <c r="O284" s="22"/>
      <c r="P284" s="15"/>
      <c r="Q284" s="16"/>
      <c r="R284" s="21"/>
      <c r="S284" s="21"/>
      <c r="T284" s="15"/>
      <c r="U284" s="16"/>
      <c r="V284" s="21"/>
      <c r="W284" s="21"/>
      <c r="X284" s="15"/>
      <c r="Y284" s="16"/>
      <c r="Z284" s="21"/>
      <c r="AA284" s="21"/>
      <c r="AB284" s="27"/>
      <c r="AC284" s="391"/>
      <c r="AD284" s="29">
        <f t="shared" si="271"/>
        <v>0</v>
      </c>
      <c r="AE284" s="159"/>
      <c r="AF284" s="204"/>
      <c r="AG284" s="204"/>
      <c r="AH284" s="32"/>
      <c r="AI284" s="351"/>
      <c r="AJ284" s="393"/>
      <c r="AK284" s="204"/>
      <c r="AL284" s="455"/>
      <c r="AN284" s="419"/>
      <c r="AO284" s="422"/>
    </row>
    <row r="285" spans="1:43" ht="27" hidden="1" x14ac:dyDescent="0.55000000000000004">
      <c r="A285" s="238">
        <v>80103</v>
      </c>
      <c r="B285" s="410" t="s">
        <v>283</v>
      </c>
      <c r="C285" s="389"/>
      <c r="D285" s="389"/>
      <c r="I285" s="28">
        <f t="shared" si="275"/>
        <v>0</v>
      </c>
      <c r="J285" s="390"/>
      <c r="K285" s="22"/>
      <c r="L285" s="15"/>
      <c r="M285" s="16"/>
      <c r="N285" s="21"/>
      <c r="O285" s="22"/>
      <c r="P285" s="15"/>
      <c r="Q285" s="16"/>
      <c r="R285" s="21"/>
      <c r="S285" s="21"/>
      <c r="T285" s="15"/>
      <c r="U285" s="16"/>
      <c r="V285" s="21"/>
      <c r="W285" s="21"/>
      <c r="X285" s="15"/>
      <c r="Y285" s="16"/>
      <c r="Z285" s="21"/>
      <c r="AA285" s="21"/>
      <c r="AB285" s="27"/>
      <c r="AC285" s="391"/>
      <c r="AD285" s="29">
        <f t="shared" si="271"/>
        <v>0</v>
      </c>
      <c r="AE285" s="159"/>
      <c r="AF285" s="204"/>
      <c r="AG285" s="204"/>
      <c r="AH285" s="32"/>
      <c r="AI285" s="351"/>
      <c r="AJ285" s="393"/>
      <c r="AK285" s="204"/>
      <c r="AL285" s="455"/>
      <c r="AN285" s="419"/>
      <c r="AO285" s="422"/>
    </row>
    <row r="286" spans="1:43" ht="27" hidden="1" x14ac:dyDescent="0.55000000000000004">
      <c r="A286" s="238">
        <v>80104</v>
      </c>
      <c r="B286" s="410" t="s">
        <v>284</v>
      </c>
      <c r="C286" s="389"/>
      <c r="D286" s="389"/>
      <c r="I286" s="28">
        <f t="shared" si="275"/>
        <v>0</v>
      </c>
      <c r="J286" s="390"/>
      <c r="K286" s="22"/>
      <c r="L286" s="15"/>
      <c r="M286" s="16"/>
      <c r="N286" s="21"/>
      <c r="O286" s="22"/>
      <c r="P286" s="15"/>
      <c r="Q286" s="16"/>
      <c r="R286" s="21"/>
      <c r="S286" s="21"/>
      <c r="T286" s="15"/>
      <c r="U286" s="16"/>
      <c r="V286" s="21"/>
      <c r="W286" s="21"/>
      <c r="X286" s="15"/>
      <c r="Y286" s="16"/>
      <c r="Z286" s="21"/>
      <c r="AA286" s="21"/>
      <c r="AB286" s="27"/>
      <c r="AC286" s="391"/>
      <c r="AD286" s="29">
        <f t="shared" si="271"/>
        <v>0</v>
      </c>
      <c r="AE286" s="159"/>
      <c r="AF286" s="204"/>
      <c r="AG286" s="204"/>
      <c r="AH286" s="32"/>
      <c r="AI286" s="351"/>
      <c r="AJ286" s="393"/>
      <c r="AK286" s="204"/>
      <c r="AL286" s="455"/>
      <c r="AN286" s="419"/>
      <c r="AO286" s="422"/>
    </row>
    <row r="287" spans="1:43" s="472" customFormat="1" ht="15.6" hidden="1" collapsed="1" x14ac:dyDescent="0.55000000000000004">
      <c r="A287" s="459">
        <v>802</v>
      </c>
      <c r="B287" s="460" t="s">
        <v>285</v>
      </c>
      <c r="C287" s="461">
        <f>SUM(C288:C295)</f>
        <v>0</v>
      </c>
      <c r="D287" s="461">
        <f>SUM(D288:D295)</f>
        <v>0</v>
      </c>
      <c r="E287" s="462">
        <f>SUM(E288:E295)</f>
        <v>0</v>
      </c>
      <c r="F287" s="462"/>
      <c r="G287" s="462"/>
      <c r="H287" s="462">
        <f>SUM(H288:H295)</f>
        <v>0</v>
      </c>
      <c r="I287" s="463">
        <f t="shared" si="275"/>
        <v>0</v>
      </c>
      <c r="J287" s="461">
        <f>SUM(J288:J295)</f>
        <v>0</v>
      </c>
      <c r="K287" s="464">
        <f t="shared" ref="K287:W287" si="280">SUM(K288:K295)</f>
        <v>0</v>
      </c>
      <c r="L287" s="465">
        <f t="shared" si="280"/>
        <v>0</v>
      </c>
      <c r="M287" s="465">
        <f t="shared" si="280"/>
        <v>0</v>
      </c>
      <c r="N287" s="465">
        <f t="shared" si="280"/>
        <v>0</v>
      </c>
      <c r="O287" s="464">
        <f t="shared" si="280"/>
        <v>0</v>
      </c>
      <c r="P287" s="465">
        <f t="shared" si="280"/>
        <v>0</v>
      </c>
      <c r="Q287" s="464">
        <f t="shared" si="280"/>
        <v>0</v>
      </c>
      <c r="R287" s="465">
        <f t="shared" si="280"/>
        <v>0</v>
      </c>
      <c r="S287" s="464">
        <f t="shared" si="280"/>
        <v>0</v>
      </c>
      <c r="T287" s="465"/>
      <c r="U287" s="464"/>
      <c r="V287" s="465">
        <f t="shared" si="280"/>
        <v>0</v>
      </c>
      <c r="W287" s="464">
        <f t="shared" si="280"/>
        <v>0</v>
      </c>
      <c r="X287" s="465"/>
      <c r="Y287" s="464"/>
      <c r="Z287" s="465"/>
      <c r="AA287" s="464"/>
      <c r="AB287" s="466">
        <f>SUM(AB288:AB295)</f>
        <v>0</v>
      </c>
      <c r="AC287" s="461">
        <f>SUM(AC288:AC295)</f>
        <v>0</v>
      </c>
      <c r="AD287" s="458">
        <f t="shared" si="271"/>
        <v>0</v>
      </c>
      <c r="AE287" s="457">
        <f>SUM(AE288:AE295)</f>
        <v>0</v>
      </c>
      <c r="AF287" s="458">
        <f>SUM(AF288:AF295)</f>
        <v>0</v>
      </c>
      <c r="AG287" s="458"/>
      <c r="AH287" s="458"/>
      <c r="AI287" s="458">
        <f>SUM(AI288:AI295)</f>
        <v>0</v>
      </c>
      <c r="AJ287" s="467">
        <f>SUM(AJ288:AJ295)</f>
        <v>0</v>
      </c>
      <c r="AK287" s="458">
        <f>SUM(AK288:AK295)</f>
        <v>0</v>
      </c>
      <c r="AL287" s="468">
        <f>SUM(AL288:AL295)</f>
        <v>0</v>
      </c>
      <c r="AM287" s="469"/>
      <c r="AN287" s="470"/>
      <c r="AO287" s="471"/>
      <c r="AP287" s="469"/>
      <c r="AQ287" s="469"/>
    </row>
    <row r="288" spans="1:43" ht="15.6" hidden="1" x14ac:dyDescent="0.55000000000000004">
      <c r="A288" s="238">
        <v>80201</v>
      </c>
      <c r="B288" s="410" t="s">
        <v>286</v>
      </c>
      <c r="C288" s="389"/>
      <c r="D288" s="389"/>
      <c r="I288" s="28">
        <f t="shared" si="275"/>
        <v>0</v>
      </c>
      <c r="J288" s="390"/>
      <c r="K288" s="22"/>
      <c r="L288" s="15"/>
      <c r="M288" s="16"/>
      <c r="N288" s="21"/>
      <c r="O288" s="22"/>
      <c r="P288" s="15"/>
      <c r="Q288" s="16"/>
      <c r="R288" s="21"/>
      <c r="S288" s="21"/>
      <c r="T288" s="15"/>
      <c r="U288" s="16"/>
      <c r="V288" s="21"/>
      <c r="W288" s="21"/>
      <c r="X288" s="15"/>
      <c r="Y288" s="16"/>
      <c r="Z288" s="21"/>
      <c r="AA288" s="21"/>
      <c r="AB288" s="27"/>
      <c r="AC288" s="391"/>
      <c r="AD288" s="29">
        <f t="shared" si="271"/>
        <v>0</v>
      </c>
      <c r="AE288" s="159"/>
      <c r="AF288" s="204"/>
      <c r="AG288" s="204"/>
      <c r="AH288" s="32"/>
      <c r="AI288" s="351"/>
      <c r="AJ288" s="393"/>
      <c r="AK288" s="204"/>
      <c r="AL288" s="455"/>
      <c r="AN288" s="419"/>
      <c r="AO288" s="422"/>
    </row>
    <row r="289" spans="1:43" ht="15.6" hidden="1" x14ac:dyDescent="0.55000000000000004">
      <c r="A289" s="238">
        <v>80202</v>
      </c>
      <c r="B289" s="410" t="s">
        <v>287</v>
      </c>
      <c r="C289" s="389"/>
      <c r="D289" s="389"/>
      <c r="I289" s="28">
        <f t="shared" si="275"/>
        <v>0</v>
      </c>
      <c r="J289" s="390"/>
      <c r="K289" s="22"/>
      <c r="L289" s="15"/>
      <c r="M289" s="16"/>
      <c r="N289" s="21"/>
      <c r="O289" s="22"/>
      <c r="P289" s="15"/>
      <c r="Q289" s="16"/>
      <c r="R289" s="21"/>
      <c r="S289" s="21"/>
      <c r="T289" s="15"/>
      <c r="U289" s="16"/>
      <c r="V289" s="21"/>
      <c r="W289" s="21"/>
      <c r="X289" s="15"/>
      <c r="Y289" s="16"/>
      <c r="Z289" s="21"/>
      <c r="AA289" s="21"/>
      <c r="AB289" s="27"/>
      <c r="AC289" s="391"/>
      <c r="AD289" s="29">
        <f t="shared" si="271"/>
        <v>0</v>
      </c>
      <c r="AE289" s="159"/>
      <c r="AF289" s="204"/>
      <c r="AG289" s="204"/>
      <c r="AH289" s="32"/>
      <c r="AI289" s="351"/>
      <c r="AJ289" s="393"/>
      <c r="AK289" s="204"/>
      <c r="AL289" s="455"/>
      <c r="AN289" s="419"/>
      <c r="AO289" s="422"/>
    </row>
    <row r="290" spans="1:43" ht="27" hidden="1" x14ac:dyDescent="0.55000000000000004">
      <c r="A290" s="238">
        <v>80203</v>
      </c>
      <c r="B290" s="410" t="s">
        <v>288</v>
      </c>
      <c r="C290" s="389"/>
      <c r="D290" s="389"/>
      <c r="I290" s="28">
        <f t="shared" si="275"/>
        <v>0</v>
      </c>
      <c r="J290" s="390"/>
      <c r="K290" s="22"/>
      <c r="L290" s="15"/>
      <c r="M290" s="16"/>
      <c r="N290" s="21"/>
      <c r="O290" s="22"/>
      <c r="P290" s="15"/>
      <c r="Q290" s="16"/>
      <c r="R290" s="21"/>
      <c r="S290" s="21"/>
      <c r="T290" s="15"/>
      <c r="U290" s="16"/>
      <c r="V290" s="21"/>
      <c r="W290" s="21"/>
      <c r="X290" s="15"/>
      <c r="Y290" s="16"/>
      <c r="Z290" s="21"/>
      <c r="AA290" s="21"/>
      <c r="AB290" s="27"/>
      <c r="AC290" s="391"/>
      <c r="AD290" s="29">
        <f t="shared" si="271"/>
        <v>0</v>
      </c>
      <c r="AE290" s="159"/>
      <c r="AF290" s="204"/>
      <c r="AG290" s="204"/>
      <c r="AH290" s="32"/>
      <c r="AI290" s="351"/>
      <c r="AJ290" s="393"/>
      <c r="AK290" s="204"/>
      <c r="AL290" s="455"/>
      <c r="AN290" s="419"/>
      <c r="AO290" s="422"/>
    </row>
    <row r="291" spans="1:43" ht="15.6" hidden="1" x14ac:dyDescent="0.55000000000000004">
      <c r="A291" s="238">
        <v>80204</v>
      </c>
      <c r="B291" s="410" t="s">
        <v>289</v>
      </c>
      <c r="C291" s="389"/>
      <c r="D291" s="389"/>
      <c r="I291" s="28">
        <f t="shared" si="275"/>
        <v>0</v>
      </c>
      <c r="J291" s="390"/>
      <c r="K291" s="22"/>
      <c r="L291" s="15"/>
      <c r="M291" s="16"/>
      <c r="N291" s="21"/>
      <c r="O291" s="22"/>
      <c r="P291" s="15"/>
      <c r="Q291" s="16"/>
      <c r="R291" s="21"/>
      <c r="S291" s="21"/>
      <c r="T291" s="15"/>
      <c r="U291" s="16"/>
      <c r="V291" s="21"/>
      <c r="W291" s="21"/>
      <c r="X291" s="15"/>
      <c r="Y291" s="16"/>
      <c r="Z291" s="21"/>
      <c r="AA291" s="21"/>
      <c r="AB291" s="27"/>
      <c r="AC291" s="391"/>
      <c r="AD291" s="29">
        <f t="shared" si="271"/>
        <v>0</v>
      </c>
      <c r="AE291" s="159"/>
      <c r="AF291" s="204"/>
      <c r="AG291" s="204"/>
      <c r="AH291" s="32"/>
      <c r="AI291" s="351"/>
      <c r="AJ291" s="393"/>
      <c r="AK291" s="204"/>
      <c r="AL291" s="455"/>
      <c r="AN291" s="419"/>
      <c r="AO291" s="422"/>
    </row>
    <row r="292" spans="1:43" ht="27" hidden="1" x14ac:dyDescent="0.55000000000000004">
      <c r="A292" s="238">
        <v>80205</v>
      </c>
      <c r="B292" s="410" t="s">
        <v>290</v>
      </c>
      <c r="C292" s="389"/>
      <c r="D292" s="389"/>
      <c r="I292" s="28">
        <f t="shared" si="275"/>
        <v>0</v>
      </c>
      <c r="J292" s="390"/>
      <c r="K292" s="22"/>
      <c r="L292" s="15"/>
      <c r="M292" s="16"/>
      <c r="N292" s="21"/>
      <c r="O292" s="22"/>
      <c r="P292" s="15"/>
      <c r="Q292" s="16"/>
      <c r="R292" s="21"/>
      <c r="S292" s="21"/>
      <c r="T292" s="15"/>
      <c r="U292" s="16"/>
      <c r="V292" s="21"/>
      <c r="W292" s="21"/>
      <c r="X292" s="15"/>
      <c r="Y292" s="16"/>
      <c r="Z292" s="21"/>
      <c r="AA292" s="21"/>
      <c r="AB292" s="27"/>
      <c r="AC292" s="391"/>
      <c r="AD292" s="29">
        <f t="shared" si="271"/>
        <v>0</v>
      </c>
      <c r="AE292" s="159"/>
      <c r="AF292" s="204"/>
      <c r="AG292" s="204"/>
      <c r="AH292" s="32"/>
      <c r="AI292" s="351"/>
      <c r="AJ292" s="393"/>
      <c r="AK292" s="204"/>
      <c r="AL292" s="455"/>
      <c r="AN292" s="419"/>
      <c r="AO292" s="422"/>
    </row>
    <row r="293" spans="1:43" ht="27" hidden="1" x14ac:dyDescent="0.55000000000000004">
      <c r="A293" s="238">
        <v>80206</v>
      </c>
      <c r="B293" s="410" t="s">
        <v>291</v>
      </c>
      <c r="C293" s="389"/>
      <c r="D293" s="389"/>
      <c r="I293" s="28">
        <f t="shared" si="275"/>
        <v>0</v>
      </c>
      <c r="J293" s="390"/>
      <c r="K293" s="22"/>
      <c r="L293" s="15"/>
      <c r="M293" s="16"/>
      <c r="N293" s="21"/>
      <c r="O293" s="22"/>
      <c r="P293" s="15"/>
      <c r="Q293" s="16"/>
      <c r="R293" s="21"/>
      <c r="S293" s="21"/>
      <c r="T293" s="15"/>
      <c r="U293" s="16"/>
      <c r="V293" s="21"/>
      <c r="W293" s="21"/>
      <c r="X293" s="15"/>
      <c r="Y293" s="16"/>
      <c r="Z293" s="21"/>
      <c r="AA293" s="21"/>
      <c r="AB293" s="27"/>
      <c r="AC293" s="391"/>
      <c r="AD293" s="29">
        <f t="shared" si="271"/>
        <v>0</v>
      </c>
      <c r="AE293" s="159"/>
      <c r="AF293" s="204"/>
      <c r="AG293" s="204"/>
      <c r="AH293" s="32"/>
      <c r="AI293" s="351"/>
      <c r="AJ293" s="393"/>
      <c r="AK293" s="204"/>
      <c r="AL293" s="455"/>
      <c r="AN293" s="419"/>
      <c r="AO293" s="422"/>
    </row>
    <row r="294" spans="1:43" ht="15.6" hidden="1" x14ac:dyDescent="0.55000000000000004">
      <c r="A294" s="238">
        <v>80207</v>
      </c>
      <c r="B294" s="410" t="s">
        <v>292</v>
      </c>
      <c r="C294" s="389"/>
      <c r="D294" s="389"/>
      <c r="I294" s="28">
        <f t="shared" si="275"/>
        <v>0</v>
      </c>
      <c r="J294" s="390"/>
      <c r="K294" s="22"/>
      <c r="L294" s="15"/>
      <c r="M294" s="16"/>
      <c r="N294" s="21"/>
      <c r="O294" s="22"/>
      <c r="P294" s="15"/>
      <c r="Q294" s="16"/>
      <c r="R294" s="21"/>
      <c r="S294" s="21"/>
      <c r="T294" s="15"/>
      <c r="U294" s="16"/>
      <c r="V294" s="21"/>
      <c r="W294" s="21"/>
      <c r="X294" s="15"/>
      <c r="Y294" s="16"/>
      <c r="Z294" s="21"/>
      <c r="AA294" s="21"/>
      <c r="AB294" s="27"/>
      <c r="AC294" s="391"/>
      <c r="AD294" s="29">
        <f t="shared" si="271"/>
        <v>0</v>
      </c>
      <c r="AE294" s="159"/>
      <c r="AF294" s="204"/>
      <c r="AG294" s="204"/>
      <c r="AH294" s="32"/>
      <c r="AI294" s="351"/>
      <c r="AJ294" s="393"/>
      <c r="AK294" s="204"/>
      <c r="AL294" s="455"/>
      <c r="AN294" s="419"/>
      <c r="AO294" s="422"/>
    </row>
    <row r="295" spans="1:43" ht="15.6" hidden="1" x14ac:dyDescent="0.55000000000000004">
      <c r="A295" s="238">
        <v>80208</v>
      </c>
      <c r="B295" s="410" t="s">
        <v>293</v>
      </c>
      <c r="C295" s="389"/>
      <c r="D295" s="389"/>
      <c r="I295" s="28">
        <f t="shared" si="275"/>
        <v>0</v>
      </c>
      <c r="J295" s="390"/>
      <c r="K295" s="22"/>
      <c r="L295" s="15"/>
      <c r="M295" s="16"/>
      <c r="N295" s="21"/>
      <c r="O295" s="22"/>
      <c r="P295" s="15"/>
      <c r="Q295" s="16"/>
      <c r="R295" s="21"/>
      <c r="S295" s="21"/>
      <c r="T295" s="15"/>
      <c r="U295" s="16"/>
      <c r="V295" s="21"/>
      <c r="W295" s="21"/>
      <c r="X295" s="15"/>
      <c r="Y295" s="16"/>
      <c r="Z295" s="21"/>
      <c r="AA295" s="21"/>
      <c r="AB295" s="27"/>
      <c r="AC295" s="391"/>
      <c r="AD295" s="29">
        <f t="shared" si="271"/>
        <v>0</v>
      </c>
      <c r="AE295" s="159"/>
      <c r="AF295" s="204"/>
      <c r="AG295" s="204"/>
      <c r="AH295" s="32"/>
      <c r="AI295" s="351"/>
      <c r="AJ295" s="393"/>
      <c r="AK295" s="204"/>
      <c r="AL295" s="455"/>
      <c r="AN295" s="419"/>
      <c r="AO295" s="422"/>
    </row>
    <row r="296" spans="1:43" s="125" customFormat="1" ht="13.2" hidden="1" x14ac:dyDescent="0.25">
      <c r="A296" s="176">
        <v>9</v>
      </c>
      <c r="B296" s="403" t="s">
        <v>294</v>
      </c>
      <c r="C296" s="412">
        <f>+C297+C299</f>
        <v>0</v>
      </c>
      <c r="D296" s="412">
        <f>+D297+D299</f>
        <v>0</v>
      </c>
      <c r="E296" s="404">
        <f>+E297+E299</f>
        <v>0</v>
      </c>
      <c r="F296" s="404"/>
      <c r="G296" s="404"/>
      <c r="H296" s="404">
        <f>+H297+H299</f>
        <v>0</v>
      </c>
      <c r="I296" s="177">
        <f t="shared" si="275"/>
        <v>0</v>
      </c>
      <c r="J296" s="413">
        <f>+J297+J299</f>
        <v>0</v>
      </c>
      <c r="K296" s="178">
        <f t="shared" ref="K296:W296" si="281">+K297+K299</f>
        <v>0</v>
      </c>
      <c r="L296" s="200">
        <f t="shared" si="281"/>
        <v>0</v>
      </c>
      <c r="M296" s="201">
        <f t="shared" si="281"/>
        <v>0</v>
      </c>
      <c r="N296" s="202">
        <f t="shared" si="281"/>
        <v>0</v>
      </c>
      <c r="O296" s="203">
        <f t="shared" si="281"/>
        <v>0</v>
      </c>
      <c r="P296" s="200">
        <f t="shared" si="281"/>
        <v>0</v>
      </c>
      <c r="Q296" s="201">
        <f t="shared" si="281"/>
        <v>0</v>
      </c>
      <c r="R296" s="202">
        <f t="shared" si="281"/>
        <v>0</v>
      </c>
      <c r="S296" s="203">
        <f t="shared" si="281"/>
        <v>0</v>
      </c>
      <c r="T296" s="200"/>
      <c r="U296" s="201"/>
      <c r="V296" s="202">
        <f t="shared" si="281"/>
        <v>0</v>
      </c>
      <c r="W296" s="203">
        <f t="shared" si="281"/>
        <v>0</v>
      </c>
      <c r="X296" s="200"/>
      <c r="Y296" s="201"/>
      <c r="Z296" s="202"/>
      <c r="AA296" s="203"/>
      <c r="AB296" s="179">
        <f>+AB297+AB300</f>
        <v>0</v>
      </c>
      <c r="AC296" s="412">
        <f>+AC297+AC299</f>
        <v>0</v>
      </c>
      <c r="AD296" s="177">
        <f>+AB296</f>
        <v>0</v>
      </c>
      <c r="AE296" s="160">
        <f>+AE297+AE300</f>
        <v>0</v>
      </c>
      <c r="AF296" s="177">
        <f>+AF297+AF299</f>
        <v>0</v>
      </c>
      <c r="AG296" s="177"/>
      <c r="AH296" s="177"/>
      <c r="AI296" s="354">
        <f>+AI297+AI300</f>
        <v>0</v>
      </c>
      <c r="AJ296" s="376">
        <f t="shared" ref="AJ296" si="282">IFERROR(((AD296-AI296)/AD296),0)</f>
        <v>0</v>
      </c>
      <c r="AK296" s="177">
        <f>+AK297+AK299</f>
        <v>0</v>
      </c>
      <c r="AL296" s="434">
        <f t="shared" ref="AL296:AL300" si="283">IFERROR(+(AE296/AD296),0)</f>
        <v>0</v>
      </c>
      <c r="AM296" s="1"/>
      <c r="AN296" s="428"/>
    </row>
    <row r="297" spans="1:43" s="472" customFormat="1" ht="15.6" hidden="1" collapsed="1" x14ac:dyDescent="0.55000000000000004">
      <c r="A297" s="459">
        <v>901</v>
      </c>
      <c r="B297" s="460" t="s">
        <v>295</v>
      </c>
      <c r="C297" s="461">
        <f>+C298</f>
        <v>0</v>
      </c>
      <c r="D297" s="461">
        <f>+D298</f>
        <v>0</v>
      </c>
      <c r="E297" s="462">
        <f>+E298</f>
        <v>0</v>
      </c>
      <c r="F297" s="462"/>
      <c r="G297" s="462"/>
      <c r="H297" s="462"/>
      <c r="I297" s="463">
        <f t="shared" si="275"/>
        <v>0</v>
      </c>
      <c r="J297" s="461"/>
      <c r="K297" s="464"/>
      <c r="L297" s="465"/>
      <c r="M297" s="465"/>
      <c r="N297" s="465"/>
      <c r="O297" s="464"/>
      <c r="P297" s="465"/>
      <c r="Q297" s="464"/>
      <c r="R297" s="465"/>
      <c r="S297" s="464"/>
      <c r="T297" s="465"/>
      <c r="U297" s="464"/>
      <c r="V297" s="465"/>
      <c r="W297" s="464"/>
      <c r="X297" s="465"/>
      <c r="Y297" s="464"/>
      <c r="Z297" s="465"/>
      <c r="AA297" s="464"/>
      <c r="AB297" s="466"/>
      <c r="AC297" s="461"/>
      <c r="AD297" s="458">
        <f>SUM(J297:K297)</f>
        <v>0</v>
      </c>
      <c r="AE297" s="457"/>
      <c r="AF297" s="458"/>
      <c r="AG297" s="458"/>
      <c r="AH297" s="458"/>
      <c r="AI297" s="458"/>
      <c r="AJ297" s="467">
        <f t="shared" ref="AJ297" si="284">IFERROR(((AD297-AI297)/AD297),0)</f>
        <v>0</v>
      </c>
      <c r="AK297" s="458"/>
      <c r="AL297" s="468">
        <f t="shared" si="283"/>
        <v>0</v>
      </c>
      <c r="AM297" s="469"/>
      <c r="AN297" s="470"/>
      <c r="AO297" s="471"/>
      <c r="AP297" s="469"/>
      <c r="AQ297" s="469"/>
    </row>
    <row r="298" spans="1:43" ht="13.2" hidden="1" x14ac:dyDescent="0.25">
      <c r="A298" s="360">
        <v>90101</v>
      </c>
      <c r="B298" s="475" t="s">
        <v>296</v>
      </c>
      <c r="C298" s="208"/>
      <c r="D298" s="208"/>
      <c r="E298" s="209"/>
      <c r="F298" s="209"/>
      <c r="G298" s="209"/>
      <c r="H298" s="209"/>
      <c r="I298" s="208">
        <f>+E298+H298</f>
        <v>0</v>
      </c>
      <c r="AD298" s="208">
        <f>+AB298+AC298</f>
        <v>0</v>
      </c>
      <c r="AE298" s="206"/>
      <c r="AF298" s="209"/>
      <c r="AG298" s="209"/>
      <c r="AH298" s="209"/>
      <c r="AI298" s="356"/>
      <c r="AJ298" s="396">
        <v>0</v>
      </c>
      <c r="AK298" s="209"/>
      <c r="AL298" s="433">
        <f t="shared" si="283"/>
        <v>0</v>
      </c>
    </row>
    <row r="299" spans="1:43" s="472" customFormat="1" ht="15.6" hidden="1" collapsed="1" x14ac:dyDescent="0.55000000000000004">
      <c r="A299" s="459">
        <v>902</v>
      </c>
      <c r="B299" s="460" t="s">
        <v>297</v>
      </c>
      <c r="C299" s="461">
        <f>+C300+C301</f>
        <v>0</v>
      </c>
      <c r="D299" s="461">
        <f>+J300+J301</f>
        <v>0</v>
      </c>
      <c r="E299" s="462">
        <f>+E300+E301</f>
        <v>0</v>
      </c>
      <c r="F299" s="462"/>
      <c r="G299" s="462"/>
      <c r="H299" s="462">
        <f>+H300+H301</f>
        <v>0</v>
      </c>
      <c r="I299" s="463">
        <f>+I300+I301</f>
        <v>0</v>
      </c>
      <c r="J299" s="461"/>
      <c r="K299" s="464"/>
      <c r="L299" s="465"/>
      <c r="M299" s="465">
        <v>0</v>
      </c>
      <c r="N299" s="465"/>
      <c r="O299" s="464"/>
      <c r="P299" s="465"/>
      <c r="Q299" s="464"/>
      <c r="R299" s="465"/>
      <c r="S299" s="464"/>
      <c r="T299" s="465"/>
      <c r="U299" s="464"/>
      <c r="V299" s="465"/>
      <c r="W299" s="464"/>
      <c r="X299" s="465"/>
      <c r="Y299" s="464"/>
      <c r="Z299" s="465"/>
      <c r="AA299" s="464"/>
      <c r="AB299" s="466"/>
      <c r="AC299" s="461"/>
      <c r="AD299" s="458">
        <f>+AD300+AD301</f>
        <v>0</v>
      </c>
      <c r="AE299" s="457"/>
      <c r="AF299" s="458"/>
      <c r="AG299" s="458"/>
      <c r="AH299" s="458"/>
      <c r="AI299" s="458"/>
      <c r="AJ299" s="467">
        <f t="shared" ref="AJ299:AJ300" si="285">IFERROR(((AD299-AI299)/AD299),0)</f>
        <v>0</v>
      </c>
      <c r="AK299" s="458"/>
      <c r="AL299" s="468">
        <f t="shared" si="283"/>
        <v>0</v>
      </c>
      <c r="AM299" s="469"/>
      <c r="AN299" s="470"/>
      <c r="AO299" s="471"/>
      <c r="AP299" s="469"/>
      <c r="AQ299" s="469"/>
    </row>
    <row r="300" spans="1:43" ht="13.8" hidden="1" thickBot="1" x14ac:dyDescent="0.3">
      <c r="A300" s="361" t="s">
        <v>626</v>
      </c>
      <c r="B300" s="476" t="s">
        <v>298</v>
      </c>
      <c r="C300" s="414"/>
      <c r="D300" s="362"/>
      <c r="E300" s="363"/>
      <c r="F300" s="363"/>
      <c r="G300" s="363"/>
      <c r="H300" s="363"/>
      <c r="I300" s="364">
        <f>+E300+H300</f>
        <v>0</v>
      </c>
      <c r="J300" s="384"/>
      <c r="K300" s="365"/>
      <c r="L300" s="366"/>
      <c r="M300" s="366"/>
      <c r="N300" s="366"/>
      <c r="O300" s="366"/>
      <c r="P300" s="366"/>
      <c r="Q300" s="366"/>
      <c r="R300" s="366"/>
      <c r="S300" s="366"/>
      <c r="T300" s="366"/>
      <c r="U300" s="366"/>
      <c r="V300" s="366"/>
      <c r="W300" s="366"/>
      <c r="X300" s="366"/>
      <c r="Y300" s="366"/>
      <c r="Z300" s="366"/>
      <c r="AA300" s="366"/>
      <c r="AB300" s="367">
        <f>J300+L300+N300+P300+R300+T300+W300</f>
        <v>0</v>
      </c>
      <c r="AC300" s="366"/>
      <c r="AD300" s="364">
        <f>+AB300+AC300</f>
        <v>0</v>
      </c>
      <c r="AE300" s="368">
        <f>IFERROR(+VLOOKUP(A300,'Base de Datos'!$A$1:$H$70,7,0),0)</f>
        <v>0</v>
      </c>
      <c r="AF300" s="369"/>
      <c r="AG300" s="370">
        <f>IFERROR(+VLOOKUP(A300,'Base de Datos'!$A$1:$H$70,8,0),0)</f>
        <v>0</v>
      </c>
      <c r="AH300" s="363"/>
      <c r="AI300" s="371">
        <f>AD300-AE300-AF300</f>
        <v>0</v>
      </c>
      <c r="AJ300" s="372">
        <f t="shared" si="285"/>
        <v>0</v>
      </c>
      <c r="AK300" s="369"/>
      <c r="AL300" s="436">
        <f t="shared" si="283"/>
        <v>0</v>
      </c>
    </row>
    <row r="301" spans="1:43" ht="23.4" hidden="1" x14ac:dyDescent="0.25">
      <c r="A301" s="7">
        <v>90202</v>
      </c>
      <c r="B301" s="475" t="s">
        <v>299</v>
      </c>
      <c r="C301" s="148"/>
      <c r="D301" s="148"/>
      <c r="E301" s="47"/>
      <c r="F301" s="47"/>
      <c r="G301" s="47"/>
      <c r="H301" s="47"/>
      <c r="I301" s="357">
        <f>+E301+H301</f>
        <v>0</v>
      </c>
      <c r="AD301" s="357">
        <f>+AB301+AC301</f>
        <v>0</v>
      </c>
      <c r="AE301" s="358"/>
      <c r="AF301" s="47"/>
      <c r="AG301" s="47"/>
      <c r="AH301" s="47"/>
      <c r="AI301" s="359"/>
      <c r="AJ301" s="47"/>
      <c r="AK301" s="47"/>
      <c r="AL301" s="437"/>
    </row>
    <row r="302" spans="1:43" ht="13.8" thickBot="1" x14ac:dyDescent="0.3">
      <c r="A302" s="7"/>
      <c r="B302" s="475"/>
      <c r="AD302" s="2"/>
      <c r="AE302" s="124"/>
      <c r="AI302" s="139"/>
      <c r="AL302" s="438"/>
      <c r="AO302" s="59"/>
    </row>
    <row r="303" spans="1:43" ht="13.8" thickBot="1" x14ac:dyDescent="0.3">
      <c r="A303" s="7"/>
      <c r="B303" s="475"/>
      <c r="I303" s="542" t="s">
        <v>310</v>
      </c>
      <c r="J303" s="559" t="s">
        <v>300</v>
      </c>
      <c r="K303" s="553"/>
      <c r="L303" s="557" t="s">
        <v>304</v>
      </c>
      <c r="M303" s="558"/>
      <c r="N303" s="552" t="s">
        <v>305</v>
      </c>
      <c r="O303" s="553"/>
      <c r="P303" s="557" t="s">
        <v>306</v>
      </c>
      <c r="Q303" s="558"/>
      <c r="R303" s="552" t="s">
        <v>307</v>
      </c>
      <c r="S303" s="553"/>
      <c r="T303" s="557"/>
      <c r="U303" s="558"/>
      <c r="V303" s="552" t="s">
        <v>309</v>
      </c>
      <c r="W303" s="553" t="s">
        <v>308</v>
      </c>
      <c r="X303" s="557"/>
      <c r="Y303" s="558"/>
      <c r="Z303" s="552"/>
      <c r="AA303" s="553"/>
      <c r="AB303" s="555" t="s">
        <v>303</v>
      </c>
      <c r="AC303" s="556"/>
      <c r="AD303" s="542" t="s">
        <v>311</v>
      </c>
      <c r="AE303" s="549" t="s">
        <v>428</v>
      </c>
      <c r="AF303" s="542" t="s">
        <v>312</v>
      </c>
      <c r="AG303" s="542" t="s">
        <v>623</v>
      </c>
      <c r="AH303" s="542" t="s">
        <v>624</v>
      </c>
      <c r="AI303" s="549" t="s">
        <v>313</v>
      </c>
      <c r="AJ303" s="542" t="s">
        <v>427</v>
      </c>
      <c r="AK303" s="542" t="s">
        <v>312</v>
      </c>
      <c r="AL303" s="568" t="s">
        <v>426</v>
      </c>
    </row>
    <row r="304" spans="1:43" ht="13.8" thickBot="1" x14ac:dyDescent="0.3">
      <c r="A304" s="7"/>
      <c r="B304" s="475"/>
      <c r="I304" s="546"/>
      <c r="J304" s="259"/>
      <c r="K304" s="260"/>
      <c r="L304" s="261"/>
      <c r="M304" s="262"/>
      <c r="N304" s="263"/>
      <c r="O304" s="260"/>
      <c r="P304" s="261"/>
      <c r="Q304" s="262"/>
      <c r="R304" s="263"/>
      <c r="S304" s="260"/>
      <c r="T304" s="261"/>
      <c r="U304" s="262"/>
      <c r="V304" s="263"/>
      <c r="W304" s="260"/>
      <c r="X304" s="261"/>
      <c r="Y304" s="262"/>
      <c r="Z304" s="263"/>
      <c r="AA304" s="260"/>
      <c r="AB304" s="217"/>
      <c r="AC304" s="218"/>
      <c r="AD304" s="546"/>
      <c r="AE304" s="550"/>
      <c r="AF304" s="546"/>
      <c r="AG304" s="546"/>
      <c r="AH304" s="546"/>
      <c r="AI304" s="550"/>
      <c r="AJ304" s="546"/>
      <c r="AK304" s="546"/>
      <c r="AL304" s="569"/>
    </row>
    <row r="305" spans="1:41" ht="13.8" thickBot="1" x14ac:dyDescent="0.3">
      <c r="A305" s="7"/>
      <c r="B305" s="475"/>
      <c r="I305" s="547"/>
      <c r="J305" s="264" t="s">
        <v>301</v>
      </c>
      <c r="K305" s="265" t="s">
        <v>302</v>
      </c>
      <c r="L305" s="266" t="s">
        <v>301</v>
      </c>
      <c r="M305" s="267" t="s">
        <v>302</v>
      </c>
      <c r="N305" s="268" t="s">
        <v>301</v>
      </c>
      <c r="O305" s="265" t="s">
        <v>302</v>
      </c>
      <c r="P305" s="266" t="s">
        <v>301</v>
      </c>
      <c r="Q305" s="267" t="s">
        <v>302</v>
      </c>
      <c r="R305" s="268" t="s">
        <v>301</v>
      </c>
      <c r="S305" s="265" t="s">
        <v>302</v>
      </c>
      <c r="T305" s="266"/>
      <c r="U305" s="267"/>
      <c r="V305" s="268" t="s">
        <v>302</v>
      </c>
      <c r="W305" s="265" t="s">
        <v>301</v>
      </c>
      <c r="X305" s="266"/>
      <c r="Y305" s="267"/>
      <c r="Z305" s="268"/>
      <c r="AA305" s="265"/>
      <c r="AB305" s="269" t="s">
        <v>301</v>
      </c>
      <c r="AC305" s="269" t="s">
        <v>302</v>
      </c>
      <c r="AD305" s="547"/>
      <c r="AE305" s="551"/>
      <c r="AF305" s="547"/>
      <c r="AG305" s="548"/>
      <c r="AH305" s="548"/>
      <c r="AI305" s="554"/>
      <c r="AJ305" s="547"/>
      <c r="AK305" s="547"/>
      <c r="AL305" s="570"/>
    </row>
    <row r="306" spans="1:41" ht="13.8" thickBot="1" x14ac:dyDescent="0.3">
      <c r="A306" s="537" t="s">
        <v>463</v>
      </c>
      <c r="B306" s="538"/>
      <c r="C306" s="538"/>
      <c r="D306" s="539"/>
      <c r="I306" s="53"/>
      <c r="AD306" s="2"/>
      <c r="AE306" s="151"/>
      <c r="AF306" s="3"/>
      <c r="AG306" s="3"/>
      <c r="AH306" s="3"/>
      <c r="AI306" s="152"/>
      <c r="AK306" s="3"/>
      <c r="AL306" s="439"/>
    </row>
    <row r="307" spans="1:41" ht="12.6" thickBot="1" x14ac:dyDescent="0.3">
      <c r="A307" s="162" t="s">
        <v>447</v>
      </c>
      <c r="B307" s="477" t="s">
        <v>445</v>
      </c>
      <c r="C307" s="163">
        <v>0</v>
      </c>
      <c r="D307" s="9">
        <v>0</v>
      </c>
      <c r="I307" s="52">
        <f>C307+D307</f>
        <v>0</v>
      </c>
      <c r="J307" s="56"/>
      <c r="K307" s="186">
        <v>0</v>
      </c>
      <c r="L307" s="54"/>
      <c r="M307" s="55">
        <v>0</v>
      </c>
      <c r="N307" s="56"/>
      <c r="O307" s="57">
        <v>0</v>
      </c>
      <c r="P307" s="120"/>
      <c r="Q307" s="121"/>
      <c r="R307" s="56"/>
      <c r="S307" s="57">
        <v>0</v>
      </c>
      <c r="T307" s="120"/>
      <c r="U307" s="121"/>
      <c r="V307" s="56"/>
      <c r="W307" s="57"/>
      <c r="X307" s="120"/>
      <c r="Y307" s="121"/>
      <c r="Z307" s="56"/>
      <c r="AA307" s="57"/>
      <c r="AB307" s="48">
        <f>J307+L307+N307+P307+R307+W307</f>
        <v>0</v>
      </c>
      <c r="AC307" s="48">
        <f>K307+M307+O307+Q307+S307+V307</f>
        <v>0</v>
      </c>
      <c r="AD307" s="50">
        <f>I307+AB307-AC307</f>
        <v>0</v>
      </c>
      <c r="AE307" s="168">
        <v>0</v>
      </c>
      <c r="AF307" s="51">
        <v>0</v>
      </c>
      <c r="AG307" s="51"/>
      <c r="AH307" s="51"/>
      <c r="AI307" s="170">
        <f>AD307-AE307-AF307</f>
        <v>0</v>
      </c>
      <c r="AJ307" s="130" t="e">
        <f>(AD307-AI307)/AD307</f>
        <v>#DIV/0!</v>
      </c>
      <c r="AK307" s="51">
        <v>0</v>
      </c>
      <c r="AL307" s="440" t="e">
        <f>AE307/AD307</f>
        <v>#DIV/0!</v>
      </c>
    </row>
    <row r="308" spans="1:41" ht="12.6" thickBot="1" x14ac:dyDescent="0.3">
      <c r="A308" s="164" t="s">
        <v>454</v>
      </c>
      <c r="B308" s="478" t="s">
        <v>446</v>
      </c>
      <c r="C308" s="165">
        <v>0</v>
      </c>
      <c r="D308" s="154">
        <v>0</v>
      </c>
      <c r="E308" s="153"/>
      <c r="F308" s="153"/>
      <c r="G308" s="153"/>
      <c r="H308" s="153"/>
      <c r="I308" s="155">
        <f>C308+D308</f>
        <v>0</v>
      </c>
      <c r="J308" s="56">
        <v>0</v>
      </c>
      <c r="K308" s="57">
        <v>0</v>
      </c>
      <c r="L308" s="54">
        <v>0</v>
      </c>
      <c r="M308" s="55">
        <v>0</v>
      </c>
      <c r="N308" s="56">
        <v>0</v>
      </c>
      <c r="O308" s="57">
        <v>0</v>
      </c>
      <c r="P308" s="120">
        <v>0</v>
      </c>
      <c r="Q308" s="121">
        <v>0</v>
      </c>
      <c r="R308" s="56"/>
      <c r="S308" s="57"/>
      <c r="T308" s="120">
        <v>0</v>
      </c>
      <c r="U308" s="121">
        <v>0</v>
      </c>
      <c r="V308" s="56"/>
      <c r="W308" s="57">
        <v>0</v>
      </c>
      <c r="X308" s="120"/>
      <c r="Y308" s="121"/>
      <c r="Z308" s="56"/>
      <c r="AA308" s="57"/>
      <c r="AB308" s="156">
        <f>J308+L308+N308+P308+R308+W308</f>
        <v>0</v>
      </c>
      <c r="AC308" s="156">
        <f>K308+M308+O308+Q308+S308+V308</f>
        <v>0</v>
      </c>
      <c r="AD308" s="50">
        <f>I308+AB308-AC308</f>
        <v>0</v>
      </c>
      <c r="AE308" s="169">
        <v>0</v>
      </c>
      <c r="AF308" s="157">
        <v>0</v>
      </c>
      <c r="AG308" s="157"/>
      <c r="AH308" s="157"/>
      <c r="AI308" s="171">
        <f>AD308-AE308-AF308</f>
        <v>0</v>
      </c>
      <c r="AJ308" s="158" t="e">
        <f>(AD308-AI308)/AD308</f>
        <v>#DIV/0!</v>
      </c>
      <c r="AK308" s="157">
        <v>0</v>
      </c>
      <c r="AL308" s="441" t="e">
        <f>AE308/AD308</f>
        <v>#DIV/0!</v>
      </c>
    </row>
    <row r="309" spans="1:41" ht="12.6" thickBot="1" x14ac:dyDescent="0.3">
      <c r="A309" s="166"/>
      <c r="B309" s="479"/>
      <c r="C309" s="167">
        <f>SUM(C307:C308)</f>
        <v>0</v>
      </c>
      <c r="D309" s="10">
        <f>SUM(D307:D308)</f>
        <v>0</v>
      </c>
      <c r="I309" s="49">
        <f t="shared" ref="I309:AI309" si="286">SUM(I307:I308)</f>
        <v>0</v>
      </c>
      <c r="J309" s="49">
        <f t="shared" si="286"/>
        <v>0</v>
      </c>
      <c r="K309" s="49">
        <v>0</v>
      </c>
      <c r="L309" s="49">
        <f t="shared" si="286"/>
        <v>0</v>
      </c>
      <c r="M309" s="49">
        <f t="shared" si="286"/>
        <v>0</v>
      </c>
      <c r="N309" s="49">
        <f>SUM(N307:N308)</f>
        <v>0</v>
      </c>
      <c r="O309" s="49">
        <f>SUM(O307:O308)</f>
        <v>0</v>
      </c>
      <c r="P309" s="49">
        <f t="shared" si="286"/>
        <v>0</v>
      </c>
      <c r="Q309" s="49">
        <f t="shared" si="286"/>
        <v>0</v>
      </c>
      <c r="R309" s="49">
        <f t="shared" si="286"/>
        <v>0</v>
      </c>
      <c r="S309" s="49">
        <f t="shared" si="286"/>
        <v>0</v>
      </c>
      <c r="T309" s="49"/>
      <c r="U309" s="49"/>
      <c r="V309" s="49">
        <f t="shared" si="286"/>
        <v>0</v>
      </c>
      <c r="W309" s="49">
        <f t="shared" si="286"/>
        <v>0</v>
      </c>
      <c r="X309" s="49"/>
      <c r="Y309" s="49"/>
      <c r="Z309" s="49"/>
      <c r="AA309" s="49"/>
      <c r="AB309" s="49">
        <f t="shared" si="286"/>
        <v>0</v>
      </c>
      <c r="AC309" s="49">
        <f t="shared" si="286"/>
        <v>0</v>
      </c>
      <c r="AD309" s="140">
        <f t="shared" si="286"/>
        <v>0</v>
      </c>
      <c r="AE309" s="140">
        <f t="shared" si="286"/>
        <v>0</v>
      </c>
      <c r="AF309" s="140">
        <f t="shared" si="286"/>
        <v>0</v>
      </c>
      <c r="AG309" s="140"/>
      <c r="AH309" s="140"/>
      <c r="AI309" s="172">
        <f t="shared" si="286"/>
        <v>0</v>
      </c>
      <c r="AJ309" s="150"/>
      <c r="AK309" s="140">
        <f t="shared" ref="AK309" si="287">SUM(AK307:AK308)</f>
        <v>0</v>
      </c>
      <c r="AL309" s="442"/>
    </row>
    <row r="310" spans="1:41" ht="12" thickBot="1" x14ac:dyDescent="0.25">
      <c r="A310" s="123"/>
      <c r="B310" s="480"/>
      <c r="C310" s="11"/>
      <c r="D310" s="12"/>
      <c r="AB310" s="3"/>
      <c r="AD310" s="2"/>
      <c r="AE310" s="46"/>
      <c r="AF310" s="46"/>
      <c r="AG310" s="46"/>
      <c r="AH310" s="46"/>
      <c r="AI310" s="46"/>
      <c r="AK310" s="46"/>
      <c r="AL310" s="438"/>
    </row>
    <row r="311" spans="1:41" ht="12" thickBot="1" x14ac:dyDescent="0.25">
      <c r="A311" s="536" t="s">
        <v>0</v>
      </c>
      <c r="B311" s="536"/>
      <c r="C311" s="536"/>
      <c r="D311" s="536"/>
      <c r="AD311" s="2"/>
      <c r="AL311" s="438"/>
    </row>
    <row r="312" spans="1:41" ht="12.6" thickBot="1" x14ac:dyDescent="0.3">
      <c r="A312" s="533" t="s">
        <v>463</v>
      </c>
      <c r="B312" s="534"/>
      <c r="C312" s="534"/>
      <c r="D312" s="535"/>
      <c r="J312" s="1"/>
      <c r="K312" s="1"/>
      <c r="AD312" s="2"/>
      <c r="AE312" s="151">
        <v>0</v>
      </c>
      <c r="AF312" s="3"/>
      <c r="AG312" s="3"/>
      <c r="AH312" s="3"/>
      <c r="AI312" s="247"/>
      <c r="AK312" s="3"/>
      <c r="AL312" s="438"/>
    </row>
    <row r="313" spans="1:41" ht="24.6" thickBot="1" x14ac:dyDescent="0.35">
      <c r="A313" s="248" t="s">
        <v>531</v>
      </c>
      <c r="B313" s="481" t="s">
        <v>448</v>
      </c>
      <c r="C313" s="432">
        <v>45816885</v>
      </c>
      <c r="D313" s="187">
        <v>0</v>
      </c>
      <c r="I313" s="52">
        <f>C313+D313</f>
        <v>45816885</v>
      </c>
      <c r="J313" s="251">
        <v>0</v>
      </c>
      <c r="K313" s="250"/>
      <c r="L313" s="211"/>
      <c r="M313" s="212"/>
      <c r="N313" s="251">
        <v>0</v>
      </c>
      <c r="O313" s="250">
        <v>0</v>
      </c>
      <c r="P313" s="252"/>
      <c r="Q313" s="253"/>
      <c r="R313" s="249"/>
      <c r="S313" s="250"/>
      <c r="T313" s="252"/>
      <c r="U313" s="253"/>
      <c r="V313" s="249"/>
      <c r="W313" s="250"/>
      <c r="X313" s="252"/>
      <c r="Y313" s="253"/>
      <c r="Z313" s="249"/>
      <c r="AA313" s="250"/>
      <c r="AB313" s="48">
        <f t="shared" ref="AB313:AB315" si="288">J313+L313+N313+P313+R313+T313+V313+X313+Z313</f>
        <v>0</v>
      </c>
      <c r="AC313" s="48">
        <f t="shared" ref="AC313:AC315" si="289">K313+M313+O313+Q313+S313+U313+W313+Y313+AA313</f>
        <v>0</v>
      </c>
      <c r="AD313" s="210">
        <f>I313+AB313-AC313</f>
        <v>45816885</v>
      </c>
      <c r="AE313" s="213">
        <f>IFERROR(+VLOOKUP(A313,'Base de Datos'!$A$1:$H$70,7,0),0)</f>
        <v>45178738.079999998</v>
      </c>
      <c r="AF313" s="323">
        <f>IFERROR(+VLOOKUP(A313,'Base de Datos'!$A$1:$H$70,6,0),0)</f>
        <v>638146.92000000004</v>
      </c>
      <c r="AG313" s="323">
        <f>IFERROR(+VLOOKUP(A313,'Base de Datos'!$A$1:$H$70,8,0),0)</f>
        <v>0</v>
      </c>
      <c r="AH313" s="323">
        <f>+AI313+AG313</f>
        <v>1.7462298274040222E-9</v>
      </c>
      <c r="AI313" s="348">
        <f>AD313-AE313-AF313</f>
        <v>1.7462298274040222E-9</v>
      </c>
      <c r="AJ313" s="350">
        <f t="shared" ref="AJ313:AJ316" si="290">IFERROR(((AD313-AI313)/AD313),0)</f>
        <v>1</v>
      </c>
      <c r="AK313" s="323">
        <f>IFERROR(+VLOOKUP(A313,'Base de Datos'!$A$1:$K$70,11,0),0)</f>
        <v>0</v>
      </c>
      <c r="AL313" s="443">
        <f t="shared" ref="AL313:AL316" si="291">IFERROR(+(AE313/AD313),0)</f>
        <v>0.98607179602017903</v>
      </c>
      <c r="AN313" s="419">
        <v>7195000</v>
      </c>
      <c r="AO313" s="422">
        <f t="shared" ref="AO313:AO316" si="292">+AI313-AN313</f>
        <v>-7194999.9999999981</v>
      </c>
    </row>
    <row r="314" spans="1:41" ht="31.8" customHeight="1" thickBot="1" x14ac:dyDescent="0.3">
      <c r="A314" s="248" t="s">
        <v>533</v>
      </c>
      <c r="B314" s="481" t="s">
        <v>457</v>
      </c>
      <c r="C314" s="235"/>
      <c r="D314" s="187">
        <v>0</v>
      </c>
      <c r="I314" s="52">
        <f>C314+D314</f>
        <v>0</v>
      </c>
      <c r="J314" s="256"/>
      <c r="K314" s="382">
        <v>0</v>
      </c>
      <c r="L314" s="54"/>
      <c r="M314" s="383">
        <v>0</v>
      </c>
      <c r="N314" s="256"/>
      <c r="O314" s="255">
        <v>0</v>
      </c>
      <c r="P314" s="257">
        <v>0</v>
      </c>
      <c r="Q314" s="258"/>
      <c r="R314" s="254"/>
      <c r="S314" s="255"/>
      <c r="T314" s="257"/>
      <c r="U314" s="258"/>
      <c r="V314" s="254"/>
      <c r="W314" s="255"/>
      <c r="X314" s="257"/>
      <c r="Y314" s="258"/>
      <c r="Z314" s="254"/>
      <c r="AA314" s="255"/>
      <c r="AB314" s="48">
        <f t="shared" si="288"/>
        <v>0</v>
      </c>
      <c r="AC314" s="48">
        <f t="shared" si="289"/>
        <v>0</v>
      </c>
      <c r="AD314" s="415">
        <f>I314+AB314-AC314</f>
        <v>0</v>
      </c>
      <c r="AE314" s="206">
        <f>IFERROR(+VLOOKUP(A314,'Base de Datos'!$A$1:$H$70,7,0),0)</f>
        <v>0</v>
      </c>
      <c r="AF314" s="324">
        <f>IFERROR(+VLOOKUP(A314,'Base de Datos'!$A$1:$H$70,6,0),0)</f>
        <v>0</v>
      </c>
      <c r="AG314" s="324">
        <f>IFERROR(+VLOOKUP(A314,'Base de Datos'!$A$1:$H$70,8,0),0)</f>
        <v>0</v>
      </c>
      <c r="AH314" s="324">
        <f>+AI314+AG314</f>
        <v>0</v>
      </c>
      <c r="AI314" s="349">
        <f>AD314-AE314-AF314</f>
        <v>0</v>
      </c>
      <c r="AJ314" s="350">
        <f t="shared" si="290"/>
        <v>0</v>
      </c>
      <c r="AK314" s="324">
        <f>IFERROR(+VLOOKUP(A314,'Base de Datos'!$A$1:$K$70,11,0),0)</f>
        <v>0</v>
      </c>
      <c r="AL314" s="443">
        <f t="shared" si="291"/>
        <v>0</v>
      </c>
      <c r="AN314" s="424">
        <v>0</v>
      </c>
      <c r="AO314" s="422">
        <f t="shared" si="292"/>
        <v>0</v>
      </c>
    </row>
    <row r="315" spans="1:41" ht="24.6" thickBot="1" x14ac:dyDescent="0.35">
      <c r="A315" s="248" t="s">
        <v>532</v>
      </c>
      <c r="B315" s="481" t="s">
        <v>449</v>
      </c>
      <c r="C315" s="432">
        <v>20458235</v>
      </c>
      <c r="D315" s="188">
        <v>0</v>
      </c>
      <c r="E315" s="153"/>
      <c r="F315" s="153"/>
      <c r="G315" s="153"/>
      <c r="H315" s="153"/>
      <c r="I315" s="52">
        <f>C315+D315</f>
        <v>20458235</v>
      </c>
      <c r="J315" s="256">
        <v>0</v>
      </c>
      <c r="K315" s="255"/>
      <c r="L315" s="54"/>
      <c r="M315" s="55">
        <v>0</v>
      </c>
      <c r="N315" s="254">
        <v>0</v>
      </c>
      <c r="O315" s="255">
        <v>0</v>
      </c>
      <c r="P315" s="257"/>
      <c r="Q315" s="258"/>
      <c r="R315" s="254"/>
      <c r="S315" s="255"/>
      <c r="T315" s="257"/>
      <c r="U315" s="258"/>
      <c r="V315" s="254"/>
      <c r="W315" s="255">
        <v>0</v>
      </c>
      <c r="X315" s="257"/>
      <c r="Y315" s="258"/>
      <c r="Z315" s="254"/>
      <c r="AA315" s="255"/>
      <c r="AB315" s="156">
        <f t="shared" si="288"/>
        <v>0</v>
      </c>
      <c r="AC315" s="156">
        <f t="shared" si="289"/>
        <v>0</v>
      </c>
      <c r="AD315" s="210">
        <f>I315+AB315-AC315</f>
        <v>20458235</v>
      </c>
      <c r="AE315" s="206">
        <f>IFERROR(+VLOOKUP(A315,'Base de Datos'!$A$1:$H$70,7,0),0)</f>
        <v>20115770</v>
      </c>
      <c r="AF315" s="207">
        <f>IFERROR(+VLOOKUP(A315,'Base de Datos'!$A$1:$H$70,6,0),0)</f>
        <v>342465</v>
      </c>
      <c r="AG315" s="207">
        <f>IFERROR(+VLOOKUP(A315,'Base de Datos'!$A$1:$H$70,8,0),0)</f>
        <v>0</v>
      </c>
      <c r="AH315" s="207">
        <f>+AI315+AG315</f>
        <v>0</v>
      </c>
      <c r="AI315" s="349">
        <f>AD315-AE315-AF315</f>
        <v>0</v>
      </c>
      <c r="AJ315" s="350">
        <f t="shared" si="290"/>
        <v>1</v>
      </c>
      <c r="AK315" s="207">
        <f>IFERROR(+VLOOKUP(A315,'Base de Datos'!$A$1:$K$70,11,0),0)</f>
        <v>0</v>
      </c>
      <c r="AL315" s="443">
        <f t="shared" si="291"/>
        <v>0.98326028613905359</v>
      </c>
      <c r="AO315" s="422">
        <f t="shared" si="292"/>
        <v>0</v>
      </c>
    </row>
    <row r="316" spans="1:41" s="409" customFormat="1" ht="12.6" thickBot="1" x14ac:dyDescent="0.3">
      <c r="A316" s="517"/>
      <c r="B316" s="518"/>
      <c r="C316" s="531">
        <f>SUM(C313:C315)</f>
        <v>66275120</v>
      </c>
      <c r="D316" s="519">
        <f>SUM(D313:D315)</f>
        <v>0</v>
      </c>
      <c r="E316" s="520"/>
      <c r="F316" s="520"/>
      <c r="G316" s="520"/>
      <c r="H316" s="520"/>
      <c r="I316" s="521">
        <f t="shared" ref="I316:AI316" si="293">SUM(I313:I315)</f>
        <v>66275120</v>
      </c>
      <c r="J316" s="521">
        <f t="shared" si="293"/>
        <v>0</v>
      </c>
      <c r="K316" s="521">
        <f t="shared" si="293"/>
        <v>0</v>
      </c>
      <c r="L316" s="521">
        <f t="shared" si="293"/>
        <v>0</v>
      </c>
      <c r="M316" s="521">
        <f t="shared" si="293"/>
        <v>0</v>
      </c>
      <c r="N316" s="521">
        <f t="shared" si="293"/>
        <v>0</v>
      </c>
      <c r="O316" s="521">
        <f t="shared" si="293"/>
        <v>0</v>
      </c>
      <c r="P316" s="521">
        <f t="shared" si="293"/>
        <v>0</v>
      </c>
      <c r="Q316" s="521">
        <f t="shared" si="293"/>
        <v>0</v>
      </c>
      <c r="R316" s="521">
        <f t="shared" si="293"/>
        <v>0</v>
      </c>
      <c r="S316" s="521">
        <f t="shared" si="293"/>
        <v>0</v>
      </c>
      <c r="T316" s="521"/>
      <c r="U316" s="521">
        <f>SUM(U313:U315)</f>
        <v>0</v>
      </c>
      <c r="V316" s="521">
        <f t="shared" si="293"/>
        <v>0</v>
      </c>
      <c r="W316" s="521">
        <f t="shared" si="293"/>
        <v>0</v>
      </c>
      <c r="X316" s="521"/>
      <c r="Y316" s="521"/>
      <c r="Z316" s="521"/>
      <c r="AA316" s="521"/>
      <c r="AB316" s="521">
        <f>SUM(AB313:AB315)</f>
        <v>0</v>
      </c>
      <c r="AC316" s="521">
        <f t="shared" si="293"/>
        <v>0</v>
      </c>
      <c r="AD316" s="521">
        <f>SUM(AD313:AD315)</f>
        <v>66275120</v>
      </c>
      <c r="AE316" s="522">
        <f>SUM(AE313:AE315)</f>
        <v>65294508.079999998</v>
      </c>
      <c r="AF316" s="523">
        <f>SUM(AF313:AF315)</f>
        <v>980611.92</v>
      </c>
      <c r="AG316" s="523">
        <f>SUM(AG313:AG315)</f>
        <v>0</v>
      </c>
      <c r="AH316" s="524">
        <f>+AI316+AG316</f>
        <v>1.7462298274040222E-9</v>
      </c>
      <c r="AI316" s="525">
        <f t="shared" si="293"/>
        <v>1.7462298274040222E-9</v>
      </c>
      <c r="AJ316" s="526">
        <f t="shared" si="290"/>
        <v>1</v>
      </c>
      <c r="AK316" s="523">
        <f>SUM(AK313:AK315)</f>
        <v>0</v>
      </c>
      <c r="AL316" s="527">
        <f t="shared" si="291"/>
        <v>0.9852039208680422</v>
      </c>
      <c r="AN316" s="509">
        <f>+AN313</f>
        <v>7195000</v>
      </c>
      <c r="AO316" s="510">
        <f t="shared" si="292"/>
        <v>-7194999.9999999981</v>
      </c>
    </row>
    <row r="320" spans="1:41" x14ac:dyDescent="0.2">
      <c r="B320" s="482" t="s">
        <v>0</v>
      </c>
      <c r="AD320" s="46"/>
    </row>
    <row r="321" spans="30:30" x14ac:dyDescent="0.2">
      <c r="AD321" s="46"/>
    </row>
    <row r="322" spans="30:30" x14ac:dyDescent="0.2">
      <c r="AD322" s="46"/>
    </row>
    <row r="324" spans="30:30" x14ac:dyDescent="0.2">
      <c r="AD324" s="59"/>
    </row>
  </sheetData>
  <mergeCells count="52">
    <mergeCell ref="AL303:AL305"/>
    <mergeCell ref="A1:AL1"/>
    <mergeCell ref="A2:AL2"/>
    <mergeCell ref="A3:AL3"/>
    <mergeCell ref="A4:AL4"/>
    <mergeCell ref="A5:AL5"/>
    <mergeCell ref="A6:AL6"/>
    <mergeCell ref="AL8:AL9"/>
    <mergeCell ref="AI8:AI9"/>
    <mergeCell ref="AJ8:AJ9"/>
    <mergeCell ref="AG8:AG9"/>
    <mergeCell ref="AH8:AH9"/>
    <mergeCell ref="AE8:AE9"/>
    <mergeCell ref="AF8:AF9"/>
    <mergeCell ref="J8:K8"/>
    <mergeCell ref="I8:I9"/>
    <mergeCell ref="AK8:AK9"/>
    <mergeCell ref="L8:M8"/>
    <mergeCell ref="N8:O8"/>
    <mergeCell ref="P8:Q8"/>
    <mergeCell ref="R8:S8"/>
    <mergeCell ref="T8:U8"/>
    <mergeCell ref="AB8:AC8"/>
    <mergeCell ref="AD8:AD9"/>
    <mergeCell ref="V8:W8"/>
    <mergeCell ref="X8:Y8"/>
    <mergeCell ref="Z8:AA8"/>
    <mergeCell ref="I303:I305"/>
    <mergeCell ref="J303:K303"/>
    <mergeCell ref="L303:M303"/>
    <mergeCell ref="N303:O303"/>
    <mergeCell ref="P303:Q303"/>
    <mergeCell ref="R303:S303"/>
    <mergeCell ref="AJ303:AJ305"/>
    <mergeCell ref="AI303:AI305"/>
    <mergeCell ref="AB303:AC303"/>
    <mergeCell ref="AD303:AD305"/>
    <mergeCell ref="T303:U303"/>
    <mergeCell ref="V303:W303"/>
    <mergeCell ref="X303:Y303"/>
    <mergeCell ref="Z303:AA303"/>
    <mergeCell ref="AK303:AK305"/>
    <mergeCell ref="AG303:AG305"/>
    <mergeCell ref="AH303:AH305"/>
    <mergeCell ref="AF303:AF305"/>
    <mergeCell ref="AE303:AE305"/>
    <mergeCell ref="A312:D312"/>
    <mergeCell ref="A311:D311"/>
    <mergeCell ref="A306:D306"/>
    <mergeCell ref="E8:H8"/>
    <mergeCell ref="C8:C9"/>
    <mergeCell ref="A8:B8"/>
  </mergeCells>
  <phoneticPr fontId="54" type="noConversion"/>
  <conditionalFormatting sqref="C10">
    <cfRule type="cellIs" dxfId="47" priority="139" stopIfTrue="1" operator="greaterThan">
      <formula>0</formula>
    </cfRule>
    <cfRule type="cellIs" dxfId="46" priority="138" stopIfTrue="1" operator="lessThan">
      <formula>0</formula>
    </cfRule>
  </conditionalFormatting>
  <conditionalFormatting sqref="AL6">
    <cfRule type="cellIs" dxfId="45" priority="148" operator="lessThan">
      <formula>0.75</formula>
    </cfRule>
  </conditionalFormatting>
  <conditionalFormatting sqref="AL11:AL258">
    <cfRule type="cellIs" dxfId="44" priority="145" operator="lessThan">
      <formula>0.9</formula>
    </cfRule>
    <cfRule type="cellIs" dxfId="43" priority="143" operator="lessThan">
      <formula>1</formula>
    </cfRule>
    <cfRule type="cellIs" dxfId="42" priority="142" operator="equal">
      <formula>1</formula>
    </cfRule>
    <cfRule type="cellIs" dxfId="41" priority="141" operator="equal">
      <formula>0</formula>
    </cfRule>
    <cfRule type="cellIs" dxfId="40" priority="144" operator="greaterThan">
      <formula>1</formula>
    </cfRule>
    <cfRule type="cellIs" dxfId="39" priority="140" operator="equal">
      <formula>0</formula>
    </cfRule>
  </conditionalFormatting>
  <conditionalFormatting sqref="AL11:AL259">
    <cfRule type="cellIs" dxfId="38" priority="146" operator="lessThan">
      <formula>0.7</formula>
    </cfRule>
    <cfRule type="cellIs" dxfId="37" priority="147" operator="lessThan">
      <formula>0.75</formula>
    </cfRule>
  </conditionalFormatting>
  <conditionalFormatting sqref="AL259 AL281 AL296 AL298 AL300">
    <cfRule type="cellIs" dxfId="36" priority="151" operator="lessThan">
      <formula>0.66</formula>
    </cfRule>
  </conditionalFormatting>
  <conditionalFormatting sqref="AL260:AL280">
    <cfRule type="cellIs" dxfId="35" priority="46" operator="lessThan">
      <formula>0.9</formula>
    </cfRule>
    <cfRule type="cellIs" dxfId="34" priority="45" operator="greaterThan">
      <formula>1</formula>
    </cfRule>
    <cfRule type="cellIs" dxfId="33" priority="43" operator="equal">
      <formula>1</formula>
    </cfRule>
    <cfRule type="cellIs" dxfId="32" priority="42" operator="equal">
      <formula>0</formula>
    </cfRule>
    <cfRule type="cellIs" dxfId="31" priority="41" operator="equal">
      <formula>0</formula>
    </cfRule>
    <cfRule type="cellIs" dxfId="30" priority="44" operator="lessThan">
      <formula>1</formula>
    </cfRule>
  </conditionalFormatting>
  <conditionalFormatting sqref="AL260:AL282">
    <cfRule type="cellIs" dxfId="29" priority="48" operator="lessThan">
      <formula>0.75</formula>
    </cfRule>
    <cfRule type="cellIs" dxfId="28" priority="47" operator="lessThan">
      <formula>0.7</formula>
    </cfRule>
  </conditionalFormatting>
  <conditionalFormatting sqref="AL282:AL295">
    <cfRule type="cellIs" dxfId="27" priority="21" operator="greaterThan">
      <formula>1</formula>
    </cfRule>
    <cfRule type="cellIs" dxfId="26" priority="22" operator="lessThan">
      <formula>0.9</formula>
    </cfRule>
    <cfRule type="cellIs" dxfId="25" priority="18" operator="equal">
      <formula>0</formula>
    </cfRule>
    <cfRule type="cellIs" dxfId="24" priority="17" operator="equal">
      <formula>0</formula>
    </cfRule>
    <cfRule type="cellIs" dxfId="23" priority="19" operator="equal">
      <formula>1</formula>
    </cfRule>
    <cfRule type="cellIs" dxfId="22" priority="20" operator="lessThan">
      <formula>1</formula>
    </cfRule>
  </conditionalFormatting>
  <conditionalFormatting sqref="AL283:AL296">
    <cfRule type="cellIs" dxfId="21" priority="23" operator="lessThan">
      <formula>0.7</formula>
    </cfRule>
    <cfRule type="cellIs" dxfId="20" priority="24" operator="lessThan">
      <formula>0.75</formula>
    </cfRule>
  </conditionalFormatting>
  <conditionalFormatting sqref="AL297">
    <cfRule type="cellIs" dxfId="19" priority="14" operator="lessThan">
      <formula>0.9</formula>
    </cfRule>
    <cfRule type="cellIs" dxfId="18" priority="13" operator="greaterThan">
      <formula>1</formula>
    </cfRule>
    <cfRule type="cellIs" dxfId="17" priority="12" operator="lessThan">
      <formula>1</formula>
    </cfRule>
    <cfRule type="cellIs" dxfId="16" priority="10" operator="equal">
      <formula>0</formula>
    </cfRule>
    <cfRule type="cellIs" dxfId="15" priority="9" operator="equal">
      <formula>0</formula>
    </cfRule>
    <cfRule type="cellIs" dxfId="14" priority="11" operator="equal">
      <formula>1</formula>
    </cfRule>
  </conditionalFormatting>
  <conditionalFormatting sqref="AL297:AL298">
    <cfRule type="cellIs" dxfId="13" priority="16" operator="lessThan">
      <formula>0.75</formula>
    </cfRule>
    <cfRule type="cellIs" dxfId="12" priority="15" operator="lessThan">
      <formula>0.7</formula>
    </cfRule>
  </conditionalFormatting>
  <conditionalFormatting sqref="AL299">
    <cfRule type="cellIs" dxfId="11" priority="6" operator="lessThan">
      <formula>0.9</formula>
    </cfRule>
    <cfRule type="cellIs" dxfId="10" priority="8" operator="lessThan">
      <formula>0.75</formula>
    </cfRule>
    <cfRule type="cellIs" dxfId="9" priority="5" operator="greaterThan">
      <formula>1</formula>
    </cfRule>
    <cfRule type="cellIs" dxfId="8" priority="4" operator="lessThan">
      <formula>1</formula>
    </cfRule>
    <cfRule type="cellIs" dxfId="7" priority="3" operator="equal">
      <formula>1</formula>
    </cfRule>
    <cfRule type="cellIs" dxfId="6" priority="1" operator="equal">
      <formula>0</formula>
    </cfRule>
    <cfRule type="cellIs" dxfId="5" priority="2" operator="equal">
      <formula>0</formula>
    </cfRule>
  </conditionalFormatting>
  <conditionalFormatting sqref="AL299:AL300">
    <cfRule type="cellIs" dxfId="4" priority="7" operator="lessThan">
      <formula>0.7</formula>
    </cfRule>
  </conditionalFormatting>
  <printOptions horizontalCentered="1"/>
  <pageMargins left="0.39370078740157483" right="0" top="0.74803149606299213" bottom="0.74803149606299213" header="0.11811023622047245" footer="0.11811023622047245"/>
  <pageSetup paperSize="9" scale="39" fitToHeight="2" orientation="portrait" r:id="rId1"/>
  <headerFooter>
    <oddFooter>&amp;F</oddFooter>
  </headerFooter>
  <ignoredErrors>
    <ignoredError sqref="AJ20 AJ31:AJ38 AJ75:AJ81 AD223:AD257 AJ19 AD259:AD299 AL20:AL24 AL31:AL42 AL75:AL81 AJ4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592" t="s">
        <v>1</v>
      </c>
      <c r="B1" s="593"/>
      <c r="C1" s="593"/>
      <c r="D1" s="593"/>
      <c r="E1" s="593"/>
      <c r="F1" s="594"/>
    </row>
    <row r="2" spans="1:6" x14ac:dyDescent="0.3">
      <c r="A2" s="595" t="s">
        <v>420</v>
      </c>
      <c r="B2" s="596"/>
      <c r="C2" s="596"/>
      <c r="D2" s="596"/>
      <c r="E2" s="596"/>
      <c r="F2" s="597"/>
    </row>
    <row r="3" spans="1:6" x14ac:dyDescent="0.3">
      <c r="A3" s="595" t="s">
        <v>314</v>
      </c>
      <c r="B3" s="596"/>
      <c r="C3" s="596"/>
      <c r="D3" s="596"/>
      <c r="E3" s="596"/>
      <c r="F3" s="597"/>
    </row>
    <row r="4" spans="1:6" x14ac:dyDescent="0.3">
      <c r="A4" s="630" t="s">
        <v>2</v>
      </c>
      <c r="B4" s="631"/>
      <c r="C4" s="631"/>
      <c r="D4" s="631"/>
      <c r="E4" s="631"/>
      <c r="F4" s="632"/>
    </row>
    <row r="5" spans="1:6" ht="15" thickBot="1" x14ac:dyDescent="0.35">
      <c r="A5" s="629" t="s">
        <v>432</v>
      </c>
      <c r="B5" s="599"/>
      <c r="C5" s="599"/>
      <c r="D5" s="599"/>
      <c r="E5" s="599"/>
      <c r="F5" s="600"/>
    </row>
    <row r="6" spans="1:6" ht="15" thickBot="1" x14ac:dyDescent="0.35">
      <c r="A6" s="8"/>
      <c r="B6" s="8"/>
      <c r="C6" s="8"/>
      <c r="D6" s="8"/>
      <c r="E6" s="8"/>
      <c r="F6" s="1"/>
    </row>
    <row r="7" spans="1:6" ht="36" customHeight="1" x14ac:dyDescent="0.3">
      <c r="A7" s="592" t="s">
        <v>4</v>
      </c>
      <c r="B7" s="594"/>
      <c r="C7" s="633" t="s">
        <v>419</v>
      </c>
      <c r="D7" s="633" t="s">
        <v>428</v>
      </c>
      <c r="E7" s="633" t="s">
        <v>313</v>
      </c>
      <c r="F7" s="634" t="s">
        <v>429</v>
      </c>
    </row>
    <row r="8" spans="1:6" ht="15" thickBot="1" x14ac:dyDescent="0.35">
      <c r="A8" s="114" t="s">
        <v>6</v>
      </c>
      <c r="B8" s="122" t="s">
        <v>7</v>
      </c>
      <c r="C8" s="551"/>
      <c r="D8" s="551"/>
      <c r="E8" s="551"/>
      <c r="F8" s="635"/>
    </row>
    <row r="9" spans="1:6" x14ac:dyDescent="0.3">
      <c r="A9" s="40"/>
      <c r="B9" s="40"/>
      <c r="C9" s="31"/>
      <c r="D9" s="30"/>
      <c r="E9" s="30"/>
      <c r="F9" s="8"/>
    </row>
    <row r="10" spans="1:6" x14ac:dyDescent="0.3">
      <c r="A10" s="38"/>
      <c r="B10" s="39"/>
      <c r="C10" s="6"/>
      <c r="D10" s="6"/>
      <c r="E10" s="6"/>
      <c r="F10" s="112"/>
    </row>
    <row r="11" spans="1:6" x14ac:dyDescent="0.3">
      <c r="A11" s="41">
        <v>0</v>
      </c>
      <c r="B11" s="42" t="s">
        <v>12</v>
      </c>
      <c r="C11" s="43">
        <v>1595483000</v>
      </c>
      <c r="D11" s="43">
        <v>635948826.83000004</v>
      </c>
      <c r="E11" s="43">
        <f>C11-D11</f>
        <v>959534173.16999996</v>
      </c>
      <c r="F11" s="118">
        <f>D11/C11</f>
        <v>0.39859329546601252</v>
      </c>
    </row>
    <row r="12" spans="1:6" x14ac:dyDescent="0.3">
      <c r="A12" s="41">
        <v>1</v>
      </c>
      <c r="B12" s="42" t="s">
        <v>46</v>
      </c>
      <c r="C12" s="43">
        <v>1066828687</v>
      </c>
      <c r="D12" s="43">
        <v>294057144.41000003</v>
      </c>
      <c r="E12" s="43">
        <f>C12-D12</f>
        <v>772771542.58999991</v>
      </c>
      <c r="F12" s="118">
        <f>D12/C12</f>
        <v>0.27563670530543205</v>
      </c>
    </row>
    <row r="13" spans="1:6" x14ac:dyDescent="0.3">
      <c r="A13" s="41">
        <v>2</v>
      </c>
      <c r="B13" s="44" t="s">
        <v>109</v>
      </c>
      <c r="C13" s="43">
        <v>165084086</v>
      </c>
      <c r="D13" s="43">
        <v>26386212.640000001</v>
      </c>
      <c r="E13" s="43">
        <f>C13-D13</f>
        <v>138697873.36000001</v>
      </c>
      <c r="F13" s="118">
        <f>D13/C13</f>
        <v>0.15983498639596308</v>
      </c>
    </row>
    <row r="14" spans="1:6" x14ac:dyDescent="0.3">
      <c r="A14" s="41">
        <v>5</v>
      </c>
      <c r="B14" s="42" t="s">
        <v>192</v>
      </c>
      <c r="C14" s="43">
        <f>'PPTO AL 31 DE enero 2025'!AD193</f>
        <v>0</v>
      </c>
      <c r="D14" s="43">
        <v>95598583.670000002</v>
      </c>
      <c r="E14" s="43">
        <f>C14-D14</f>
        <v>-95598583.670000002</v>
      </c>
      <c r="F14" s="118" t="e">
        <f>D14/C14</f>
        <v>#DIV/0!</v>
      </c>
    </row>
    <row r="15" spans="1:6" x14ac:dyDescent="0.3">
      <c r="A15" s="41">
        <v>6</v>
      </c>
      <c r="B15" s="42" t="s">
        <v>220</v>
      </c>
      <c r="C15" s="43">
        <v>2973101999</v>
      </c>
      <c r="D15" s="43">
        <v>1816927114.45</v>
      </c>
      <c r="E15" s="43">
        <f>C15-D15</f>
        <v>1156174884.55</v>
      </c>
      <c r="F15" s="118">
        <f>D15/C15</f>
        <v>0.61112168874835837</v>
      </c>
    </row>
    <row r="16" spans="1:6" ht="15" thickBot="1" x14ac:dyDescent="0.35">
      <c r="A16" s="38"/>
      <c r="B16" s="39"/>
      <c r="C16" s="37"/>
      <c r="D16" s="37"/>
      <c r="E16" s="37"/>
      <c r="F16" s="113"/>
    </row>
    <row r="17" spans="1:6" ht="15" thickBot="1" x14ac:dyDescent="0.35">
      <c r="A17" s="116"/>
      <c r="B17" s="115" t="s">
        <v>11</v>
      </c>
      <c r="C17" s="117">
        <f>SUM(C11:C16)</f>
        <v>5800497772</v>
      </c>
      <c r="D17" s="117">
        <f>SUM(D11:D16)</f>
        <v>2868917882</v>
      </c>
      <c r="E17" s="117">
        <f>SUM(E11:E16)</f>
        <v>2931579890</v>
      </c>
      <c r="F17" s="11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73"/>
  <sheetViews>
    <sheetView showGridLines="0" topLeftCell="A4" zoomScaleNormal="100" workbookViewId="0">
      <selection activeCell="AH13" sqref="AH13"/>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 min="33" max="33" width="16.33203125" customWidth="1"/>
    <col min="37" max="37" width="18.33203125" customWidth="1"/>
  </cols>
  <sheetData>
    <row r="1" spans="1:14" x14ac:dyDescent="0.3">
      <c r="A1" s="604" t="str">
        <f>+ResumenxSubP!A1</f>
        <v>MINISTERIO DE CIENCIA, INNOVACIÓN, TECNOLOGÍA Y TELECOMUNICACIONES</v>
      </c>
      <c r="B1" s="605"/>
      <c r="C1" s="605"/>
      <c r="D1" s="605"/>
      <c r="E1" s="605"/>
      <c r="F1" s="605"/>
      <c r="G1" s="605"/>
      <c r="H1" s="605"/>
      <c r="I1" s="605"/>
      <c r="J1" s="605"/>
      <c r="K1" s="605"/>
      <c r="L1" s="605"/>
      <c r="M1" s="605"/>
    </row>
    <row r="2" spans="1:14" x14ac:dyDescent="0.3">
      <c r="A2" s="604" t="s">
        <v>711</v>
      </c>
      <c r="B2" s="605"/>
      <c r="C2" s="605"/>
      <c r="D2" s="605"/>
      <c r="E2" s="605"/>
      <c r="F2" s="605"/>
      <c r="G2" s="605"/>
      <c r="H2" s="605"/>
      <c r="I2" s="605"/>
      <c r="J2" s="605"/>
      <c r="K2" s="605"/>
      <c r="L2" s="605"/>
      <c r="M2" s="605"/>
    </row>
    <row r="3" spans="1:14" x14ac:dyDescent="0.3">
      <c r="A3" s="604" t="s">
        <v>451</v>
      </c>
      <c r="B3" s="605"/>
      <c r="C3" s="605"/>
      <c r="D3" s="605"/>
      <c r="E3" s="605"/>
      <c r="F3" s="605"/>
      <c r="G3" s="605"/>
      <c r="H3" s="605"/>
      <c r="I3" s="605"/>
      <c r="J3" s="605"/>
      <c r="K3" s="605"/>
      <c r="L3" s="605"/>
      <c r="M3" s="605"/>
    </row>
    <row r="4" spans="1:14" x14ac:dyDescent="0.3">
      <c r="A4" t="s">
        <v>452</v>
      </c>
    </row>
    <row r="5" spans="1:14" x14ac:dyDescent="0.3">
      <c r="A5" s="595" t="s">
        <v>439</v>
      </c>
      <c r="B5" s="596"/>
      <c r="C5" s="596"/>
      <c r="D5" s="596"/>
      <c r="E5" s="596"/>
      <c r="F5" s="596"/>
      <c r="G5" s="596"/>
      <c r="H5" s="596"/>
      <c r="I5" s="596"/>
      <c r="J5" s="596"/>
      <c r="K5" s="596"/>
      <c r="L5" s="596"/>
      <c r="M5" s="596"/>
    </row>
    <row r="6" spans="1:14" x14ac:dyDescent="0.3">
      <c r="A6" s="595" t="s">
        <v>440</v>
      </c>
      <c r="B6" s="596"/>
      <c r="C6" s="596"/>
      <c r="D6" s="596"/>
      <c r="E6" s="596"/>
      <c r="F6" s="596"/>
      <c r="G6" s="596"/>
      <c r="H6" s="596"/>
      <c r="I6" s="596"/>
      <c r="J6" s="596"/>
      <c r="K6" s="596"/>
      <c r="L6" s="596"/>
      <c r="M6" s="596"/>
    </row>
    <row r="7" spans="1:14" ht="9" customHeight="1" thickBot="1" x14ac:dyDescent="0.35">
      <c r="A7" s="136"/>
      <c r="B7" s="8"/>
      <c r="C7" s="8"/>
      <c r="D7" s="8"/>
      <c r="E7" s="8"/>
      <c r="F7" s="8"/>
      <c r="G7" s="8"/>
      <c r="H7" s="8"/>
      <c r="I7" s="8"/>
      <c r="J7" s="8"/>
      <c r="K7" s="8"/>
      <c r="L7" s="8"/>
      <c r="M7" s="137"/>
    </row>
    <row r="8" spans="1:14" ht="15" thickBot="1" x14ac:dyDescent="0.35">
      <c r="A8" s="289"/>
      <c r="B8" s="289" t="s">
        <v>458</v>
      </c>
      <c r="C8" s="289" t="s">
        <v>456</v>
      </c>
      <c r="D8" s="290" t="s">
        <v>435</v>
      </c>
      <c r="E8" s="290" t="s">
        <v>453</v>
      </c>
      <c r="F8" s="290" t="s">
        <v>441</v>
      </c>
      <c r="G8" s="290" t="s">
        <v>436</v>
      </c>
      <c r="H8" s="290" t="s">
        <v>437</v>
      </c>
      <c r="I8" s="290" t="s">
        <v>464</v>
      </c>
      <c r="J8" s="290" t="s">
        <v>465</v>
      </c>
      <c r="K8" s="290" t="s">
        <v>442</v>
      </c>
      <c r="L8" s="290" t="s">
        <v>443</v>
      </c>
      <c r="M8" s="290" t="s">
        <v>444</v>
      </c>
    </row>
    <row r="9" spans="1:14" x14ac:dyDescent="0.3">
      <c r="A9" s="291" t="s">
        <v>434</v>
      </c>
      <c r="B9" s="292">
        <f>+'PPTO AL 31 DE enero 2025'!$AD11</f>
        <v>2322626393</v>
      </c>
      <c r="C9" s="292"/>
      <c r="D9" s="292"/>
      <c r="E9" s="292"/>
      <c r="F9" s="292"/>
      <c r="G9" s="292"/>
      <c r="H9" s="292"/>
      <c r="I9" s="292"/>
      <c r="J9" s="292"/>
      <c r="K9" s="292"/>
      <c r="L9" s="292"/>
      <c r="M9" s="292"/>
    </row>
    <row r="10" spans="1:14" x14ac:dyDescent="0.3">
      <c r="A10" s="291" t="s">
        <v>428</v>
      </c>
      <c r="B10" s="293">
        <f>+'PPTO AL 31 DE enero 2025'!$AE11</f>
        <v>178554982.86000001</v>
      </c>
      <c r="C10" s="293"/>
      <c r="D10" s="293"/>
      <c r="E10" s="293"/>
      <c r="F10" s="293"/>
      <c r="G10" s="293"/>
      <c r="H10" s="293"/>
      <c r="I10" s="293"/>
      <c r="J10" s="293"/>
      <c r="K10" s="293"/>
      <c r="L10" s="293"/>
      <c r="M10" s="293"/>
      <c r="N10" s="380"/>
    </row>
    <row r="11" spans="1:14" x14ac:dyDescent="0.3">
      <c r="A11" s="291" t="s">
        <v>312</v>
      </c>
      <c r="B11" s="293">
        <f>+'PPTO AL 31 DE enero 2025'!$AF11</f>
        <v>371813522.38999999</v>
      </c>
      <c r="C11" s="293"/>
      <c r="D11" s="293"/>
      <c r="E11" s="293"/>
      <c r="F11" s="293"/>
      <c r="G11" s="293"/>
      <c r="H11" s="293"/>
      <c r="I11" s="293"/>
      <c r="J11" s="293"/>
      <c r="K11" s="293"/>
      <c r="L11" s="293"/>
      <c r="M11" s="293"/>
      <c r="N11" s="381"/>
    </row>
    <row r="12" spans="1:14" ht="15" thickBot="1" x14ac:dyDescent="0.35">
      <c r="A12" s="294" t="s">
        <v>313</v>
      </c>
      <c r="B12" s="416">
        <f>+'PPTO AL 31 DE enero 2025'!$AI11</f>
        <v>1772257887.75</v>
      </c>
      <c r="C12" s="416"/>
      <c r="D12" s="416"/>
      <c r="E12" s="416"/>
      <c r="F12" s="416"/>
      <c r="G12" s="416"/>
      <c r="H12" s="416"/>
      <c r="I12" s="416"/>
      <c r="J12" s="416"/>
      <c r="K12" s="416"/>
      <c r="L12" s="416"/>
      <c r="M12" s="416"/>
    </row>
    <row r="13" spans="1:14" x14ac:dyDescent="0.3">
      <c r="A13" s="295"/>
      <c r="B13" s="295"/>
      <c r="C13" s="296">
        <f>SUM(D10:D12)</f>
        <v>0</v>
      </c>
      <c r="D13" s="429"/>
      <c r="E13" s="296">
        <f>SUM(E10:E12)</f>
        <v>0</v>
      </c>
      <c r="F13" s="296">
        <f>SUM(F10:F12)</f>
        <v>0</v>
      </c>
      <c r="G13" s="296">
        <f>SUM(G10:G12)</f>
        <v>0</v>
      </c>
      <c r="H13" s="296">
        <f>SUM(H10:H12)</f>
        <v>0</v>
      </c>
      <c r="I13" s="296"/>
      <c r="J13" s="296"/>
      <c r="K13" s="296"/>
      <c r="L13" s="296"/>
      <c r="M13" s="296" t="s">
        <v>0</v>
      </c>
    </row>
    <row r="14" spans="1:14" x14ac:dyDescent="0.3">
      <c r="A14" s="295"/>
      <c r="B14" s="295"/>
      <c r="C14" s="295"/>
      <c r="D14" s="295"/>
      <c r="E14" s="295"/>
      <c r="F14" s="295"/>
      <c r="G14" s="295"/>
      <c r="H14" s="295"/>
      <c r="I14" s="295"/>
      <c r="J14" s="295"/>
      <c r="K14" s="295"/>
      <c r="L14" s="295"/>
      <c r="M14" s="295"/>
    </row>
    <row r="15" spans="1:14" x14ac:dyDescent="0.3">
      <c r="A15" s="636" t="s">
        <v>439</v>
      </c>
      <c r="B15" s="637"/>
      <c r="C15" s="637"/>
      <c r="D15" s="637"/>
      <c r="E15" s="637"/>
      <c r="F15" s="637"/>
      <c r="G15" s="637"/>
      <c r="H15" s="637"/>
      <c r="I15" s="637"/>
      <c r="J15" s="637"/>
      <c r="K15" s="637"/>
      <c r="L15" s="637"/>
      <c r="M15" s="637"/>
    </row>
    <row r="16" spans="1:14" x14ac:dyDescent="0.3">
      <c r="A16" s="636" t="s">
        <v>710</v>
      </c>
      <c r="B16" s="637"/>
      <c r="C16" s="637"/>
      <c r="D16" s="637"/>
      <c r="E16" s="637"/>
      <c r="F16" s="637"/>
      <c r="G16" s="637"/>
      <c r="H16" s="637"/>
      <c r="I16" s="637"/>
      <c r="J16" s="637"/>
      <c r="K16" s="637"/>
      <c r="L16" s="637"/>
      <c r="M16" s="637"/>
    </row>
    <row r="17" spans="1:13" ht="8.25" customHeight="1" thickBot="1" x14ac:dyDescent="0.35">
      <c r="A17" s="297"/>
      <c r="B17" s="30"/>
      <c r="C17" s="30"/>
      <c r="D17" s="30"/>
      <c r="E17" s="30"/>
      <c r="F17" s="30"/>
      <c r="G17" s="30"/>
      <c r="H17" s="30"/>
      <c r="I17" s="30"/>
      <c r="J17" s="30"/>
      <c r="K17" s="30"/>
      <c r="L17" s="30"/>
      <c r="M17" s="298"/>
    </row>
    <row r="18" spans="1:13" ht="15" thickBot="1" x14ac:dyDescent="0.35">
      <c r="A18" s="289"/>
      <c r="B18" s="289" t="s">
        <v>458</v>
      </c>
      <c r="C18" s="289" t="s">
        <v>456</v>
      </c>
      <c r="D18" s="290" t="s">
        <v>435</v>
      </c>
      <c r="E18" s="290" t="s">
        <v>453</v>
      </c>
      <c r="F18" s="290" t="s">
        <v>441</v>
      </c>
      <c r="G18" s="290" t="s">
        <v>436</v>
      </c>
      <c r="H18" s="290" t="s">
        <v>437</v>
      </c>
      <c r="I18" s="290" t="s">
        <v>438</v>
      </c>
      <c r="J18" s="290" t="s">
        <v>455</v>
      </c>
      <c r="K18" s="290" t="s">
        <v>442</v>
      </c>
      <c r="L18" s="290" t="s">
        <v>443</v>
      </c>
      <c r="M18" s="290" t="s">
        <v>444</v>
      </c>
    </row>
    <row r="19" spans="1:13" x14ac:dyDescent="0.3">
      <c r="A19" s="291" t="s">
        <v>459</v>
      </c>
      <c r="B19" s="299">
        <f t="shared" ref="B19" si="0">B10/B9</f>
        <v>7.6876325610582177E-2</v>
      </c>
      <c r="C19" s="299"/>
      <c r="D19" s="299"/>
      <c r="E19" s="299"/>
      <c r="F19" s="299"/>
      <c r="G19" s="299"/>
      <c r="H19" s="299"/>
      <c r="I19" s="299"/>
      <c r="J19" s="299"/>
      <c r="K19" s="299"/>
      <c r="L19" s="299"/>
      <c r="M19" s="299"/>
    </row>
    <row r="20" spans="1:13" x14ac:dyDescent="0.3">
      <c r="A20" s="291" t="s">
        <v>312</v>
      </c>
      <c r="B20" s="299">
        <f t="shared" ref="B20" si="1">B11/B9</f>
        <v>0.16008322453864407</v>
      </c>
      <c r="C20" s="299"/>
      <c r="D20" s="299"/>
      <c r="E20" s="299"/>
      <c r="F20" s="299"/>
      <c r="G20" s="299"/>
      <c r="H20" s="299"/>
      <c r="I20" s="299"/>
      <c r="J20" s="299"/>
      <c r="K20" s="299"/>
      <c r="L20" s="299"/>
      <c r="M20" s="299"/>
    </row>
    <row r="21" spans="1:13" x14ac:dyDescent="0.3">
      <c r="A21" s="291" t="s">
        <v>313</v>
      </c>
      <c r="B21" s="299">
        <f t="shared" ref="B21" si="2">B12/B9</f>
        <v>0.76304044985077379</v>
      </c>
      <c r="C21" s="299"/>
      <c r="D21" s="299"/>
      <c r="E21" s="299"/>
      <c r="F21" s="299"/>
      <c r="G21" s="299"/>
      <c r="H21" s="299"/>
      <c r="I21" s="299"/>
      <c r="J21" s="299"/>
      <c r="K21" s="299"/>
      <c r="L21" s="299"/>
      <c r="M21" s="299"/>
    </row>
    <row r="22" spans="1:13" x14ac:dyDescent="0.3">
      <c r="A22" s="300"/>
      <c r="B22" s="272"/>
      <c r="C22" s="273"/>
      <c r="D22" s="273"/>
      <c r="E22" s="274"/>
      <c r="F22" s="274"/>
      <c r="G22" s="274"/>
      <c r="H22" s="274"/>
      <c r="I22" s="301"/>
      <c r="J22" s="301"/>
      <c r="K22" s="301"/>
      <c r="L22" s="301"/>
      <c r="M22" s="301"/>
    </row>
    <row r="23" spans="1:13" ht="15" thickBot="1" x14ac:dyDescent="0.35">
      <c r="A23" s="302"/>
      <c r="B23" s="303">
        <f>B21+B20+B19</f>
        <v>1</v>
      </c>
      <c r="C23" s="303">
        <f t="shared" ref="C23:M23" si="3">C21+C20+C19</f>
        <v>0</v>
      </c>
      <c r="D23" s="303">
        <f t="shared" si="3"/>
        <v>0</v>
      </c>
      <c r="E23" s="303">
        <f t="shared" si="3"/>
        <v>0</v>
      </c>
      <c r="F23" s="303">
        <f>F21+F20+F19</f>
        <v>0</v>
      </c>
      <c r="G23" s="303">
        <f t="shared" si="3"/>
        <v>0</v>
      </c>
      <c r="H23" s="303">
        <f t="shared" si="3"/>
        <v>0</v>
      </c>
      <c r="I23" s="303">
        <f t="shared" si="3"/>
        <v>0</v>
      </c>
      <c r="J23" s="303">
        <f t="shared" si="3"/>
        <v>0</v>
      </c>
      <c r="K23" s="303">
        <f t="shared" si="3"/>
        <v>0</v>
      </c>
      <c r="L23" s="303">
        <f t="shared" si="3"/>
        <v>0</v>
      </c>
      <c r="M23" s="303">
        <f t="shared" si="3"/>
        <v>0</v>
      </c>
    </row>
    <row r="71" spans="37:37" ht="16.2" x14ac:dyDescent="0.45">
      <c r="AK71" s="529"/>
    </row>
    <row r="72" spans="37:37" ht="16.2" x14ac:dyDescent="0.45">
      <c r="AK72" s="529"/>
    </row>
    <row r="73" spans="37:37" ht="16.2" x14ac:dyDescent="0.45">
      <c r="AK73" s="529"/>
    </row>
  </sheetData>
  <mergeCells count="7">
    <mergeCell ref="A3:M3"/>
    <mergeCell ref="A2:M2"/>
    <mergeCell ref="A1:M1"/>
    <mergeCell ref="A16:M16"/>
    <mergeCell ref="A15:M15"/>
    <mergeCell ref="A6:M6"/>
    <mergeCell ref="A5:M5"/>
  </mergeCells>
  <phoneticPr fontId="54" type="noConversion"/>
  <printOptions horizontalCentered="1"/>
  <pageMargins left="0.70866141732283472" right="0.70866141732283472" top="0.74803149606299213" bottom="0.74803149606299213" header="0.31496062992125984" footer="0.31496062992125984"/>
  <pageSetup paperSize="9" scale="60"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zoomScale="60" zoomScaleNormal="60" workbookViewId="0">
      <pane xSplit="3" ySplit="1" topLeftCell="D2" activePane="bottomRight" state="frozen"/>
      <selection activeCell="AI71" sqref="AI71"/>
      <selection pane="topRight" activeCell="AI71" sqref="AI71"/>
      <selection pane="bottomLeft" activeCell="AI71" sqref="AI71"/>
      <selection pane="bottomRight" activeCell="O2" sqref="O2:P52"/>
    </sheetView>
  </sheetViews>
  <sheetFormatPr baseColWidth="10" defaultColWidth="9.109375" defaultRowHeight="14.4" outlineLevelRow="2" x14ac:dyDescent="0.3"/>
  <cols>
    <col min="1" max="1" width="24" style="418" bestFit="1" customWidth="1"/>
    <col min="2" max="2" width="20" style="418" bestFit="1" customWidth="1"/>
    <col min="3" max="3" width="15.21875" style="418" customWidth="1"/>
    <col min="4" max="4" width="17.109375" style="418" customWidth="1"/>
    <col min="5" max="5" width="14.77734375" style="418" customWidth="1"/>
    <col min="6" max="6" width="18.44140625" style="418" customWidth="1"/>
    <col min="7" max="7" width="18.21875" style="418" customWidth="1"/>
    <col min="8" max="8" width="26.44140625" style="418" customWidth="1"/>
    <col min="9" max="9" width="18.21875" style="418" customWidth="1"/>
    <col min="10" max="10" width="24" style="418" customWidth="1"/>
    <col min="11" max="11" width="21" style="418" customWidth="1"/>
    <col min="12" max="12" width="13" style="418" customWidth="1"/>
    <col min="13" max="13" width="17.21875" style="418" customWidth="1"/>
    <col min="14" max="14" width="9" style="418" customWidth="1"/>
    <col min="15" max="15" width="15.109375" style="418" bestFit="1" customWidth="1"/>
    <col min="16" max="16" width="13.88671875" style="418" bestFit="1" customWidth="1"/>
    <col min="17" max="17" width="192.88671875" style="418" bestFit="1" customWidth="1"/>
    <col min="18" max="16384" width="9.109375" style="418"/>
  </cols>
  <sheetData>
    <row r="1" spans="1:18" ht="28.8" x14ac:dyDescent="0.3">
      <c r="A1" s="431" t="s">
        <v>637</v>
      </c>
      <c r="B1" s="431" t="s">
        <v>466</v>
      </c>
      <c r="C1" s="431" t="s">
        <v>467</v>
      </c>
      <c r="D1" s="431" t="s">
        <v>468</v>
      </c>
      <c r="E1" s="423" t="s">
        <v>469</v>
      </c>
      <c r="F1" s="417" t="s">
        <v>638</v>
      </c>
      <c r="G1" s="431" t="s">
        <v>470</v>
      </c>
      <c r="H1" s="417" t="s">
        <v>639</v>
      </c>
      <c r="I1" s="431" t="s">
        <v>640</v>
      </c>
      <c r="J1" s="423" t="s">
        <v>471</v>
      </c>
      <c r="K1" s="431" t="s">
        <v>641</v>
      </c>
      <c r="L1" s="423" t="s">
        <v>642</v>
      </c>
      <c r="M1" s="423" t="s">
        <v>643</v>
      </c>
      <c r="N1" s="430" t="s">
        <v>648</v>
      </c>
      <c r="O1" s="423" t="s">
        <v>646</v>
      </c>
      <c r="P1" s="423" t="s">
        <v>647</v>
      </c>
    </row>
    <row r="2" spans="1:18" s="452" customFormat="1" x14ac:dyDescent="0.3">
      <c r="A2" t="s">
        <v>542</v>
      </c>
      <c r="B2" s="532">
        <v>2036260424</v>
      </c>
      <c r="C2" s="432">
        <v>0</v>
      </c>
      <c r="D2" s="532">
        <v>322752915.31</v>
      </c>
      <c r="E2" s="432">
        <v>0</v>
      </c>
      <c r="F2" s="516">
        <f>SUM(C2:E2)</f>
        <v>322752915.31</v>
      </c>
      <c r="G2" s="432">
        <v>111285474</v>
      </c>
      <c r="H2" s="516">
        <f>+H3+H5+H8+H11</f>
        <v>0</v>
      </c>
      <c r="I2" s="432">
        <v>111285474</v>
      </c>
      <c r="J2" s="432">
        <v>1602222034.6900001</v>
      </c>
      <c r="K2" s="432">
        <v>1578302034.6900001</v>
      </c>
      <c r="L2" s="432">
        <v>0</v>
      </c>
      <c r="M2" s="432">
        <v>0</v>
      </c>
      <c r="N2" s="516">
        <v>0</v>
      </c>
      <c r="O2" s="432">
        <v>0</v>
      </c>
      <c r="P2" s="432">
        <v>0</v>
      </c>
      <c r="Q2" t="s">
        <v>12</v>
      </c>
      <c r="R2" s="511"/>
    </row>
    <row r="3" spans="1:18" s="452" customFormat="1" x14ac:dyDescent="0.3">
      <c r="A3" t="s">
        <v>543</v>
      </c>
      <c r="B3" s="532">
        <v>1489008284</v>
      </c>
      <c r="C3" s="432">
        <v>0</v>
      </c>
      <c r="D3" s="532">
        <v>0</v>
      </c>
      <c r="E3" s="432">
        <v>0</v>
      </c>
      <c r="F3" s="513">
        <f>SUM(C3:E3)</f>
        <v>0</v>
      </c>
      <c r="G3" s="432">
        <v>93111165</v>
      </c>
      <c r="H3" s="513">
        <f>SUM(H4)</f>
        <v>0</v>
      </c>
      <c r="I3" s="432">
        <v>93111165</v>
      </c>
      <c r="J3" s="432">
        <v>1395897119</v>
      </c>
      <c r="K3" s="432">
        <v>1395897119</v>
      </c>
      <c r="L3" s="432">
        <v>0</v>
      </c>
      <c r="M3" s="432">
        <v>0</v>
      </c>
      <c r="N3" s="453">
        <v>0</v>
      </c>
      <c r="O3" s="432">
        <v>0</v>
      </c>
      <c r="P3" s="432">
        <v>0</v>
      </c>
      <c r="Q3" t="s">
        <v>558</v>
      </c>
      <c r="R3" s="511"/>
    </row>
    <row r="4" spans="1:18" s="452" customFormat="1" x14ac:dyDescent="0.3">
      <c r="A4" t="s">
        <v>472</v>
      </c>
      <c r="B4" s="532">
        <v>1489008284</v>
      </c>
      <c r="C4" s="432">
        <v>0</v>
      </c>
      <c r="D4" s="532">
        <v>0</v>
      </c>
      <c r="E4" s="432">
        <v>0</v>
      </c>
      <c r="F4" s="454">
        <f>SUM(C4:E4)</f>
        <v>0</v>
      </c>
      <c r="G4" s="432">
        <v>93111165</v>
      </c>
      <c r="H4" s="454">
        <f>SUM(L4:N4)</f>
        <v>0</v>
      </c>
      <c r="I4" s="432">
        <v>93111165</v>
      </c>
      <c r="J4" s="432">
        <v>1395897119</v>
      </c>
      <c r="K4" s="432">
        <v>1395897119</v>
      </c>
      <c r="L4" s="432">
        <v>0</v>
      </c>
      <c r="M4" s="432">
        <v>0</v>
      </c>
      <c r="N4" s="454">
        <v>0</v>
      </c>
      <c r="O4" s="432">
        <v>0</v>
      </c>
      <c r="P4" s="432">
        <v>0</v>
      </c>
      <c r="Q4" t="s">
        <v>658</v>
      </c>
      <c r="R4" s="511"/>
    </row>
    <row r="5" spans="1:18" s="452" customFormat="1" x14ac:dyDescent="0.3">
      <c r="A5" t="s">
        <v>544</v>
      </c>
      <c r="B5" s="532">
        <v>233841503</v>
      </c>
      <c r="C5" s="432">
        <v>0</v>
      </c>
      <c r="D5" s="532">
        <v>89927224.310000002</v>
      </c>
      <c r="E5" s="432">
        <v>0</v>
      </c>
      <c r="F5" s="513">
        <f>SUM(C5:E5)</f>
        <v>89927224.310000002</v>
      </c>
      <c r="G5" s="432">
        <v>0</v>
      </c>
      <c r="H5" s="513">
        <f>SUM(H6:H7)</f>
        <v>0</v>
      </c>
      <c r="I5" s="432">
        <v>0</v>
      </c>
      <c r="J5" s="432">
        <v>143914278.69</v>
      </c>
      <c r="K5" s="432">
        <v>119994278.69</v>
      </c>
      <c r="L5" s="432">
        <v>0</v>
      </c>
      <c r="M5" s="432">
        <v>0</v>
      </c>
      <c r="N5" s="453">
        <v>0</v>
      </c>
      <c r="O5" s="432">
        <v>0</v>
      </c>
      <c r="P5" s="432">
        <v>0</v>
      </c>
      <c r="Q5" t="s">
        <v>25</v>
      </c>
      <c r="R5" s="511"/>
    </row>
    <row r="6" spans="1:18" s="452" customFormat="1" x14ac:dyDescent="0.3">
      <c r="A6" t="s">
        <v>534</v>
      </c>
      <c r="B6" s="532">
        <v>129506438</v>
      </c>
      <c r="C6" s="432">
        <v>0</v>
      </c>
      <c r="D6" s="532">
        <v>0</v>
      </c>
      <c r="E6" s="432">
        <v>0</v>
      </c>
      <c r="F6" s="454">
        <f t="shared" ref="F6:F52" si="0">SUM(C6:E6)</f>
        <v>0</v>
      </c>
      <c r="G6" s="432">
        <v>0</v>
      </c>
      <c r="H6" s="454">
        <f>SUM(L6:N6)</f>
        <v>0</v>
      </c>
      <c r="I6" s="432">
        <v>0</v>
      </c>
      <c r="J6" s="432">
        <v>129506438</v>
      </c>
      <c r="K6" s="432">
        <v>105586438</v>
      </c>
      <c r="L6" s="432">
        <v>0</v>
      </c>
      <c r="M6" s="432">
        <v>0</v>
      </c>
      <c r="N6" s="454">
        <v>0</v>
      </c>
      <c r="O6" s="432">
        <v>0</v>
      </c>
      <c r="P6" s="432">
        <v>0</v>
      </c>
      <c r="Q6" t="s">
        <v>659</v>
      </c>
      <c r="R6" s="511"/>
    </row>
    <row r="7" spans="1:18" s="452" customFormat="1" x14ac:dyDescent="0.3">
      <c r="A7" t="s">
        <v>476</v>
      </c>
      <c r="B7" s="532">
        <v>104335065</v>
      </c>
      <c r="C7" s="432">
        <v>0</v>
      </c>
      <c r="D7" s="532">
        <v>89927224.310000002</v>
      </c>
      <c r="E7" s="432">
        <v>0</v>
      </c>
      <c r="F7" s="454">
        <f t="shared" si="0"/>
        <v>89927224.310000002</v>
      </c>
      <c r="G7" s="432">
        <v>0</v>
      </c>
      <c r="H7" s="454">
        <f t="shared" ref="H7" si="1">SUM(L7:N7)</f>
        <v>0</v>
      </c>
      <c r="I7" s="432">
        <v>0</v>
      </c>
      <c r="J7" s="432">
        <v>14407840.689999999</v>
      </c>
      <c r="K7" s="432">
        <v>14407840.689999999</v>
      </c>
      <c r="L7" s="432">
        <v>0</v>
      </c>
      <c r="M7" s="432">
        <v>0</v>
      </c>
      <c r="N7" s="454">
        <v>0</v>
      </c>
      <c r="O7" s="432">
        <v>0</v>
      </c>
      <c r="P7" s="432">
        <v>0</v>
      </c>
      <c r="Q7" t="s">
        <v>660</v>
      </c>
      <c r="R7" s="511"/>
    </row>
    <row r="8" spans="1:18" s="452" customFormat="1" x14ac:dyDescent="0.3">
      <c r="A8" t="s">
        <v>545</v>
      </c>
      <c r="B8" s="532">
        <v>155350977</v>
      </c>
      <c r="C8" s="432">
        <v>0</v>
      </c>
      <c r="D8" s="532">
        <v>106991380</v>
      </c>
      <c r="E8" s="432">
        <v>0</v>
      </c>
      <c r="F8" s="513">
        <f>SUM(C8:E8)</f>
        <v>106991380</v>
      </c>
      <c r="G8" s="432">
        <v>9008620</v>
      </c>
      <c r="H8" s="513">
        <f>SUM(H9:H10)</f>
        <v>0</v>
      </c>
      <c r="I8" s="432">
        <v>9008620</v>
      </c>
      <c r="J8" s="432">
        <v>39350977</v>
      </c>
      <c r="K8" s="432">
        <v>39350977</v>
      </c>
      <c r="L8" s="432">
        <v>0</v>
      </c>
      <c r="M8" s="432">
        <v>0</v>
      </c>
      <c r="N8" s="453">
        <v>0</v>
      </c>
      <c r="O8" s="432">
        <v>0</v>
      </c>
      <c r="P8" s="432">
        <v>0</v>
      </c>
      <c r="Q8" t="s">
        <v>661</v>
      </c>
      <c r="R8" s="511"/>
    </row>
    <row r="9" spans="1:18" s="452" customFormat="1" x14ac:dyDescent="0.3">
      <c r="A9" t="s">
        <v>478</v>
      </c>
      <c r="B9" s="532">
        <v>147384260</v>
      </c>
      <c r="C9" s="432">
        <v>0</v>
      </c>
      <c r="D9" s="532">
        <v>101453370</v>
      </c>
      <c r="E9" s="432">
        <v>0</v>
      </c>
      <c r="F9" s="454">
        <f t="shared" si="0"/>
        <v>101453370</v>
      </c>
      <c r="G9" s="432">
        <v>8546630</v>
      </c>
      <c r="H9" s="454">
        <f t="shared" ref="H9:H10" si="2">SUM(L9:N9)</f>
        <v>0</v>
      </c>
      <c r="I9" s="432">
        <v>8546630</v>
      </c>
      <c r="J9" s="432">
        <v>37384260</v>
      </c>
      <c r="K9" s="432">
        <v>37384260</v>
      </c>
      <c r="L9" s="432">
        <v>0</v>
      </c>
      <c r="M9" s="432">
        <v>0</v>
      </c>
      <c r="N9" s="454">
        <v>0</v>
      </c>
      <c r="O9" s="432">
        <v>0</v>
      </c>
      <c r="P9" s="432">
        <v>0</v>
      </c>
      <c r="Q9" t="s">
        <v>662</v>
      </c>
      <c r="R9" s="511"/>
    </row>
    <row r="10" spans="1:18" s="452" customFormat="1" x14ac:dyDescent="0.3">
      <c r="A10" t="s">
        <v>479</v>
      </c>
      <c r="B10" s="532">
        <v>7966717</v>
      </c>
      <c r="C10" s="432">
        <v>0</v>
      </c>
      <c r="D10" s="532">
        <v>5538010</v>
      </c>
      <c r="E10" s="432">
        <v>0</v>
      </c>
      <c r="F10" s="454">
        <f t="shared" si="0"/>
        <v>5538010</v>
      </c>
      <c r="G10" s="432">
        <v>461990</v>
      </c>
      <c r="H10" s="454">
        <f t="shared" si="2"/>
        <v>0</v>
      </c>
      <c r="I10" s="432">
        <v>461990</v>
      </c>
      <c r="J10" s="432">
        <v>1966717</v>
      </c>
      <c r="K10" s="432">
        <v>1966717</v>
      </c>
      <c r="L10" s="432">
        <v>0</v>
      </c>
      <c r="M10" s="432">
        <v>0</v>
      </c>
      <c r="N10" s="454">
        <v>0</v>
      </c>
      <c r="O10" s="432">
        <v>0</v>
      </c>
      <c r="P10" s="432">
        <v>0</v>
      </c>
      <c r="Q10" t="s">
        <v>663</v>
      </c>
      <c r="R10" s="511"/>
    </row>
    <row r="11" spans="1:18" s="452" customFormat="1" x14ac:dyDescent="0.3">
      <c r="A11" t="s">
        <v>546</v>
      </c>
      <c r="B11" s="532">
        <v>158059660</v>
      </c>
      <c r="C11" s="432">
        <v>0</v>
      </c>
      <c r="D11" s="532">
        <v>125834311</v>
      </c>
      <c r="E11" s="432">
        <v>0</v>
      </c>
      <c r="F11" s="513">
        <f t="shared" si="0"/>
        <v>125834311</v>
      </c>
      <c r="G11" s="432">
        <v>9165689</v>
      </c>
      <c r="H11" s="513">
        <f>SUM(H12:H14)</f>
        <v>0</v>
      </c>
      <c r="I11" s="432">
        <v>9165689</v>
      </c>
      <c r="J11" s="432">
        <v>23059660</v>
      </c>
      <c r="K11" s="432">
        <v>23059660</v>
      </c>
      <c r="L11" s="432">
        <v>0</v>
      </c>
      <c r="M11" s="432">
        <v>0</v>
      </c>
      <c r="N11" s="453">
        <v>0</v>
      </c>
      <c r="O11" s="432">
        <v>0</v>
      </c>
      <c r="P11" s="432">
        <v>0</v>
      </c>
      <c r="Q11" t="s">
        <v>664</v>
      </c>
      <c r="R11" s="511"/>
    </row>
    <row r="12" spans="1:18" s="452" customFormat="1" x14ac:dyDescent="0.3">
      <c r="A12" t="s">
        <v>480</v>
      </c>
      <c r="B12" s="532">
        <v>86359210</v>
      </c>
      <c r="C12" s="432">
        <v>0</v>
      </c>
      <c r="D12" s="532">
        <v>69992133</v>
      </c>
      <c r="E12" s="432">
        <v>0</v>
      </c>
      <c r="F12" s="454">
        <f t="shared" si="0"/>
        <v>69992133</v>
      </c>
      <c r="G12" s="432">
        <v>5007867</v>
      </c>
      <c r="H12" s="454">
        <f t="shared" ref="H12:H14" si="3">SUM(L12:N12)</f>
        <v>0</v>
      </c>
      <c r="I12" s="432">
        <v>5007867</v>
      </c>
      <c r="J12" s="432">
        <v>11359210</v>
      </c>
      <c r="K12" s="432">
        <v>11359210</v>
      </c>
      <c r="L12" s="432">
        <v>0</v>
      </c>
      <c r="M12" s="432">
        <v>0</v>
      </c>
      <c r="N12" s="454">
        <v>0</v>
      </c>
      <c r="O12" s="432">
        <v>0</v>
      </c>
      <c r="P12" s="432">
        <v>0</v>
      </c>
      <c r="Q12" t="s">
        <v>665</v>
      </c>
      <c r="R12" s="511"/>
    </row>
    <row r="13" spans="1:18" s="452" customFormat="1" x14ac:dyDescent="0.3">
      <c r="A13" t="s">
        <v>481</v>
      </c>
      <c r="B13" s="532">
        <v>47800300</v>
      </c>
      <c r="C13" s="432">
        <v>0</v>
      </c>
      <c r="D13" s="532">
        <v>37228108</v>
      </c>
      <c r="E13" s="432">
        <v>0</v>
      </c>
      <c r="F13" s="454">
        <f t="shared" si="0"/>
        <v>37228108</v>
      </c>
      <c r="G13" s="432">
        <v>2771892</v>
      </c>
      <c r="H13" s="454">
        <f t="shared" si="3"/>
        <v>0</v>
      </c>
      <c r="I13" s="432">
        <v>2771892</v>
      </c>
      <c r="J13" s="432">
        <v>7800300</v>
      </c>
      <c r="K13" s="432">
        <v>7800300</v>
      </c>
      <c r="L13" s="432">
        <v>0</v>
      </c>
      <c r="M13" s="432">
        <v>0</v>
      </c>
      <c r="N13" s="454">
        <v>0</v>
      </c>
      <c r="O13" s="432">
        <v>0</v>
      </c>
      <c r="P13" s="432">
        <v>0</v>
      </c>
      <c r="Q13" t="s">
        <v>666</v>
      </c>
      <c r="R13" s="511"/>
    </row>
    <row r="14" spans="1:18" s="452" customFormat="1" x14ac:dyDescent="0.3">
      <c r="A14" t="s">
        <v>482</v>
      </c>
      <c r="B14" s="532">
        <v>23900150</v>
      </c>
      <c r="C14" s="432">
        <v>0</v>
      </c>
      <c r="D14" s="532">
        <v>18614070</v>
      </c>
      <c r="E14" s="432">
        <v>0</v>
      </c>
      <c r="F14" s="454">
        <f t="shared" si="0"/>
        <v>18614070</v>
      </c>
      <c r="G14" s="432">
        <v>1385930</v>
      </c>
      <c r="H14" s="454">
        <f t="shared" si="3"/>
        <v>0</v>
      </c>
      <c r="I14" s="432">
        <v>1385930</v>
      </c>
      <c r="J14" s="432">
        <v>3900150</v>
      </c>
      <c r="K14" s="432">
        <v>3900150</v>
      </c>
      <c r="L14" s="432">
        <v>0</v>
      </c>
      <c r="M14" s="432">
        <v>0</v>
      </c>
      <c r="N14" s="454">
        <v>0</v>
      </c>
      <c r="O14" s="432">
        <v>0</v>
      </c>
      <c r="P14" s="432">
        <v>0</v>
      </c>
      <c r="Q14" t="s">
        <v>667</v>
      </c>
      <c r="R14" s="511"/>
    </row>
    <row r="15" spans="1:18" s="452" customFormat="1" x14ac:dyDescent="0.3">
      <c r="A15" t="s">
        <v>547</v>
      </c>
      <c r="B15" s="532">
        <v>164592000</v>
      </c>
      <c r="C15" s="432">
        <v>0</v>
      </c>
      <c r="D15" s="532">
        <v>24286602.739999998</v>
      </c>
      <c r="E15" s="432">
        <v>0</v>
      </c>
      <c r="F15" s="451">
        <f t="shared" si="0"/>
        <v>24286602.739999998</v>
      </c>
      <c r="G15" s="432">
        <v>272892.2</v>
      </c>
      <c r="H15" s="451" t="e">
        <f>+H16+H18+H21+H25+H30+H32+H34+#REF!</f>
        <v>#REF!</v>
      </c>
      <c r="I15" s="432">
        <v>56000</v>
      </c>
      <c r="J15" s="432">
        <v>140032505.06</v>
      </c>
      <c r="K15" s="432">
        <v>20605005.059999999</v>
      </c>
      <c r="L15" s="432">
        <v>0</v>
      </c>
      <c r="M15" s="432">
        <v>0</v>
      </c>
      <c r="N15" s="451">
        <v>0</v>
      </c>
      <c r="O15" s="432">
        <v>0</v>
      </c>
      <c r="P15" s="432">
        <v>0</v>
      </c>
      <c r="Q15" t="s">
        <v>668</v>
      </c>
      <c r="R15" s="511"/>
    </row>
    <row r="16" spans="1:18" s="452" customFormat="1" x14ac:dyDescent="0.3">
      <c r="A16" t="s">
        <v>698</v>
      </c>
      <c r="B16" s="532">
        <v>2200000</v>
      </c>
      <c r="C16" s="432">
        <v>0</v>
      </c>
      <c r="D16" s="532">
        <v>0</v>
      </c>
      <c r="E16" s="432">
        <v>0</v>
      </c>
      <c r="F16" s="514">
        <f t="shared" si="0"/>
        <v>0</v>
      </c>
      <c r="G16" s="432">
        <v>0</v>
      </c>
      <c r="H16" s="514">
        <f>SUM(H17)</f>
        <v>0</v>
      </c>
      <c r="I16" s="432">
        <v>0</v>
      </c>
      <c r="J16" s="432">
        <v>2200000</v>
      </c>
      <c r="K16" s="432">
        <v>550000</v>
      </c>
      <c r="L16" s="432">
        <v>0</v>
      </c>
      <c r="M16" s="432">
        <v>0</v>
      </c>
      <c r="N16" s="453">
        <v>0</v>
      </c>
      <c r="O16" s="432">
        <v>0</v>
      </c>
      <c r="P16" s="432">
        <v>0</v>
      </c>
      <c r="Q16" t="s">
        <v>700</v>
      </c>
      <c r="R16" s="512"/>
    </row>
    <row r="17" spans="1:18" s="452" customFormat="1" ht="16.8" customHeight="1" x14ac:dyDescent="0.3">
      <c r="A17" t="s">
        <v>488</v>
      </c>
      <c r="B17" s="532">
        <v>2200000</v>
      </c>
      <c r="C17" s="432">
        <v>0</v>
      </c>
      <c r="D17" s="532">
        <v>0</v>
      </c>
      <c r="E17" s="432">
        <v>0</v>
      </c>
      <c r="F17" s="454">
        <f t="shared" si="0"/>
        <v>0</v>
      </c>
      <c r="G17" s="432">
        <v>0</v>
      </c>
      <c r="H17" s="454">
        <f t="shared" ref="H17:H20" si="4">SUM(L17:N17)</f>
        <v>0</v>
      </c>
      <c r="I17" s="432">
        <v>0</v>
      </c>
      <c r="J17" s="432">
        <v>2200000</v>
      </c>
      <c r="K17" s="432">
        <v>550000</v>
      </c>
      <c r="L17" s="432">
        <v>0</v>
      </c>
      <c r="M17" s="432">
        <v>0</v>
      </c>
      <c r="N17" s="454">
        <v>0</v>
      </c>
      <c r="O17" s="432">
        <v>0</v>
      </c>
      <c r="P17" s="432">
        <v>0</v>
      </c>
      <c r="Q17" t="s">
        <v>701</v>
      </c>
      <c r="R17" s="512"/>
    </row>
    <row r="18" spans="1:18" s="452" customFormat="1" x14ac:dyDescent="0.3">
      <c r="A18" t="s">
        <v>548</v>
      </c>
      <c r="B18" s="532">
        <v>6012000</v>
      </c>
      <c r="C18" s="432">
        <v>0</v>
      </c>
      <c r="D18" s="532">
        <v>1294500</v>
      </c>
      <c r="E18" s="432">
        <v>0</v>
      </c>
      <c r="F18" s="514">
        <f t="shared" si="0"/>
        <v>1294500</v>
      </c>
      <c r="G18" s="432">
        <v>216892.2</v>
      </c>
      <c r="H18" s="514">
        <f>SUM(H19:H20)</f>
        <v>0</v>
      </c>
      <c r="I18" s="432">
        <v>0</v>
      </c>
      <c r="J18" s="432">
        <v>4500607.8</v>
      </c>
      <c r="K18" s="432">
        <v>607.79999999999995</v>
      </c>
      <c r="L18" s="432">
        <v>0</v>
      </c>
      <c r="M18" s="432">
        <v>0</v>
      </c>
      <c r="N18" s="454">
        <v>0</v>
      </c>
      <c r="O18" s="432">
        <v>0</v>
      </c>
      <c r="P18" s="432">
        <v>0</v>
      </c>
      <c r="Q18" t="s">
        <v>59</v>
      </c>
    </row>
    <row r="19" spans="1:18" s="452" customFormat="1" x14ac:dyDescent="0.3">
      <c r="A19" t="s">
        <v>490</v>
      </c>
      <c r="B19" s="532">
        <v>6000000</v>
      </c>
      <c r="C19" s="432">
        <v>0</v>
      </c>
      <c r="D19" s="532">
        <v>1282500</v>
      </c>
      <c r="E19" s="432">
        <v>0</v>
      </c>
      <c r="F19" s="454">
        <f t="shared" si="0"/>
        <v>1282500</v>
      </c>
      <c r="G19" s="432">
        <v>216892.2</v>
      </c>
      <c r="H19" s="454">
        <f t="shared" si="4"/>
        <v>0</v>
      </c>
      <c r="I19" s="432">
        <v>0</v>
      </c>
      <c r="J19" s="432">
        <v>4500607.8</v>
      </c>
      <c r="K19" s="432">
        <v>607.79999999999995</v>
      </c>
      <c r="L19" s="432">
        <v>0</v>
      </c>
      <c r="M19" s="432">
        <v>0</v>
      </c>
      <c r="N19" s="454">
        <v>0</v>
      </c>
      <c r="O19" s="432">
        <v>0</v>
      </c>
      <c r="P19" s="432">
        <v>0</v>
      </c>
      <c r="Q19" t="s">
        <v>669</v>
      </c>
    </row>
    <row r="20" spans="1:18" s="452" customFormat="1" x14ac:dyDescent="0.3">
      <c r="A20" t="s">
        <v>650</v>
      </c>
      <c r="B20" s="532">
        <v>12000</v>
      </c>
      <c r="C20" s="432">
        <v>0</v>
      </c>
      <c r="D20" s="532">
        <v>12000</v>
      </c>
      <c r="E20" s="432">
        <v>0</v>
      </c>
      <c r="F20" s="454">
        <f t="shared" si="0"/>
        <v>12000</v>
      </c>
      <c r="G20" s="432">
        <v>0</v>
      </c>
      <c r="H20" s="454">
        <f t="shared" si="4"/>
        <v>0</v>
      </c>
      <c r="I20" s="432">
        <v>0</v>
      </c>
      <c r="J20" s="432">
        <v>0</v>
      </c>
      <c r="K20" s="432">
        <v>0</v>
      </c>
      <c r="L20" s="432">
        <v>0</v>
      </c>
      <c r="M20" s="432">
        <v>0</v>
      </c>
      <c r="N20" s="453">
        <v>0</v>
      </c>
      <c r="O20" s="432">
        <v>0</v>
      </c>
      <c r="P20" s="432">
        <v>0</v>
      </c>
      <c r="Q20" t="s">
        <v>670</v>
      </c>
    </row>
    <row r="21" spans="1:18" s="452" customFormat="1" x14ac:dyDescent="0.3">
      <c r="A21" t="s">
        <v>549</v>
      </c>
      <c r="B21" s="532">
        <v>107430000</v>
      </c>
      <c r="C21" s="432">
        <v>0</v>
      </c>
      <c r="D21" s="532">
        <v>4373477.74</v>
      </c>
      <c r="E21" s="432">
        <v>0</v>
      </c>
      <c r="F21" s="514">
        <f t="shared" si="0"/>
        <v>4373477.74</v>
      </c>
      <c r="G21" s="432">
        <v>0</v>
      </c>
      <c r="H21" s="514">
        <f>SUM(H22:H24)</f>
        <v>0</v>
      </c>
      <c r="I21" s="432">
        <v>0</v>
      </c>
      <c r="J21" s="432">
        <v>103056522.26000001</v>
      </c>
      <c r="K21" s="432">
        <v>2234022.2599999998</v>
      </c>
      <c r="L21" s="432">
        <v>0</v>
      </c>
      <c r="M21" s="432">
        <v>0</v>
      </c>
      <c r="N21" s="454">
        <v>0</v>
      </c>
      <c r="O21" s="432">
        <v>0</v>
      </c>
      <c r="P21" s="432">
        <v>0</v>
      </c>
      <c r="Q21" t="s">
        <v>671</v>
      </c>
    </row>
    <row r="22" spans="1:18" s="452" customFormat="1" x14ac:dyDescent="0.3">
      <c r="A22" t="s">
        <v>493</v>
      </c>
      <c r="B22" s="532">
        <v>81000000</v>
      </c>
      <c r="C22" s="432">
        <v>0</v>
      </c>
      <c r="D22" s="532">
        <v>0</v>
      </c>
      <c r="E22" s="432">
        <v>0</v>
      </c>
      <c r="F22" s="454">
        <f t="shared" si="0"/>
        <v>0</v>
      </c>
      <c r="G22" s="432">
        <v>0</v>
      </c>
      <c r="H22" s="454">
        <f t="shared" ref="H22:H24" si="5">SUM(L22:N22)</f>
        <v>0</v>
      </c>
      <c r="I22" s="432">
        <v>0</v>
      </c>
      <c r="J22" s="432">
        <v>81000000</v>
      </c>
      <c r="K22" s="432">
        <v>0</v>
      </c>
      <c r="L22" s="432">
        <v>0</v>
      </c>
      <c r="M22" s="432">
        <v>0</v>
      </c>
      <c r="N22" s="454">
        <v>0</v>
      </c>
      <c r="O22" s="432">
        <v>0</v>
      </c>
      <c r="P22" s="432">
        <v>0</v>
      </c>
      <c r="Q22" t="s">
        <v>674</v>
      </c>
    </row>
    <row r="23" spans="1:18" s="452" customFormat="1" x14ac:dyDescent="0.3">
      <c r="A23" t="s">
        <v>494</v>
      </c>
      <c r="B23" s="532">
        <v>26400000</v>
      </c>
      <c r="C23" s="432">
        <v>0</v>
      </c>
      <c r="D23" s="532">
        <v>4373477.74</v>
      </c>
      <c r="E23" s="432">
        <v>0</v>
      </c>
      <c r="F23" s="454">
        <f t="shared" si="0"/>
        <v>4373477.74</v>
      </c>
      <c r="G23" s="432">
        <v>0</v>
      </c>
      <c r="H23" s="454">
        <f t="shared" si="5"/>
        <v>0</v>
      </c>
      <c r="I23" s="432">
        <v>0</v>
      </c>
      <c r="J23" s="432">
        <v>22026522.260000002</v>
      </c>
      <c r="K23" s="432">
        <v>2226522.2599999998</v>
      </c>
      <c r="L23" s="432">
        <v>0</v>
      </c>
      <c r="M23" s="432">
        <v>0</v>
      </c>
      <c r="N23" s="454">
        <v>0</v>
      </c>
      <c r="O23" s="432">
        <v>0</v>
      </c>
      <c r="P23" s="432">
        <v>0</v>
      </c>
      <c r="Q23" t="s">
        <v>672</v>
      </c>
    </row>
    <row r="24" spans="1:18" s="452" customFormat="1" x14ac:dyDescent="0.3">
      <c r="A24" t="s">
        <v>495</v>
      </c>
      <c r="B24" s="532">
        <v>30000</v>
      </c>
      <c r="C24" s="432">
        <v>0</v>
      </c>
      <c r="D24" s="532">
        <v>0</v>
      </c>
      <c r="E24" s="432">
        <v>0</v>
      </c>
      <c r="F24" s="454">
        <f t="shared" si="0"/>
        <v>0</v>
      </c>
      <c r="G24" s="432">
        <v>0</v>
      </c>
      <c r="H24" s="454">
        <f t="shared" si="5"/>
        <v>0</v>
      </c>
      <c r="I24" s="432">
        <v>0</v>
      </c>
      <c r="J24" s="432">
        <v>30000</v>
      </c>
      <c r="K24" s="432">
        <v>7500</v>
      </c>
      <c r="L24" s="432">
        <v>0</v>
      </c>
      <c r="M24" s="432">
        <v>0</v>
      </c>
      <c r="N24" s="453">
        <v>0</v>
      </c>
      <c r="O24" s="432">
        <v>0</v>
      </c>
      <c r="P24" s="432">
        <v>0</v>
      </c>
      <c r="Q24" t="s">
        <v>673</v>
      </c>
    </row>
    <row r="25" spans="1:18" s="452" customFormat="1" x14ac:dyDescent="0.3">
      <c r="A25" t="s">
        <v>550</v>
      </c>
      <c r="B25" s="532">
        <v>36700000</v>
      </c>
      <c r="C25" s="432">
        <v>0</v>
      </c>
      <c r="D25" s="532">
        <v>18618625</v>
      </c>
      <c r="E25" s="432">
        <v>0</v>
      </c>
      <c r="F25" s="514">
        <f t="shared" si="0"/>
        <v>18618625</v>
      </c>
      <c r="G25" s="432">
        <v>56000</v>
      </c>
      <c r="H25" s="514">
        <f>SUM(H26:H29)</f>
        <v>0</v>
      </c>
      <c r="I25" s="432">
        <v>56000</v>
      </c>
      <c r="J25" s="432">
        <v>18025375</v>
      </c>
      <c r="K25" s="432">
        <v>11000375</v>
      </c>
      <c r="L25" s="432">
        <v>0</v>
      </c>
      <c r="M25" s="432">
        <v>0</v>
      </c>
      <c r="N25" s="454">
        <v>0</v>
      </c>
      <c r="O25" s="432">
        <v>0</v>
      </c>
      <c r="P25" s="432">
        <v>0</v>
      </c>
      <c r="Q25" t="s">
        <v>675</v>
      </c>
    </row>
    <row r="26" spans="1:18" s="452" customFormat="1" x14ac:dyDescent="0.3">
      <c r="A26" t="s">
        <v>496</v>
      </c>
      <c r="B26" s="532">
        <v>100000</v>
      </c>
      <c r="C26" s="432">
        <v>0</v>
      </c>
      <c r="D26" s="532">
        <v>24625</v>
      </c>
      <c r="E26" s="432">
        <v>0</v>
      </c>
      <c r="F26" s="454">
        <f t="shared" si="0"/>
        <v>24625</v>
      </c>
      <c r="G26" s="432">
        <v>0</v>
      </c>
      <c r="H26" s="454">
        <f t="shared" ref="H26:H29" si="6">SUM(L26:N26)</f>
        <v>0</v>
      </c>
      <c r="I26" s="432">
        <v>0</v>
      </c>
      <c r="J26" s="432">
        <v>75375</v>
      </c>
      <c r="K26" s="432">
        <v>375</v>
      </c>
      <c r="L26" s="432">
        <v>0</v>
      </c>
      <c r="M26" s="432">
        <v>0</v>
      </c>
      <c r="N26" s="454">
        <v>0</v>
      </c>
      <c r="O26" s="432">
        <v>0</v>
      </c>
      <c r="P26" s="432">
        <v>0</v>
      </c>
      <c r="Q26" t="s">
        <v>676</v>
      </c>
    </row>
    <row r="27" spans="1:18" s="452" customFormat="1" x14ac:dyDescent="0.3">
      <c r="A27" t="s">
        <v>497</v>
      </c>
      <c r="B27" s="532">
        <v>2600000</v>
      </c>
      <c r="C27" s="432">
        <v>0</v>
      </c>
      <c r="D27" s="532">
        <v>594000</v>
      </c>
      <c r="E27" s="432">
        <v>0</v>
      </c>
      <c r="F27" s="454">
        <f t="shared" si="0"/>
        <v>594000</v>
      </c>
      <c r="G27" s="432">
        <v>56000</v>
      </c>
      <c r="H27" s="454">
        <f t="shared" si="6"/>
        <v>0</v>
      </c>
      <c r="I27" s="432">
        <v>56000</v>
      </c>
      <c r="J27" s="432">
        <v>1950000</v>
      </c>
      <c r="K27" s="432">
        <v>0</v>
      </c>
      <c r="L27" s="432">
        <v>0</v>
      </c>
      <c r="M27" s="432">
        <v>0</v>
      </c>
      <c r="N27" s="454">
        <v>0</v>
      </c>
      <c r="O27" s="432">
        <v>0</v>
      </c>
      <c r="P27" s="432">
        <v>0</v>
      </c>
      <c r="Q27" t="s">
        <v>677</v>
      </c>
    </row>
    <row r="28" spans="1:18" s="452" customFormat="1" x14ac:dyDescent="0.3">
      <c r="A28" t="s">
        <v>498</v>
      </c>
      <c r="B28" s="532">
        <v>13000000</v>
      </c>
      <c r="C28" s="432">
        <v>0</v>
      </c>
      <c r="D28" s="532">
        <v>2000000</v>
      </c>
      <c r="E28" s="432">
        <v>0</v>
      </c>
      <c r="F28" s="454">
        <f t="shared" si="0"/>
        <v>2000000</v>
      </c>
      <c r="G28" s="432">
        <v>0</v>
      </c>
      <c r="H28" s="454">
        <f t="shared" si="6"/>
        <v>0</v>
      </c>
      <c r="I28" s="432">
        <v>0</v>
      </c>
      <c r="J28" s="432">
        <v>11000000</v>
      </c>
      <c r="K28" s="432">
        <v>11000000</v>
      </c>
      <c r="L28" s="432">
        <v>0</v>
      </c>
      <c r="M28" s="432">
        <v>0</v>
      </c>
      <c r="N28" s="453">
        <v>0</v>
      </c>
      <c r="O28" s="432">
        <v>0</v>
      </c>
      <c r="P28" s="432">
        <v>0</v>
      </c>
      <c r="Q28" t="s">
        <v>678</v>
      </c>
    </row>
    <row r="29" spans="1:18" s="452" customFormat="1" x14ac:dyDescent="0.3">
      <c r="A29" t="s">
        <v>499</v>
      </c>
      <c r="B29" s="532">
        <v>21000000</v>
      </c>
      <c r="C29" s="432">
        <v>0</v>
      </c>
      <c r="D29" s="532">
        <v>16000000</v>
      </c>
      <c r="E29" s="432">
        <v>0</v>
      </c>
      <c r="F29" s="454">
        <f t="shared" si="0"/>
        <v>16000000</v>
      </c>
      <c r="G29" s="432">
        <v>0</v>
      </c>
      <c r="H29" s="454">
        <f t="shared" si="6"/>
        <v>0</v>
      </c>
      <c r="I29" s="432">
        <v>0</v>
      </c>
      <c r="J29" s="432">
        <v>5000000</v>
      </c>
      <c r="K29" s="432">
        <v>0</v>
      </c>
      <c r="L29" s="432">
        <v>0</v>
      </c>
      <c r="M29" s="432">
        <v>0</v>
      </c>
      <c r="N29" s="454">
        <v>0</v>
      </c>
      <c r="O29" s="432">
        <v>0</v>
      </c>
      <c r="P29" s="432">
        <v>0</v>
      </c>
      <c r="Q29" t="s">
        <v>679</v>
      </c>
    </row>
    <row r="30" spans="1:18" s="452" customFormat="1" x14ac:dyDescent="0.3">
      <c r="A30" t="s">
        <v>551</v>
      </c>
      <c r="B30" s="532">
        <v>8000000</v>
      </c>
      <c r="C30" s="432">
        <v>0</v>
      </c>
      <c r="D30" s="532">
        <v>0</v>
      </c>
      <c r="E30" s="432">
        <v>0</v>
      </c>
      <c r="F30" s="514">
        <f t="shared" si="0"/>
        <v>0</v>
      </c>
      <c r="G30" s="432">
        <v>0</v>
      </c>
      <c r="H30" s="514">
        <f>SUM(H31)</f>
        <v>0</v>
      </c>
      <c r="I30" s="432">
        <v>0</v>
      </c>
      <c r="J30" s="432">
        <v>8000000</v>
      </c>
      <c r="K30" s="432">
        <v>6000000</v>
      </c>
      <c r="L30" s="432">
        <v>0</v>
      </c>
      <c r="M30" s="432">
        <v>0</v>
      </c>
      <c r="N30" s="453">
        <v>0</v>
      </c>
      <c r="O30" s="432">
        <v>0</v>
      </c>
      <c r="P30" s="432">
        <v>0</v>
      </c>
      <c r="Q30" t="s">
        <v>80</v>
      </c>
    </row>
    <row r="31" spans="1:18" s="452" customFormat="1" x14ac:dyDescent="0.3">
      <c r="A31" t="s">
        <v>500</v>
      </c>
      <c r="B31" s="532">
        <v>8000000</v>
      </c>
      <c r="C31" s="432">
        <v>0</v>
      </c>
      <c r="D31" s="532">
        <v>0</v>
      </c>
      <c r="E31" s="432">
        <v>0</v>
      </c>
      <c r="F31" s="454">
        <f t="shared" si="0"/>
        <v>0</v>
      </c>
      <c r="G31" s="432">
        <v>0</v>
      </c>
      <c r="H31" s="454">
        <f>SUM(L31:N31)</f>
        <v>0</v>
      </c>
      <c r="I31" s="432">
        <v>0</v>
      </c>
      <c r="J31" s="432">
        <v>8000000</v>
      </c>
      <c r="K31" s="432">
        <v>6000000</v>
      </c>
      <c r="L31" s="432">
        <v>0</v>
      </c>
      <c r="M31" s="432">
        <v>0</v>
      </c>
      <c r="N31" s="454">
        <v>0</v>
      </c>
      <c r="O31" s="432">
        <v>0</v>
      </c>
      <c r="P31" s="432">
        <v>0</v>
      </c>
      <c r="Q31" t="s">
        <v>680</v>
      </c>
    </row>
    <row r="32" spans="1:18" s="452" customFormat="1" x14ac:dyDescent="0.3">
      <c r="A32" t="s">
        <v>699</v>
      </c>
      <c r="B32" s="532">
        <v>2250000</v>
      </c>
      <c r="C32" s="432">
        <v>0</v>
      </c>
      <c r="D32" s="532">
        <v>0</v>
      </c>
      <c r="E32" s="432">
        <v>0</v>
      </c>
      <c r="F32" s="514">
        <f t="shared" si="0"/>
        <v>0</v>
      </c>
      <c r="G32" s="432">
        <v>0</v>
      </c>
      <c r="H32" s="514">
        <f>SUM(H33)</f>
        <v>0</v>
      </c>
      <c r="I32" s="432">
        <v>0</v>
      </c>
      <c r="J32" s="432">
        <v>2250000</v>
      </c>
      <c r="K32" s="432">
        <v>0</v>
      </c>
      <c r="L32" s="432">
        <v>0</v>
      </c>
      <c r="M32" s="432">
        <v>0</v>
      </c>
      <c r="N32" s="453">
        <v>0</v>
      </c>
      <c r="O32" s="432">
        <v>0</v>
      </c>
      <c r="P32" s="432">
        <v>0</v>
      </c>
      <c r="Q32" t="s">
        <v>579</v>
      </c>
    </row>
    <row r="33" spans="1:17" s="452" customFormat="1" x14ac:dyDescent="0.3">
      <c r="A33" t="s">
        <v>501</v>
      </c>
      <c r="B33" s="532">
        <v>2250000</v>
      </c>
      <c r="C33" s="432">
        <v>0</v>
      </c>
      <c r="D33" s="532">
        <v>0</v>
      </c>
      <c r="E33" s="432">
        <v>0</v>
      </c>
      <c r="F33" s="454">
        <f t="shared" si="0"/>
        <v>0</v>
      </c>
      <c r="G33" s="432">
        <v>0</v>
      </c>
      <c r="H33" s="454">
        <f>SUM(L33:N33)</f>
        <v>0</v>
      </c>
      <c r="I33" s="432">
        <v>0</v>
      </c>
      <c r="J33" s="432">
        <v>2250000</v>
      </c>
      <c r="K33" s="432">
        <v>0</v>
      </c>
      <c r="L33" s="432">
        <v>0</v>
      </c>
      <c r="M33" s="432">
        <v>0</v>
      </c>
      <c r="N33" s="454">
        <v>0</v>
      </c>
      <c r="O33" s="432">
        <v>0</v>
      </c>
      <c r="P33" s="432">
        <v>0</v>
      </c>
      <c r="Q33" t="s">
        <v>702</v>
      </c>
    </row>
    <row r="34" spans="1:17" s="452" customFormat="1" x14ac:dyDescent="0.3">
      <c r="A34" t="s">
        <v>651</v>
      </c>
      <c r="B34" s="532">
        <v>2000000</v>
      </c>
      <c r="C34" s="432">
        <v>0</v>
      </c>
      <c r="D34" s="532">
        <v>0</v>
      </c>
      <c r="E34" s="432">
        <v>0</v>
      </c>
      <c r="F34" s="514">
        <f t="shared" si="0"/>
        <v>0</v>
      </c>
      <c r="G34" s="432">
        <v>0</v>
      </c>
      <c r="H34" s="514">
        <f>+H35</f>
        <v>0</v>
      </c>
      <c r="I34" s="432">
        <v>0</v>
      </c>
      <c r="J34" s="432">
        <v>2000000</v>
      </c>
      <c r="K34" s="432">
        <v>820000</v>
      </c>
      <c r="L34" s="432">
        <v>0</v>
      </c>
      <c r="M34" s="432">
        <v>0</v>
      </c>
      <c r="N34" s="451">
        <v>0</v>
      </c>
      <c r="O34" s="432">
        <v>0</v>
      </c>
      <c r="P34" s="432">
        <v>0</v>
      </c>
      <c r="Q34" t="s">
        <v>585</v>
      </c>
    </row>
    <row r="35" spans="1:17" s="452" customFormat="1" x14ac:dyDescent="0.3">
      <c r="A35" t="s">
        <v>505</v>
      </c>
      <c r="B35" s="532">
        <v>2000000</v>
      </c>
      <c r="C35" s="432">
        <v>0</v>
      </c>
      <c r="D35" s="532">
        <v>0</v>
      </c>
      <c r="E35" s="432">
        <v>0</v>
      </c>
      <c r="F35" s="454">
        <f t="shared" si="0"/>
        <v>0</v>
      </c>
      <c r="G35" s="432">
        <v>0</v>
      </c>
      <c r="H35" s="454">
        <f>SUM(L35:N35)</f>
        <v>0</v>
      </c>
      <c r="I35" s="432">
        <v>0</v>
      </c>
      <c r="J35" s="432">
        <v>2000000</v>
      </c>
      <c r="K35" s="432">
        <v>820000</v>
      </c>
      <c r="L35" s="432">
        <v>0</v>
      </c>
      <c r="M35" s="432">
        <v>0</v>
      </c>
      <c r="N35" s="453">
        <v>0</v>
      </c>
      <c r="O35" s="432">
        <v>0</v>
      </c>
      <c r="P35" s="432">
        <v>0</v>
      </c>
      <c r="Q35" t="s">
        <v>681</v>
      </c>
    </row>
    <row r="36" spans="1:17" s="452" customFormat="1" x14ac:dyDescent="0.3">
      <c r="A36" t="s">
        <v>552</v>
      </c>
      <c r="B36" s="532">
        <v>4000000</v>
      </c>
      <c r="C36" s="432">
        <v>0</v>
      </c>
      <c r="D36" s="532">
        <v>475000</v>
      </c>
      <c r="E36" s="432">
        <v>0</v>
      </c>
      <c r="F36" s="451">
        <f t="shared" si="0"/>
        <v>475000</v>
      </c>
      <c r="G36" s="432">
        <v>20501</v>
      </c>
      <c r="H36" s="515">
        <f>+H37+H39</f>
        <v>0</v>
      </c>
      <c r="I36" s="432">
        <v>20501</v>
      </c>
      <c r="J36" s="432">
        <v>3504499</v>
      </c>
      <c r="K36" s="432">
        <v>1704499</v>
      </c>
      <c r="L36" s="432">
        <v>0</v>
      </c>
      <c r="M36" s="432">
        <v>0</v>
      </c>
      <c r="N36" s="454">
        <v>0</v>
      </c>
      <c r="O36" s="432">
        <v>0</v>
      </c>
      <c r="P36" s="432">
        <v>0</v>
      </c>
      <c r="Q36" t="s">
        <v>109</v>
      </c>
    </row>
    <row r="37" spans="1:17" s="452" customFormat="1" x14ac:dyDescent="0.3">
      <c r="A37" t="s">
        <v>553</v>
      </c>
      <c r="B37" s="532">
        <v>2400000</v>
      </c>
      <c r="C37" s="432">
        <v>0</v>
      </c>
      <c r="D37" s="532">
        <v>475000</v>
      </c>
      <c r="E37" s="432">
        <v>0</v>
      </c>
      <c r="F37" s="514">
        <f t="shared" si="0"/>
        <v>475000</v>
      </c>
      <c r="G37" s="432">
        <v>20501</v>
      </c>
      <c r="H37" s="514">
        <f>+H38</f>
        <v>0</v>
      </c>
      <c r="I37" s="432">
        <v>20501</v>
      </c>
      <c r="J37" s="432">
        <v>1904499</v>
      </c>
      <c r="K37" s="432">
        <v>104499</v>
      </c>
      <c r="L37" s="432">
        <v>0</v>
      </c>
      <c r="M37" s="432">
        <v>0</v>
      </c>
      <c r="N37" s="451">
        <v>0</v>
      </c>
      <c r="O37" s="432">
        <v>0</v>
      </c>
      <c r="P37" s="432">
        <v>0</v>
      </c>
      <c r="Q37" t="s">
        <v>682</v>
      </c>
    </row>
    <row r="38" spans="1:17" s="452" customFormat="1" x14ac:dyDescent="0.3">
      <c r="A38" t="s">
        <v>513</v>
      </c>
      <c r="B38" s="532">
        <v>2400000</v>
      </c>
      <c r="C38" s="432">
        <v>0</v>
      </c>
      <c r="D38" s="532">
        <v>475000</v>
      </c>
      <c r="E38" s="432">
        <v>0</v>
      </c>
      <c r="F38" s="454">
        <f t="shared" si="0"/>
        <v>475000</v>
      </c>
      <c r="G38" s="432">
        <v>20501</v>
      </c>
      <c r="H38" s="454">
        <f>SUM(L38:N38)</f>
        <v>0</v>
      </c>
      <c r="I38" s="432">
        <v>20501</v>
      </c>
      <c r="J38" s="432">
        <v>1904499</v>
      </c>
      <c r="K38" s="432">
        <v>104499</v>
      </c>
      <c r="L38" s="432">
        <v>0</v>
      </c>
      <c r="M38" s="432">
        <v>0</v>
      </c>
      <c r="N38" s="453">
        <v>0</v>
      </c>
      <c r="O38" s="432">
        <v>0</v>
      </c>
      <c r="P38" s="432">
        <v>0</v>
      </c>
      <c r="Q38" t="s">
        <v>683</v>
      </c>
    </row>
    <row r="39" spans="1:17" s="452" customFormat="1" x14ac:dyDescent="0.3">
      <c r="A39" t="s">
        <v>712</v>
      </c>
      <c r="B39" s="532">
        <v>1600000</v>
      </c>
      <c r="C39" s="432">
        <v>0</v>
      </c>
      <c r="D39" s="532">
        <v>0</v>
      </c>
      <c r="E39" s="432">
        <v>0</v>
      </c>
      <c r="F39" s="514">
        <f t="shared" si="0"/>
        <v>0</v>
      </c>
      <c r="G39" s="432">
        <v>0</v>
      </c>
      <c r="H39" s="514">
        <f>+H40</f>
        <v>0</v>
      </c>
      <c r="I39" s="432">
        <v>0</v>
      </c>
      <c r="J39" s="432">
        <v>1600000</v>
      </c>
      <c r="K39" s="432">
        <v>1600000</v>
      </c>
      <c r="L39" s="432">
        <v>0</v>
      </c>
      <c r="M39" s="432">
        <v>0</v>
      </c>
      <c r="N39" s="454">
        <v>0</v>
      </c>
      <c r="O39" s="432">
        <v>0</v>
      </c>
      <c r="P39" s="432">
        <v>0</v>
      </c>
      <c r="Q39" t="s">
        <v>684</v>
      </c>
    </row>
    <row r="40" spans="1:17" s="452" customFormat="1" x14ac:dyDescent="0.3">
      <c r="A40" t="s">
        <v>520</v>
      </c>
      <c r="B40" s="532">
        <v>800000</v>
      </c>
      <c r="C40" s="432">
        <v>0</v>
      </c>
      <c r="D40" s="532">
        <v>0</v>
      </c>
      <c r="E40" s="432">
        <v>0</v>
      </c>
      <c r="F40" s="454">
        <f t="shared" si="0"/>
        <v>0</v>
      </c>
      <c r="G40" s="432">
        <v>0</v>
      </c>
      <c r="H40" s="454">
        <f>SUM(L40:N40)</f>
        <v>0</v>
      </c>
      <c r="I40" s="432">
        <v>0</v>
      </c>
      <c r="J40" s="432">
        <v>800000</v>
      </c>
      <c r="K40" s="432">
        <v>800000</v>
      </c>
      <c r="L40" s="432">
        <v>0</v>
      </c>
      <c r="M40" s="432">
        <v>0</v>
      </c>
      <c r="N40" s="454">
        <v>0</v>
      </c>
      <c r="O40" s="432">
        <v>0</v>
      </c>
      <c r="P40" s="432">
        <v>0</v>
      </c>
      <c r="Q40" t="s">
        <v>685</v>
      </c>
    </row>
    <row r="41" spans="1:17" s="452" customFormat="1" x14ac:dyDescent="0.3">
      <c r="A41" t="s">
        <v>522</v>
      </c>
      <c r="B41" s="532">
        <v>500000</v>
      </c>
      <c r="C41" s="432">
        <v>0</v>
      </c>
      <c r="D41" s="532">
        <v>0</v>
      </c>
      <c r="E41" s="432">
        <v>0</v>
      </c>
      <c r="F41" s="454"/>
      <c r="G41" s="432">
        <v>0</v>
      </c>
      <c r="H41" s="454"/>
      <c r="I41" s="432">
        <v>0</v>
      </c>
      <c r="J41" s="432">
        <v>500000</v>
      </c>
      <c r="K41" s="432">
        <v>500000</v>
      </c>
      <c r="L41" s="432">
        <v>0</v>
      </c>
      <c r="M41" s="432">
        <v>0</v>
      </c>
      <c r="N41" s="454"/>
      <c r="O41" s="432">
        <v>0</v>
      </c>
      <c r="P41" s="432">
        <v>0</v>
      </c>
      <c r="Q41"/>
    </row>
    <row r="42" spans="1:17" s="452" customFormat="1" x14ac:dyDescent="0.3">
      <c r="A42" t="s">
        <v>525</v>
      </c>
      <c r="B42" s="532">
        <v>300000</v>
      </c>
      <c r="C42" s="432">
        <v>0</v>
      </c>
      <c r="D42" s="532">
        <v>0</v>
      </c>
      <c r="E42" s="432">
        <v>0</v>
      </c>
      <c r="F42" s="454"/>
      <c r="G42" s="432">
        <v>0</v>
      </c>
      <c r="H42" s="454"/>
      <c r="I42" s="432">
        <v>0</v>
      </c>
      <c r="J42" s="432">
        <v>300000</v>
      </c>
      <c r="K42" s="432">
        <v>300000</v>
      </c>
      <c r="L42" s="432">
        <v>0</v>
      </c>
      <c r="M42" s="432">
        <v>0</v>
      </c>
      <c r="N42" s="454"/>
      <c r="O42" s="432">
        <v>0</v>
      </c>
      <c r="P42" s="432">
        <v>0</v>
      </c>
      <c r="Q42"/>
    </row>
    <row r="43" spans="1:17" s="452" customFormat="1" x14ac:dyDescent="0.3">
      <c r="A43" t="s">
        <v>554</v>
      </c>
      <c r="B43" s="532">
        <v>117773969</v>
      </c>
      <c r="C43" s="432">
        <v>0</v>
      </c>
      <c r="D43" s="532">
        <v>24299004.34</v>
      </c>
      <c r="E43" s="432">
        <v>0</v>
      </c>
      <c r="F43" s="451">
        <f t="shared" si="0"/>
        <v>24299004.34</v>
      </c>
      <c r="G43" s="432">
        <v>66976115.659999996</v>
      </c>
      <c r="H43" s="451">
        <f>SUM(H44+H47+H50)</f>
        <v>0</v>
      </c>
      <c r="I43" s="432">
        <v>1681607.58</v>
      </c>
      <c r="J43" s="432">
        <v>26498849</v>
      </c>
      <c r="K43" s="432">
        <v>26498849</v>
      </c>
      <c r="L43" s="432">
        <v>0</v>
      </c>
      <c r="M43" s="432">
        <v>0</v>
      </c>
      <c r="N43" s="453">
        <v>0</v>
      </c>
      <c r="O43" s="432">
        <v>0</v>
      </c>
      <c r="P43" s="432">
        <v>0</v>
      </c>
      <c r="Q43" t="s">
        <v>686</v>
      </c>
    </row>
    <row r="44" spans="1:17" s="452" customFormat="1" x14ac:dyDescent="0.3">
      <c r="A44" t="s">
        <v>555</v>
      </c>
      <c r="B44" s="532">
        <v>28998849</v>
      </c>
      <c r="C44" s="432">
        <v>0</v>
      </c>
      <c r="D44" s="532">
        <v>23318392.420000002</v>
      </c>
      <c r="E44" s="432">
        <v>0</v>
      </c>
      <c r="F44" s="514">
        <f t="shared" si="0"/>
        <v>23318392.420000002</v>
      </c>
      <c r="G44" s="432">
        <v>1681607.58</v>
      </c>
      <c r="H44" s="514">
        <f>+H45+H46</f>
        <v>0</v>
      </c>
      <c r="I44" s="432">
        <v>1681607.58</v>
      </c>
      <c r="J44" s="432">
        <v>3998849</v>
      </c>
      <c r="K44" s="432">
        <v>3998849</v>
      </c>
      <c r="L44" s="432">
        <v>0</v>
      </c>
      <c r="M44" s="432">
        <v>0</v>
      </c>
      <c r="N44" s="454">
        <v>0</v>
      </c>
      <c r="O44" s="432">
        <v>0</v>
      </c>
      <c r="P44" s="432">
        <v>0</v>
      </c>
      <c r="Q44" t="s">
        <v>687</v>
      </c>
    </row>
    <row r="45" spans="1:17" s="452" customFormat="1" x14ac:dyDescent="0.3">
      <c r="A45" t="s">
        <v>526</v>
      </c>
      <c r="B45" s="532">
        <v>25015491</v>
      </c>
      <c r="C45" s="432">
        <v>0</v>
      </c>
      <c r="D45" s="532">
        <v>20549382.469999999</v>
      </c>
      <c r="E45" s="432">
        <v>0</v>
      </c>
      <c r="F45" s="454">
        <f t="shared" si="0"/>
        <v>20549382.469999999</v>
      </c>
      <c r="G45" s="432">
        <v>1450617.53</v>
      </c>
      <c r="H45" s="454">
        <f t="shared" ref="H45" si="7">SUM(L45:N45)</f>
        <v>0</v>
      </c>
      <c r="I45" s="432">
        <v>1450617.53</v>
      </c>
      <c r="J45" s="432">
        <v>3015491</v>
      </c>
      <c r="K45" s="432">
        <v>3015491</v>
      </c>
      <c r="L45" s="432">
        <v>0</v>
      </c>
      <c r="M45" s="432">
        <v>0</v>
      </c>
      <c r="N45" s="454">
        <v>0</v>
      </c>
      <c r="O45" s="432">
        <v>0</v>
      </c>
      <c r="P45" s="432">
        <v>0</v>
      </c>
      <c r="Q45" t="s">
        <v>688</v>
      </c>
    </row>
    <row r="46" spans="1:17" s="452" customFormat="1" x14ac:dyDescent="0.3">
      <c r="A46" t="s">
        <v>527</v>
      </c>
      <c r="B46" s="532">
        <v>3983358</v>
      </c>
      <c r="C46" s="432">
        <v>0</v>
      </c>
      <c r="D46" s="532">
        <v>2769009.95</v>
      </c>
      <c r="E46" s="432">
        <v>0</v>
      </c>
      <c r="F46" s="454">
        <f t="shared" si="0"/>
        <v>2769009.95</v>
      </c>
      <c r="G46" s="432">
        <v>230990.05</v>
      </c>
      <c r="H46" s="454">
        <f>SUM(L46:N46)</f>
        <v>0</v>
      </c>
      <c r="I46" s="432">
        <v>230990.05</v>
      </c>
      <c r="J46" s="432">
        <v>983358</v>
      </c>
      <c r="K46" s="432">
        <v>983358</v>
      </c>
      <c r="L46" s="432">
        <v>0</v>
      </c>
      <c r="M46" s="432">
        <v>0</v>
      </c>
      <c r="N46" s="453">
        <v>0</v>
      </c>
      <c r="O46" s="432">
        <v>0</v>
      </c>
      <c r="P46" s="432">
        <v>0</v>
      </c>
      <c r="Q46" t="s">
        <v>689</v>
      </c>
    </row>
    <row r="47" spans="1:17" s="452" customFormat="1" x14ac:dyDescent="0.3">
      <c r="A47" t="s">
        <v>556</v>
      </c>
      <c r="B47" s="532">
        <v>22500000</v>
      </c>
      <c r="C47" s="432">
        <v>0</v>
      </c>
      <c r="D47" s="532">
        <v>0</v>
      </c>
      <c r="E47" s="432">
        <v>0</v>
      </c>
      <c r="F47" s="514">
        <f t="shared" si="0"/>
        <v>0</v>
      </c>
      <c r="G47" s="432">
        <v>0</v>
      </c>
      <c r="H47" s="514">
        <f>+H48+H49</f>
        <v>0</v>
      </c>
      <c r="I47" s="432">
        <v>0</v>
      </c>
      <c r="J47" s="432">
        <v>22500000</v>
      </c>
      <c r="K47" s="432">
        <v>22500000</v>
      </c>
      <c r="L47" s="432">
        <v>0</v>
      </c>
      <c r="M47" s="432">
        <v>0</v>
      </c>
      <c r="N47" s="454">
        <v>0</v>
      </c>
      <c r="O47" s="432">
        <v>0</v>
      </c>
      <c r="P47" s="432">
        <v>0</v>
      </c>
      <c r="Q47" t="s">
        <v>690</v>
      </c>
    </row>
    <row r="48" spans="1:17" s="452" customFormat="1" x14ac:dyDescent="0.3">
      <c r="A48" t="s">
        <v>528</v>
      </c>
      <c r="B48" s="532">
        <v>16300000</v>
      </c>
      <c r="C48" s="432">
        <v>0</v>
      </c>
      <c r="D48" s="532">
        <v>0</v>
      </c>
      <c r="E48" s="432">
        <v>0</v>
      </c>
      <c r="F48" s="454">
        <f t="shared" si="0"/>
        <v>0</v>
      </c>
      <c r="G48" s="432">
        <v>0</v>
      </c>
      <c r="H48" s="454">
        <f>SUM(L48:N48)</f>
        <v>0</v>
      </c>
      <c r="I48" s="432">
        <v>0</v>
      </c>
      <c r="J48" s="432">
        <v>16300000</v>
      </c>
      <c r="K48" s="432">
        <v>16300000</v>
      </c>
      <c r="L48" s="432">
        <v>0</v>
      </c>
      <c r="M48" s="432">
        <v>0</v>
      </c>
      <c r="N48" s="454">
        <v>0</v>
      </c>
      <c r="O48" s="432">
        <v>0</v>
      </c>
      <c r="P48" s="432">
        <v>0</v>
      </c>
      <c r="Q48" t="s">
        <v>691</v>
      </c>
    </row>
    <row r="49" spans="1:17" outlineLevel="2" x14ac:dyDescent="0.3">
      <c r="A49" t="s">
        <v>529</v>
      </c>
      <c r="B49" s="532">
        <v>6200000</v>
      </c>
      <c r="C49" s="432">
        <v>0</v>
      </c>
      <c r="D49" s="532">
        <v>0</v>
      </c>
      <c r="E49" s="432">
        <v>0</v>
      </c>
      <c r="F49" s="454">
        <f t="shared" si="0"/>
        <v>0</v>
      </c>
      <c r="G49" s="432">
        <v>0</v>
      </c>
      <c r="H49" s="454">
        <f>SUM(L49:N49)</f>
        <v>0</v>
      </c>
      <c r="I49" s="432">
        <v>0</v>
      </c>
      <c r="J49" s="432">
        <v>6200000</v>
      </c>
      <c r="K49" s="432">
        <v>6200000</v>
      </c>
      <c r="L49" s="432">
        <v>0</v>
      </c>
      <c r="M49" s="432">
        <v>0</v>
      </c>
      <c r="N49" s="454">
        <v>0</v>
      </c>
      <c r="O49" s="432">
        <v>0</v>
      </c>
      <c r="P49" s="432">
        <v>0</v>
      </c>
      <c r="Q49" t="s">
        <v>692</v>
      </c>
    </row>
    <row r="50" spans="1:17" outlineLevel="2" x14ac:dyDescent="0.3">
      <c r="A50" t="s">
        <v>557</v>
      </c>
      <c r="B50" s="532">
        <v>66275120</v>
      </c>
      <c r="C50" s="432">
        <v>0</v>
      </c>
      <c r="D50" s="532">
        <v>980611.92</v>
      </c>
      <c r="E50" s="432">
        <v>0</v>
      </c>
      <c r="F50" s="514">
        <f t="shared" si="0"/>
        <v>980611.92</v>
      </c>
      <c r="G50" s="432">
        <v>65294508.079999998</v>
      </c>
      <c r="H50" s="514">
        <f>+H51+H52</f>
        <v>0</v>
      </c>
      <c r="I50" s="432">
        <v>0</v>
      </c>
      <c r="J50" s="432">
        <v>0</v>
      </c>
      <c r="K50" s="432">
        <v>0</v>
      </c>
      <c r="L50" s="432">
        <v>0</v>
      </c>
      <c r="M50" s="432">
        <v>0</v>
      </c>
      <c r="N50" s="454">
        <v>0</v>
      </c>
      <c r="O50" s="432">
        <v>0</v>
      </c>
      <c r="P50" s="432">
        <v>0</v>
      </c>
      <c r="Q50" t="s">
        <v>255</v>
      </c>
    </row>
    <row r="51" spans="1:17" outlineLevel="2" x14ac:dyDescent="0.3">
      <c r="A51" t="s">
        <v>531</v>
      </c>
      <c r="B51" s="532">
        <v>45816885</v>
      </c>
      <c r="C51" s="432">
        <v>0</v>
      </c>
      <c r="D51" s="532">
        <v>638146.92000000004</v>
      </c>
      <c r="E51" s="432">
        <v>0</v>
      </c>
      <c r="F51" s="454">
        <f t="shared" si="0"/>
        <v>638146.92000000004</v>
      </c>
      <c r="G51" s="432">
        <v>45178738.079999998</v>
      </c>
      <c r="H51" s="454">
        <f t="shared" ref="H51:H52" si="8">SUM(L51:N51)</f>
        <v>0</v>
      </c>
      <c r="I51" s="432">
        <v>0</v>
      </c>
      <c r="J51" s="432">
        <v>0</v>
      </c>
      <c r="K51" s="432">
        <v>0</v>
      </c>
      <c r="L51" s="432">
        <v>0</v>
      </c>
      <c r="M51" s="432">
        <v>0</v>
      </c>
      <c r="N51" s="454">
        <v>0</v>
      </c>
      <c r="O51" s="432">
        <v>0</v>
      </c>
      <c r="P51" s="432">
        <v>0</v>
      </c>
      <c r="Q51" t="s">
        <v>693</v>
      </c>
    </row>
    <row r="52" spans="1:17" outlineLevel="2" x14ac:dyDescent="0.3">
      <c r="A52" t="s">
        <v>532</v>
      </c>
      <c r="B52" s="532">
        <v>20458235</v>
      </c>
      <c r="C52" s="432">
        <v>0</v>
      </c>
      <c r="D52" s="532">
        <v>342465</v>
      </c>
      <c r="E52" s="432">
        <v>0</v>
      </c>
      <c r="F52" s="454">
        <f t="shared" si="0"/>
        <v>342465</v>
      </c>
      <c r="G52" s="432">
        <v>20115770</v>
      </c>
      <c r="H52" s="454">
        <f t="shared" si="8"/>
        <v>0</v>
      </c>
      <c r="I52" s="432">
        <v>0</v>
      </c>
      <c r="J52" s="432">
        <v>0</v>
      </c>
      <c r="K52" s="432">
        <v>0</v>
      </c>
      <c r="L52" s="432">
        <v>0</v>
      </c>
      <c r="M52" s="432">
        <v>0</v>
      </c>
      <c r="N52" s="454">
        <v>0</v>
      </c>
      <c r="O52" s="432">
        <v>0</v>
      </c>
      <c r="P52" s="432">
        <v>0</v>
      </c>
      <c r="Q52" t="s">
        <v>694</v>
      </c>
    </row>
    <row r="53" spans="1:17" outlineLevel="2" x14ac:dyDescent="0.3">
      <c r="A53"/>
      <c r="B53" s="432"/>
      <c r="C53" s="432"/>
      <c r="D53" s="432"/>
      <c r="E53" s="432"/>
      <c r="F53" s="419"/>
      <c r="G53" s="432"/>
      <c r="H53" s="419"/>
      <c r="I53" s="419"/>
      <c r="J53" s="432"/>
      <c r="K53" s="419"/>
      <c r="L53" s="432"/>
      <c r="M53" s="432"/>
      <c r="N53" s="432"/>
      <c r="O53" s="419"/>
      <c r="P53" s="419"/>
    </row>
    <row r="54" spans="1:17" outlineLevel="2" x14ac:dyDescent="0.3">
      <c r="A54"/>
      <c r="B54" s="432"/>
      <c r="C54" s="432"/>
      <c r="D54" s="432"/>
      <c r="E54" s="432"/>
      <c r="F54" s="419"/>
      <c r="G54" s="432"/>
      <c r="H54" s="419"/>
      <c r="I54" s="419"/>
      <c r="J54" s="432"/>
      <c r="K54" s="419"/>
      <c r="L54" s="432"/>
      <c r="M54" s="432"/>
      <c r="N54" s="432"/>
      <c r="O54" s="419"/>
      <c r="P54" s="419"/>
    </row>
    <row r="55" spans="1:17" outlineLevel="2" x14ac:dyDescent="0.3">
      <c r="A55"/>
      <c r="B55" s="432"/>
      <c r="C55" s="432"/>
      <c r="D55" s="432"/>
      <c r="E55" s="432"/>
      <c r="F55" s="419"/>
      <c r="G55" s="432"/>
      <c r="H55" s="419"/>
      <c r="I55" s="419"/>
      <c r="J55" s="432"/>
      <c r="K55" s="419"/>
      <c r="L55" s="432"/>
      <c r="M55" s="432"/>
      <c r="N55" s="432"/>
      <c r="O55" s="419"/>
      <c r="P55" s="419"/>
    </row>
    <row r="56" spans="1:17" outlineLevel="2" x14ac:dyDescent="0.3">
      <c r="A56"/>
      <c r="B56" s="432"/>
      <c r="C56" s="432"/>
      <c r="D56" s="432"/>
      <c r="E56" s="432"/>
      <c r="F56" s="419"/>
      <c r="G56" s="432"/>
      <c r="H56" s="419"/>
      <c r="I56" s="419"/>
      <c r="J56" s="432"/>
      <c r="K56" s="419"/>
      <c r="L56" s="432"/>
      <c r="M56" s="432"/>
      <c r="N56" s="432"/>
      <c r="O56" s="419"/>
      <c r="P56" s="419"/>
    </row>
  </sheetData>
  <conditionalFormatting sqref="A2:A52">
    <cfRule type="duplicateValues" dxfId="1" priority="163"/>
  </conditionalFormatting>
  <conditionalFormatting sqref="A53:A1048576 A1">
    <cfRule type="duplicateValues" dxfId="0" priority="3"/>
  </conditionalFormatting>
  <pageMargins left="0.7" right="0.7" top="1.3149999999999999"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AF32-C26D-4224-907E-A89D4C31C5E6}">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649" t="s">
        <v>620</v>
      </c>
      <c r="B1" s="649"/>
      <c r="C1" s="649"/>
      <c r="D1" s="649"/>
      <c r="E1" s="649"/>
      <c r="F1" s="341"/>
      <c r="G1" s="341"/>
      <c r="H1" s="341"/>
      <c r="I1" s="341"/>
      <c r="J1" s="341"/>
      <c r="K1" s="341"/>
      <c r="L1" s="341"/>
      <c r="M1" s="341"/>
    </row>
    <row r="2" spans="1:13" ht="15" thickBot="1" x14ac:dyDescent="0.35">
      <c r="A2" s="648" t="s">
        <v>621</v>
      </c>
      <c r="B2" s="648"/>
      <c r="C2" s="648"/>
      <c r="D2" s="648"/>
      <c r="E2" s="648"/>
      <c r="F2" s="340"/>
      <c r="G2" s="340"/>
      <c r="H2" s="340"/>
      <c r="I2" s="340"/>
      <c r="J2" s="340"/>
      <c r="K2" s="340"/>
      <c r="L2" s="340"/>
      <c r="M2" s="340"/>
    </row>
    <row r="3" spans="1:13" x14ac:dyDescent="0.3">
      <c r="A3" s="638" t="s">
        <v>460</v>
      </c>
      <c r="B3" s="639"/>
      <c r="C3" s="644">
        <v>899</v>
      </c>
      <c r="D3" s="644"/>
      <c r="E3" s="645"/>
    </row>
    <row r="4" spans="1:13" ht="15" thickBot="1" x14ac:dyDescent="0.35">
      <c r="A4" s="640"/>
      <c r="B4" s="641"/>
      <c r="C4" s="646" t="s">
        <v>635</v>
      </c>
      <c r="D4" s="646"/>
      <c r="E4" s="647"/>
    </row>
    <row r="5" spans="1:13" ht="36" x14ac:dyDescent="0.3">
      <c r="A5" s="642"/>
      <c r="B5" s="643"/>
      <c r="C5" s="338" t="s">
        <v>461</v>
      </c>
      <c r="D5" s="339" t="s">
        <v>622</v>
      </c>
      <c r="E5" s="339" t="s">
        <v>462</v>
      </c>
    </row>
    <row r="6" spans="1:13" x14ac:dyDescent="0.3">
      <c r="A6" s="305" t="s">
        <v>608</v>
      </c>
      <c r="B6" s="306" t="s">
        <v>558</v>
      </c>
      <c r="C6" s="306"/>
      <c r="D6" s="306"/>
      <c r="E6" s="306"/>
    </row>
    <row r="7" spans="1:13" x14ac:dyDescent="0.3">
      <c r="A7" s="307" t="s">
        <v>559</v>
      </c>
      <c r="B7" s="308" t="s">
        <v>560</v>
      </c>
      <c r="C7" s="309">
        <v>0</v>
      </c>
      <c r="D7" s="310">
        <v>0</v>
      </c>
      <c r="E7" s="311">
        <v>0</v>
      </c>
    </row>
    <row r="8" spans="1:13" x14ac:dyDescent="0.3">
      <c r="A8" s="312" t="s">
        <v>609</v>
      </c>
      <c r="B8" s="308" t="s">
        <v>19</v>
      </c>
      <c r="C8" s="309"/>
      <c r="D8" s="310"/>
      <c r="E8" s="311"/>
    </row>
    <row r="9" spans="1:13" x14ac:dyDescent="0.3">
      <c r="A9" s="307" t="s">
        <v>561</v>
      </c>
      <c r="B9" s="308" t="s">
        <v>20</v>
      </c>
      <c r="C9" s="309">
        <f>+'PPTO AL 31 DE enero 2025'!AD20</f>
        <v>0</v>
      </c>
      <c r="D9" s="309">
        <f>+'PPTO AL 31 DE enero 2025'!AE20</f>
        <v>0</v>
      </c>
      <c r="E9" s="311" t="e">
        <f>D9/C9</f>
        <v>#DIV/0!</v>
      </c>
    </row>
    <row r="10" spans="1:13" x14ac:dyDescent="0.3">
      <c r="A10" s="312" t="s">
        <v>610</v>
      </c>
      <c r="B10" s="308" t="s">
        <v>59</v>
      </c>
      <c r="C10" s="309"/>
      <c r="D10" s="310"/>
      <c r="E10" s="311"/>
    </row>
    <row r="11" spans="1:13" x14ac:dyDescent="0.3">
      <c r="A11" s="307" t="s">
        <v>562</v>
      </c>
      <c r="B11" s="308" t="s">
        <v>563</v>
      </c>
      <c r="C11" s="309">
        <f>+'PPTO AL 31 DE enero 2025'!AD60</f>
        <v>6000000</v>
      </c>
      <c r="D11" s="309">
        <f>+'PPTO AL 31 DE enero 2025'!AE60</f>
        <v>216892.2</v>
      </c>
      <c r="E11" s="311">
        <f>D11/C11</f>
        <v>3.6148699999999999E-2</v>
      </c>
    </row>
    <row r="12" spans="1:13" x14ac:dyDescent="0.3">
      <c r="A12" s="307" t="s">
        <v>564</v>
      </c>
      <c r="B12" s="308" t="s">
        <v>565</v>
      </c>
      <c r="C12" s="309">
        <f>+'PPTO AL 31 DE enero 2025'!AD61</f>
        <v>0</v>
      </c>
      <c r="D12" s="309">
        <f>+'PPTO AL 31 DE enero 2025'!AE61</f>
        <v>0</v>
      </c>
      <c r="E12" s="311">
        <v>0</v>
      </c>
    </row>
    <row r="13" spans="1:13" x14ac:dyDescent="0.3">
      <c r="A13" s="307" t="s">
        <v>566</v>
      </c>
      <c r="B13" s="308" t="s">
        <v>67</v>
      </c>
      <c r="C13" s="309"/>
      <c r="D13" s="310"/>
      <c r="E13" s="311"/>
    </row>
    <row r="14" spans="1:13" x14ac:dyDescent="0.3">
      <c r="A14" s="307" t="s">
        <v>567</v>
      </c>
      <c r="B14" s="308" t="s">
        <v>68</v>
      </c>
      <c r="C14" s="309">
        <v>0</v>
      </c>
      <c r="D14" s="310">
        <v>0</v>
      </c>
      <c r="E14" s="311">
        <v>0</v>
      </c>
    </row>
    <row r="15" spans="1:13" x14ac:dyDescent="0.3">
      <c r="A15" s="307" t="s">
        <v>568</v>
      </c>
      <c r="B15" s="308" t="s">
        <v>69</v>
      </c>
      <c r="C15" s="309">
        <v>0</v>
      </c>
      <c r="D15" s="310">
        <v>0</v>
      </c>
      <c r="E15" s="311">
        <v>0</v>
      </c>
    </row>
    <row r="16" spans="1:13" x14ac:dyDescent="0.3">
      <c r="A16" s="307" t="s">
        <v>569</v>
      </c>
      <c r="B16" s="308" t="s">
        <v>70</v>
      </c>
      <c r="C16" s="309">
        <v>0</v>
      </c>
      <c r="D16" s="310">
        <v>0</v>
      </c>
      <c r="E16" s="311">
        <v>0</v>
      </c>
    </row>
    <row r="17" spans="1:5" x14ac:dyDescent="0.3">
      <c r="A17" s="307" t="s">
        <v>570</v>
      </c>
      <c r="B17" s="308" t="s">
        <v>71</v>
      </c>
      <c r="C17" s="309">
        <f>+'PPTO AL 31 DE enero 2025'!AD71</f>
        <v>81000000</v>
      </c>
      <c r="D17" s="309">
        <f>+'PPTO AL 31 DE enero 2025'!AE71</f>
        <v>0</v>
      </c>
      <c r="E17" s="311">
        <f t="shared" ref="E17:E35" si="0">D17/C17</f>
        <v>0</v>
      </c>
    </row>
    <row r="18" spans="1:5" x14ac:dyDescent="0.3">
      <c r="A18" s="307" t="s">
        <v>571</v>
      </c>
      <c r="B18" s="308" t="s">
        <v>72</v>
      </c>
      <c r="C18" s="309">
        <v>0</v>
      </c>
      <c r="D18" s="310">
        <v>0</v>
      </c>
      <c r="E18" s="311">
        <v>0</v>
      </c>
    </row>
    <row r="19" spans="1:5" x14ac:dyDescent="0.3">
      <c r="A19" s="307" t="s">
        <v>572</v>
      </c>
      <c r="B19" s="308" t="s">
        <v>73</v>
      </c>
      <c r="C19" s="309">
        <f>+'PPTO AL 31 DE enero 2025'!AD73</f>
        <v>26400000</v>
      </c>
      <c r="D19" s="309">
        <f>+'PPTO AL 31 DE enero 2025'!AE73</f>
        <v>0</v>
      </c>
      <c r="E19" s="311">
        <f t="shared" si="0"/>
        <v>0</v>
      </c>
    </row>
    <row r="20" spans="1:5" x14ac:dyDescent="0.3">
      <c r="A20" s="307" t="s">
        <v>573</v>
      </c>
      <c r="B20" s="308" t="s">
        <v>74</v>
      </c>
      <c r="C20" s="309">
        <f>+'PPTO AL 31 DE enero 2025'!AD74</f>
        <v>30000</v>
      </c>
      <c r="D20" s="309">
        <f>+'PPTO AL 31 DE enero 2025'!AE74</f>
        <v>0</v>
      </c>
      <c r="E20" s="311">
        <f t="shared" si="0"/>
        <v>0</v>
      </c>
    </row>
    <row r="21" spans="1:5" x14ac:dyDescent="0.3">
      <c r="A21" s="307" t="s">
        <v>574</v>
      </c>
      <c r="B21" s="308" t="s">
        <v>75</v>
      </c>
      <c r="C21" s="309"/>
      <c r="D21" s="310"/>
      <c r="E21" s="311"/>
    </row>
    <row r="22" spans="1:5" x14ac:dyDescent="0.3">
      <c r="A22" s="307" t="s">
        <v>575</v>
      </c>
      <c r="B22" s="308" t="s">
        <v>76</v>
      </c>
      <c r="C22" s="309">
        <f>+'PPTO AL 31 DE enero 2025'!AD76</f>
        <v>100000</v>
      </c>
      <c r="D22" s="309">
        <f>+'PPTO AL 31 DE enero 2025'!AE76</f>
        <v>0</v>
      </c>
      <c r="E22" s="311">
        <f t="shared" si="0"/>
        <v>0</v>
      </c>
    </row>
    <row r="23" spans="1:5" x14ac:dyDescent="0.3">
      <c r="A23" s="307" t="s">
        <v>576</v>
      </c>
      <c r="B23" s="308" t="s">
        <v>77</v>
      </c>
      <c r="C23" s="309">
        <f>+'PPTO AL 31 DE enero 2025'!AD77</f>
        <v>2600000</v>
      </c>
      <c r="D23" s="309">
        <f>+'PPTO AL 31 DE enero 2025'!AE77</f>
        <v>56000</v>
      </c>
      <c r="E23" s="311">
        <f t="shared" si="0"/>
        <v>2.1538461538461538E-2</v>
      </c>
    </row>
    <row r="24" spans="1:5" x14ac:dyDescent="0.3">
      <c r="A24" s="307" t="s">
        <v>577</v>
      </c>
      <c r="B24" s="308" t="s">
        <v>78</v>
      </c>
      <c r="C24" s="309">
        <f>+'PPTO AL 31 DE enero 2025'!AD78</f>
        <v>13000000</v>
      </c>
      <c r="D24" s="309">
        <f>+'PPTO AL 31 DE enero 2025'!AE78</f>
        <v>0</v>
      </c>
      <c r="E24" s="311">
        <f t="shared" si="0"/>
        <v>0</v>
      </c>
    </row>
    <row r="25" spans="1:5" x14ac:dyDescent="0.3">
      <c r="A25" s="307" t="s">
        <v>578</v>
      </c>
      <c r="B25" s="308" t="s">
        <v>79</v>
      </c>
      <c r="C25" s="309">
        <f>+'PPTO AL 31 DE enero 2025'!AD79</f>
        <v>21000000</v>
      </c>
      <c r="D25" s="309">
        <f>+'PPTO AL 31 DE enero 2025'!AE79</f>
        <v>0</v>
      </c>
      <c r="E25" s="311">
        <f t="shared" si="0"/>
        <v>0</v>
      </c>
    </row>
    <row r="26" spans="1:5" x14ac:dyDescent="0.3">
      <c r="A26" s="312" t="s">
        <v>611</v>
      </c>
      <c r="B26" s="308" t="s">
        <v>579</v>
      </c>
      <c r="C26" s="309"/>
      <c r="D26" s="309"/>
      <c r="E26" s="311"/>
    </row>
    <row r="27" spans="1:5" x14ac:dyDescent="0.3">
      <c r="A27" s="307" t="s">
        <v>580</v>
      </c>
      <c r="B27" s="308" t="s">
        <v>581</v>
      </c>
      <c r="C27" s="309">
        <f>+'PPTO AL 31 DE enero 2025'!AD85</f>
        <v>2250000</v>
      </c>
      <c r="D27" s="309">
        <f>+'PPTO AL 31 DE enero 2025'!AE85</f>
        <v>0</v>
      </c>
      <c r="E27" s="311">
        <v>0</v>
      </c>
    </row>
    <row r="28" spans="1:5" x14ac:dyDescent="0.3">
      <c r="A28" s="307" t="s">
        <v>582</v>
      </c>
      <c r="B28" s="308" t="s">
        <v>583</v>
      </c>
      <c r="C28" s="309">
        <f>+'PPTO AL 31 DE enero 2025'!AD86</f>
        <v>0</v>
      </c>
      <c r="D28" s="309">
        <f>+'PPTO AL 31 DE enero 2025'!AE86</f>
        <v>0</v>
      </c>
      <c r="E28" s="311">
        <v>0</v>
      </c>
    </row>
    <row r="29" spans="1:5" x14ac:dyDescent="0.3">
      <c r="A29" s="307" t="s">
        <v>584</v>
      </c>
      <c r="B29" s="308" t="s">
        <v>87</v>
      </c>
      <c r="C29" s="309">
        <f>+'PPTO AL 31 DE enero 2025'!AD87</f>
        <v>0</v>
      </c>
      <c r="D29" s="309">
        <f>+'PPTO AL 31 DE enero 2025'!AE87</f>
        <v>0</v>
      </c>
      <c r="E29" s="311" t="e">
        <f>D29/C29</f>
        <v>#DIV/0!</v>
      </c>
    </row>
    <row r="30" spans="1:5" x14ac:dyDescent="0.3">
      <c r="A30" s="312" t="s">
        <v>612</v>
      </c>
      <c r="B30" s="308" t="s">
        <v>585</v>
      </c>
      <c r="C30" s="309"/>
      <c r="D30" s="309"/>
      <c r="E30" s="311"/>
    </row>
    <row r="31" spans="1:5" x14ac:dyDescent="0.3">
      <c r="A31" s="307" t="s">
        <v>586</v>
      </c>
      <c r="B31" s="308" t="s">
        <v>587</v>
      </c>
      <c r="C31" s="309">
        <v>0</v>
      </c>
      <c r="D31" s="310">
        <v>0</v>
      </c>
      <c r="E31" s="311">
        <v>0</v>
      </c>
    </row>
    <row r="32" spans="1:5" x14ac:dyDescent="0.3">
      <c r="A32" s="312" t="s">
        <v>613</v>
      </c>
      <c r="B32" s="308" t="s">
        <v>588</v>
      </c>
      <c r="C32" s="309" t="s">
        <v>0</v>
      </c>
      <c r="D32" s="310" t="s">
        <v>0</v>
      </c>
      <c r="E32" s="311" t="s">
        <v>0</v>
      </c>
    </row>
    <row r="33" spans="1:5" x14ac:dyDescent="0.3">
      <c r="A33" s="307" t="s">
        <v>589</v>
      </c>
      <c r="B33" s="308" t="s">
        <v>119</v>
      </c>
      <c r="C33" s="309">
        <f>+'PPTO AL 31 DE enero 2025'!AD120</f>
        <v>0</v>
      </c>
      <c r="D33" s="309">
        <f>+'PPTO AL 31 DE enero 2025'!AE120</f>
        <v>0</v>
      </c>
      <c r="E33" s="311" t="e">
        <f t="shared" si="0"/>
        <v>#DIV/0!</v>
      </c>
    </row>
    <row r="34" spans="1:5" x14ac:dyDescent="0.3">
      <c r="A34" s="312" t="s">
        <v>614</v>
      </c>
      <c r="B34" s="308" t="s">
        <v>590</v>
      </c>
      <c r="C34" s="309"/>
      <c r="D34" s="309"/>
      <c r="E34" s="311"/>
    </row>
    <row r="35" spans="1:5" x14ac:dyDescent="0.3">
      <c r="A35" s="307" t="s">
        <v>591</v>
      </c>
      <c r="B35" s="308" t="s">
        <v>141</v>
      </c>
      <c r="C35" s="309">
        <f>+'PPTO AL 31 DE enero 2025'!AD142</f>
        <v>500000</v>
      </c>
      <c r="D35" s="309">
        <f>+'PPTO AL 31 DE enero 2025'!AE142</f>
        <v>0</v>
      </c>
      <c r="E35" s="311">
        <f t="shared" si="0"/>
        <v>0</v>
      </c>
    </row>
    <row r="36" spans="1:5" x14ac:dyDescent="0.3">
      <c r="A36" s="307" t="s">
        <v>592</v>
      </c>
      <c r="B36" s="308" t="s">
        <v>193</v>
      </c>
      <c r="C36" s="309"/>
      <c r="D36" s="310"/>
      <c r="E36" s="311"/>
    </row>
    <row r="37" spans="1:5" x14ac:dyDescent="0.3">
      <c r="A37" s="307" t="s">
        <v>593</v>
      </c>
      <c r="B37" s="308" t="s">
        <v>195</v>
      </c>
      <c r="C37" s="309">
        <v>0</v>
      </c>
      <c r="D37" s="310">
        <v>0</v>
      </c>
      <c r="E37" s="311">
        <v>0</v>
      </c>
    </row>
    <row r="38" spans="1:5" x14ac:dyDescent="0.3">
      <c r="A38" s="312" t="s">
        <v>615</v>
      </c>
      <c r="B38" s="308" t="s">
        <v>594</v>
      </c>
      <c r="C38" s="309"/>
      <c r="D38" s="310"/>
      <c r="E38" s="311"/>
    </row>
    <row r="39" spans="1:5" x14ac:dyDescent="0.3">
      <c r="A39" s="307" t="s">
        <v>595</v>
      </c>
      <c r="B39" s="308" t="s">
        <v>217</v>
      </c>
      <c r="C39" s="309">
        <v>0</v>
      </c>
      <c r="D39" s="310">
        <v>0</v>
      </c>
      <c r="E39" s="311">
        <v>0</v>
      </c>
    </row>
    <row r="40" spans="1:5" x14ac:dyDescent="0.3">
      <c r="A40" s="312" t="s">
        <v>616</v>
      </c>
      <c r="B40" s="308" t="s">
        <v>596</v>
      </c>
      <c r="C40" s="309"/>
      <c r="D40" s="310"/>
      <c r="E40" s="311"/>
    </row>
    <row r="41" spans="1:5" x14ac:dyDescent="0.3">
      <c r="A41" s="307" t="s">
        <v>597</v>
      </c>
      <c r="B41" s="308" t="s">
        <v>234</v>
      </c>
      <c r="C41" s="309">
        <v>0</v>
      </c>
      <c r="D41" s="310">
        <v>0</v>
      </c>
      <c r="E41" s="311">
        <v>0</v>
      </c>
    </row>
    <row r="42" spans="1:5" x14ac:dyDescent="0.3">
      <c r="A42" s="307" t="s">
        <v>598</v>
      </c>
      <c r="B42" s="308" t="s">
        <v>199</v>
      </c>
      <c r="C42" s="309">
        <v>0</v>
      </c>
      <c r="D42" s="310">
        <v>0</v>
      </c>
      <c r="E42" s="311">
        <v>0</v>
      </c>
    </row>
    <row r="43" spans="1:5" x14ac:dyDescent="0.3">
      <c r="A43" s="312" t="s">
        <v>617</v>
      </c>
      <c r="B43" s="308" t="s">
        <v>599</v>
      </c>
      <c r="C43" s="309"/>
      <c r="D43" s="310"/>
      <c r="E43" s="311"/>
    </row>
    <row r="44" spans="1:5" x14ac:dyDescent="0.3">
      <c r="A44" s="307" t="s">
        <v>600</v>
      </c>
      <c r="B44" s="308" t="s">
        <v>253</v>
      </c>
      <c r="C44" s="313">
        <f>+'PPTO AL 31 DE enero 2025'!AD255</f>
        <v>0</v>
      </c>
      <c r="D44" s="313">
        <f>+'PPTO AL 31 DE enero 2025'!AE255</f>
        <v>0</v>
      </c>
      <c r="E44" s="314">
        <v>0</v>
      </c>
    </row>
    <row r="45" spans="1:5" x14ac:dyDescent="0.3">
      <c r="A45" s="307" t="s">
        <v>601</v>
      </c>
      <c r="B45" s="308" t="s">
        <v>602</v>
      </c>
      <c r="C45" s="310">
        <v>0</v>
      </c>
      <c r="D45" s="310">
        <v>0</v>
      </c>
      <c r="E45" s="311">
        <v>0</v>
      </c>
    </row>
    <row r="46" spans="1:5" x14ac:dyDescent="0.3">
      <c r="A46" s="312" t="s">
        <v>618</v>
      </c>
      <c r="B46" s="308" t="s">
        <v>603</v>
      </c>
      <c r="C46" s="315"/>
      <c r="D46" s="316"/>
      <c r="E46" s="317"/>
    </row>
    <row r="47" spans="1:5" x14ac:dyDescent="0.3">
      <c r="A47" s="307" t="s">
        <v>604</v>
      </c>
      <c r="B47" s="308" t="s">
        <v>605</v>
      </c>
      <c r="C47" s="309">
        <v>0</v>
      </c>
      <c r="D47" s="310">
        <v>0</v>
      </c>
      <c r="E47" s="311">
        <v>0</v>
      </c>
    </row>
    <row r="48" spans="1:5" x14ac:dyDescent="0.3">
      <c r="A48" s="312" t="s">
        <v>619</v>
      </c>
      <c r="B48" s="308" t="s">
        <v>606</v>
      </c>
      <c r="C48" s="309"/>
      <c r="D48" s="310"/>
      <c r="E48" s="311"/>
    </row>
    <row r="49" spans="1:5" ht="15" thickBot="1" x14ac:dyDescent="0.35">
      <c r="A49" s="318" t="s">
        <v>607</v>
      </c>
      <c r="B49" s="319" t="s">
        <v>296</v>
      </c>
      <c r="C49" s="320">
        <v>0</v>
      </c>
      <c r="D49" s="321">
        <v>0</v>
      </c>
      <c r="E49" s="322">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3"/>
  <sheetViews>
    <sheetView showGridLines="0" tabSelected="1" topLeftCell="A3" zoomScaleNormal="100" workbookViewId="0">
      <selection activeCell="V11" sqref="V11:Y17"/>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26" hidden="1" customWidth="1"/>
    <col min="9" max="9" width="11.33203125" style="26"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28" width="10.88671875" style="1" customWidth="1"/>
    <col min="29" max="29" width="12.44140625" style="1" customWidth="1"/>
    <col min="30" max="32" width="10.88671875" style="1" customWidth="1"/>
    <col min="33" max="33" width="16.33203125" style="1" customWidth="1"/>
    <col min="34" max="35" width="10.88671875" style="1" customWidth="1"/>
    <col min="36" max="36" width="11.44140625" style="1"/>
    <col min="37" max="37" width="18.33203125" style="1" customWidth="1"/>
    <col min="38" max="16384" width="11.44140625" style="1"/>
  </cols>
  <sheetData>
    <row r="1" spans="1:27" ht="15" customHeight="1" x14ac:dyDescent="0.25">
      <c r="A1" s="592" t="str">
        <f>'PPTO AL 31 DE enero 2025'!A2:AK2</f>
        <v>EJERCICIO ECONÓMICO 2025</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4"/>
    </row>
    <row r="2" spans="1:27" ht="12" x14ac:dyDescent="0.25">
      <c r="A2" s="595" t="str">
        <f>'PPTO AL 31 DE enero 2025'!A4:AK4</f>
        <v>Código y Nombre del Título: 218 - Ministerio de Ciencia, Innovación, Tecnología y Telecomunicaciones</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7"/>
    </row>
    <row r="3" spans="1:27" ht="12" x14ac:dyDescent="0.25">
      <c r="A3" s="595" t="str">
        <f>'PPTO AL 31 DE enero 2025'!A5:AK5</f>
        <v>AL 31 DE ENERO 2025</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7"/>
    </row>
    <row r="4" spans="1:27" ht="12" x14ac:dyDescent="0.25">
      <c r="A4" s="595" t="str">
        <f>'PPTO AL 31 DE enero 2025'!A3:AK3</f>
        <v>-En colones-</v>
      </c>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7"/>
    </row>
    <row r="5" spans="1:27" ht="15.75" customHeight="1" thickBot="1" x14ac:dyDescent="0.3">
      <c r="A5" s="598" t="s">
        <v>708</v>
      </c>
      <c r="B5" s="599"/>
      <c r="C5" s="599"/>
      <c r="D5" s="599"/>
      <c r="E5" s="599"/>
      <c r="F5" s="599"/>
      <c r="G5" s="599"/>
      <c r="H5" s="599"/>
      <c r="I5" s="599"/>
      <c r="J5" s="599"/>
      <c r="K5" s="599"/>
      <c r="L5" s="599"/>
      <c r="M5" s="599"/>
      <c r="N5" s="599"/>
      <c r="O5" s="599"/>
      <c r="P5" s="599"/>
      <c r="Q5" s="599"/>
      <c r="R5" s="599"/>
      <c r="S5" s="599"/>
      <c r="T5" s="599"/>
      <c r="U5" s="599"/>
      <c r="V5" s="599"/>
      <c r="W5" s="599"/>
      <c r="X5" s="599"/>
      <c r="Y5" s="599"/>
      <c r="Z5" s="599"/>
      <c r="AA5" s="600"/>
    </row>
    <row r="6" spans="1:27" ht="12" thickBot="1" x14ac:dyDescent="0.25">
      <c r="A6" s="8"/>
      <c r="B6" s="8"/>
      <c r="C6" s="6"/>
      <c r="D6" s="6"/>
      <c r="E6" s="45">
        <v>4572800000</v>
      </c>
      <c r="F6" s="35" t="e">
        <f>E6-#REF!</f>
        <v>#REF!</v>
      </c>
      <c r="G6" s="31"/>
      <c r="H6" s="30"/>
      <c r="I6" s="30"/>
      <c r="J6" s="8"/>
      <c r="K6" s="8"/>
      <c r="L6" s="8"/>
      <c r="M6" s="8"/>
      <c r="N6" s="8"/>
      <c r="O6" s="8"/>
      <c r="P6" s="8"/>
      <c r="Q6" s="8"/>
      <c r="R6" s="8"/>
      <c r="S6" s="8"/>
      <c r="T6" s="8"/>
      <c r="U6" s="8"/>
      <c r="V6" s="8"/>
      <c r="W6" s="8"/>
      <c r="X6" s="8"/>
      <c r="Y6" s="8"/>
      <c r="Z6" s="8"/>
    </row>
    <row r="7" spans="1:27" ht="12.75" customHeight="1" x14ac:dyDescent="0.25">
      <c r="A7" s="585" t="s">
        <v>4</v>
      </c>
      <c r="B7" s="586"/>
      <c r="C7" s="325">
        <v>6400000000</v>
      </c>
      <c r="D7" s="325"/>
      <c r="E7" s="587" t="s">
        <v>5</v>
      </c>
      <c r="F7" s="587"/>
      <c r="G7" s="588" t="s">
        <v>310</v>
      </c>
      <c r="H7" s="588" t="s">
        <v>300</v>
      </c>
      <c r="I7" s="588"/>
      <c r="J7" s="588" t="s">
        <v>304</v>
      </c>
      <c r="K7" s="588"/>
      <c r="L7" s="588" t="s">
        <v>305</v>
      </c>
      <c r="M7" s="588"/>
      <c r="N7" s="588" t="s">
        <v>306</v>
      </c>
      <c r="O7" s="588"/>
      <c r="P7" s="588" t="s">
        <v>307</v>
      </c>
      <c r="Q7" s="588"/>
      <c r="R7" s="326" t="s">
        <v>309</v>
      </c>
      <c r="S7" s="326" t="s">
        <v>308</v>
      </c>
      <c r="T7" s="588" t="s">
        <v>303</v>
      </c>
      <c r="U7" s="588"/>
      <c r="V7" s="590" t="s">
        <v>419</v>
      </c>
      <c r="W7" s="590" t="s">
        <v>428</v>
      </c>
      <c r="X7" s="590" t="s">
        <v>312</v>
      </c>
      <c r="Y7" s="590" t="s">
        <v>313</v>
      </c>
      <c r="Z7" s="590" t="s">
        <v>430</v>
      </c>
      <c r="AA7" s="590" t="s">
        <v>429</v>
      </c>
    </row>
    <row r="8" spans="1:27" ht="16.2" customHeight="1" thickBot="1" x14ac:dyDescent="0.3">
      <c r="A8" s="275" t="s">
        <v>6</v>
      </c>
      <c r="B8" s="276" t="s">
        <v>7</v>
      </c>
      <c r="C8" s="327" t="s">
        <v>8</v>
      </c>
      <c r="D8" s="327" t="s">
        <v>3</v>
      </c>
      <c r="E8" s="328" t="s">
        <v>9</v>
      </c>
      <c r="F8" s="329" t="s">
        <v>10</v>
      </c>
      <c r="G8" s="589"/>
      <c r="H8" s="330" t="s">
        <v>301</v>
      </c>
      <c r="I8" s="330" t="s">
        <v>302</v>
      </c>
      <c r="J8" s="330" t="s">
        <v>301</v>
      </c>
      <c r="K8" s="330" t="s">
        <v>302</v>
      </c>
      <c r="L8" s="330" t="s">
        <v>301</v>
      </c>
      <c r="M8" s="330" t="s">
        <v>302</v>
      </c>
      <c r="N8" s="330" t="s">
        <v>301</v>
      </c>
      <c r="O8" s="330" t="s">
        <v>302</v>
      </c>
      <c r="P8" s="330" t="s">
        <v>301</v>
      </c>
      <c r="Q8" s="330" t="s">
        <v>302</v>
      </c>
      <c r="R8" s="330" t="s">
        <v>302</v>
      </c>
      <c r="S8" s="330" t="s">
        <v>301</v>
      </c>
      <c r="T8" s="330" t="s">
        <v>301</v>
      </c>
      <c r="U8" s="330" t="s">
        <v>302</v>
      </c>
      <c r="V8" s="591"/>
      <c r="W8" s="591"/>
      <c r="X8" s="591"/>
      <c r="Y8" s="591"/>
      <c r="Z8" s="591"/>
      <c r="AA8" s="591"/>
    </row>
    <row r="9" spans="1:27" ht="6.6" customHeight="1" x14ac:dyDescent="0.25">
      <c r="A9" s="40"/>
      <c r="B9" s="40"/>
      <c r="C9" s="331" t="e">
        <f>#REF!-E6</f>
        <v>#REF!</v>
      </c>
      <c r="D9" s="1"/>
      <c r="E9" s="36"/>
      <c r="H9" s="332"/>
      <c r="I9" s="332"/>
      <c r="L9" s="332"/>
      <c r="M9" s="332"/>
      <c r="P9" s="332"/>
      <c r="Q9" s="332"/>
      <c r="S9" s="332"/>
      <c r="T9" s="333"/>
      <c r="U9" s="333"/>
      <c r="V9" s="31"/>
      <c r="W9" s="8"/>
      <c r="X9" s="8"/>
      <c r="Y9" s="8"/>
      <c r="Z9" s="8"/>
      <c r="AA9" s="8"/>
    </row>
    <row r="10" spans="1:27" s="4" customFormat="1" ht="5.4" customHeight="1" x14ac:dyDescent="0.25">
      <c r="A10" s="287"/>
      <c r="B10" s="39"/>
      <c r="C10" s="6"/>
      <c r="D10" s="6"/>
      <c r="E10" s="6"/>
      <c r="F10" s="6"/>
      <c r="G10" s="6"/>
      <c r="H10" s="6"/>
      <c r="I10" s="6"/>
      <c r="J10" s="6"/>
      <c r="K10" s="6"/>
      <c r="L10" s="6"/>
      <c r="M10" s="6"/>
      <c r="N10" s="6"/>
      <c r="O10" s="6"/>
      <c r="P10" s="6"/>
      <c r="Q10" s="6"/>
      <c r="R10" s="6"/>
      <c r="S10" s="6"/>
      <c r="T10" s="6"/>
      <c r="U10" s="6"/>
      <c r="V10" s="6" t="s">
        <v>0</v>
      </c>
      <c r="W10" s="6" t="s">
        <v>0</v>
      </c>
      <c r="X10" s="6" t="s">
        <v>0</v>
      </c>
      <c r="Y10" s="6" t="s">
        <v>0</v>
      </c>
      <c r="Z10" s="334"/>
      <c r="AA10" s="112"/>
    </row>
    <row r="11" spans="1:27" s="25" customFormat="1" ht="12" x14ac:dyDescent="0.25">
      <c r="A11" s="282">
        <v>0</v>
      </c>
      <c r="B11" s="42" t="s">
        <v>12</v>
      </c>
      <c r="C11" s="283">
        <f>'PPTO AL 31 DE enero 2025'!C12</f>
        <v>2036260424</v>
      </c>
      <c r="D11" s="283">
        <f>'PPTO AL 31 DE enero 2025'!D12</f>
        <v>0</v>
      </c>
      <c r="E11" s="283">
        <f>'PPTO AL 31 DE enero 2025'!E12</f>
        <v>0</v>
      </c>
      <c r="F11" s="283">
        <f>'PPTO AL 31 DE enero 2025'!H12</f>
        <v>0</v>
      </c>
      <c r="G11" s="283">
        <f>'PPTO AL 31 DE enero 2025'!I12</f>
        <v>2036260424</v>
      </c>
      <c r="H11" s="283">
        <f>'PPTO AL 31 DE enero 2025'!J12</f>
        <v>0</v>
      </c>
      <c r="I11" s="283">
        <f>'PPTO AL 31 DE enero 2025'!K12</f>
        <v>0</v>
      </c>
      <c r="J11" s="283">
        <f>'PPTO AL 31 DE enero 2025'!L12</f>
        <v>0</v>
      </c>
      <c r="K11" s="283">
        <f>'PPTO AL 31 DE enero 2025'!M12</f>
        <v>0</v>
      </c>
      <c r="L11" s="283">
        <f>'PPTO AL 31 DE enero 2025'!N12</f>
        <v>0</v>
      </c>
      <c r="M11" s="283">
        <f>'PPTO AL 31 DE enero 2025'!O12</f>
        <v>0</v>
      </c>
      <c r="N11" s="283">
        <f>'PPTO AL 31 DE enero 2025'!P12</f>
        <v>0</v>
      </c>
      <c r="O11" s="283">
        <f>'PPTO AL 31 DE enero 2025'!Q12</f>
        <v>0</v>
      </c>
      <c r="P11" s="283">
        <f>'PPTO AL 31 DE enero 2025'!R12</f>
        <v>0</v>
      </c>
      <c r="Q11" s="283">
        <f>'PPTO AL 31 DE enero 2025'!S12</f>
        <v>0</v>
      </c>
      <c r="R11" s="283">
        <f>'PPTO AL 31 DE enero 2025'!V12</f>
        <v>0</v>
      </c>
      <c r="S11" s="283">
        <f>'PPTO AL 31 DE enero 2025'!W12</f>
        <v>0</v>
      </c>
      <c r="T11" s="283">
        <f>'PPTO AL 31 DE enero 2025'!AB12</f>
        <v>0</v>
      </c>
      <c r="U11" s="283">
        <f>'PPTO AL 31 DE enero 2025'!AC12</f>
        <v>0</v>
      </c>
      <c r="V11" s="335">
        <f>+'PPTO AL 31 DE enero 2025'!AD12</f>
        <v>2036260424</v>
      </c>
      <c r="W11" s="335">
        <f>+'PPTO AL 31 DE enero 2025'!AE12</f>
        <v>111285474</v>
      </c>
      <c r="X11" s="335">
        <f>+'PPTO AL 31 DE enero 2025'!AF12</f>
        <v>322752915.31</v>
      </c>
      <c r="Y11" s="335">
        <f>+'PPTO AL 31 DE enero 2025'!AI12</f>
        <v>1602222034.6900001</v>
      </c>
      <c r="Z11" s="377">
        <f t="shared" ref="Z11:Z13" si="0">IF(V11=0,0,(V11-Y11)/V11)</f>
        <v>0.213154655560894</v>
      </c>
      <c r="AA11" s="342">
        <f t="shared" ref="AA11:AA13" si="1">IF(V11=0,0,W11/V11)</f>
        <v>5.4651886707787825E-2</v>
      </c>
    </row>
    <row r="12" spans="1:27" s="24" customFormat="1" ht="12" x14ac:dyDescent="0.25">
      <c r="A12" s="282">
        <v>1</v>
      </c>
      <c r="B12" s="42" t="s">
        <v>46</v>
      </c>
      <c r="C12" s="283">
        <f>'PPTO AL 31 DE enero 2025'!C46</f>
        <v>164592000</v>
      </c>
      <c r="D12" s="283">
        <f>'PPTO AL 31 DE enero 2025'!D46</f>
        <v>0</v>
      </c>
      <c r="E12" s="283">
        <f>'PPTO AL 31 DE enero 2025'!E46</f>
        <v>0</v>
      </c>
      <c r="F12" s="283">
        <f>'PPTO AL 31 DE enero 2025'!H46</f>
        <v>0</v>
      </c>
      <c r="G12" s="283">
        <f>'PPTO AL 31 DE enero 2025'!I46</f>
        <v>164592000</v>
      </c>
      <c r="H12" s="283">
        <f>'PPTO AL 31 DE enero 2025'!J46</f>
        <v>0</v>
      </c>
      <c r="I12" s="283">
        <f>'PPTO AL 31 DE enero 2025'!K46</f>
        <v>0</v>
      </c>
      <c r="J12" s="283">
        <f>'PPTO AL 31 DE enero 2025'!L46</f>
        <v>0</v>
      </c>
      <c r="K12" s="283">
        <f>'PPTO AL 31 DE enero 2025'!M46</f>
        <v>0</v>
      </c>
      <c r="L12" s="283">
        <f>'PPTO AL 31 DE enero 2025'!N46</f>
        <v>0</v>
      </c>
      <c r="M12" s="283">
        <f>'PPTO AL 31 DE enero 2025'!O46</f>
        <v>0</v>
      </c>
      <c r="N12" s="283">
        <f>'PPTO AL 31 DE enero 2025'!P46</f>
        <v>0</v>
      </c>
      <c r="O12" s="283">
        <f>'PPTO AL 31 DE enero 2025'!Q46</f>
        <v>0</v>
      </c>
      <c r="P12" s="283">
        <f>'PPTO AL 31 DE enero 2025'!R46</f>
        <v>0</v>
      </c>
      <c r="Q12" s="283">
        <f>'PPTO AL 31 DE enero 2025'!S46</f>
        <v>0</v>
      </c>
      <c r="R12" s="283">
        <f>'PPTO AL 31 DE enero 2025'!V46</f>
        <v>0</v>
      </c>
      <c r="S12" s="283">
        <f>'PPTO AL 31 DE enero 2025'!W46</f>
        <v>0</v>
      </c>
      <c r="T12" s="283">
        <f>'PPTO AL 31 DE enero 2025'!AB46</f>
        <v>0</v>
      </c>
      <c r="U12" s="283">
        <f>'PPTO AL 31 DE enero 2025'!AC46</f>
        <v>0</v>
      </c>
      <c r="V12" s="335">
        <f>+'PPTO AL 31 DE enero 2025'!AD46</f>
        <v>164592000</v>
      </c>
      <c r="W12" s="335">
        <f>+'PPTO AL 31 DE enero 2025'!AE46</f>
        <v>272892.2</v>
      </c>
      <c r="X12" s="335">
        <f>+'PPTO AL 31 DE enero 2025'!AF46</f>
        <v>24286602.740000002</v>
      </c>
      <c r="Y12" s="335">
        <f>+'PPTO AL 31 DE enero 2025'!AI46</f>
        <v>140032505.06</v>
      </c>
      <c r="Z12" s="377">
        <f t="shared" si="0"/>
        <v>0.14921439037134246</v>
      </c>
      <c r="AA12" s="342">
        <f t="shared" si="1"/>
        <v>1.6579918829590747E-3</v>
      </c>
    </row>
    <row r="13" spans="1:27" s="34" customFormat="1" ht="13.2" x14ac:dyDescent="0.25">
      <c r="A13" s="282">
        <v>2</v>
      </c>
      <c r="B13" s="42" t="s">
        <v>109</v>
      </c>
      <c r="C13" s="283">
        <f>'PPTO AL 31 DE enero 2025'!C110</f>
        <v>4000000</v>
      </c>
      <c r="D13" s="283">
        <f>'PPTO AL 31 DE enero 2025'!D110</f>
        <v>0</v>
      </c>
      <c r="E13" s="283">
        <f>'PPTO AL 31 DE enero 2025'!E110</f>
        <v>0</v>
      </c>
      <c r="F13" s="283">
        <f>'PPTO AL 31 DE enero 2025'!H110</f>
        <v>0</v>
      </c>
      <c r="G13" s="283">
        <f>'PPTO AL 31 DE enero 2025'!I110</f>
        <v>4000000</v>
      </c>
      <c r="H13" s="283">
        <f>'PPTO AL 31 DE enero 2025'!J110</f>
        <v>0</v>
      </c>
      <c r="I13" s="283">
        <f>'PPTO AL 31 DE enero 2025'!K110</f>
        <v>0</v>
      </c>
      <c r="J13" s="283">
        <f>'PPTO AL 31 DE enero 2025'!L110</f>
        <v>0</v>
      </c>
      <c r="K13" s="283">
        <f>'PPTO AL 31 DE enero 2025'!M110</f>
        <v>0</v>
      </c>
      <c r="L13" s="283">
        <f>'PPTO AL 31 DE enero 2025'!N110</f>
        <v>0</v>
      </c>
      <c r="M13" s="283">
        <f>'PPTO AL 31 DE enero 2025'!O110</f>
        <v>0</v>
      </c>
      <c r="N13" s="283">
        <f>'PPTO AL 31 DE enero 2025'!P110</f>
        <v>0</v>
      </c>
      <c r="O13" s="283">
        <f>'PPTO AL 31 DE enero 2025'!Q110</f>
        <v>0</v>
      </c>
      <c r="P13" s="283">
        <f>'PPTO AL 31 DE enero 2025'!R110</f>
        <v>0</v>
      </c>
      <c r="Q13" s="283">
        <f>'PPTO AL 31 DE enero 2025'!S110</f>
        <v>0</v>
      </c>
      <c r="R13" s="283">
        <f>'PPTO AL 31 DE enero 2025'!V110</f>
        <v>0</v>
      </c>
      <c r="S13" s="283">
        <f>'PPTO AL 31 DE enero 2025'!W110</f>
        <v>0</v>
      </c>
      <c r="T13" s="283">
        <f>'PPTO AL 31 DE enero 2025'!AB110</f>
        <v>0</v>
      </c>
      <c r="U13" s="283">
        <f>'PPTO AL 31 DE enero 2025'!AC110</f>
        <v>0</v>
      </c>
      <c r="V13" s="335">
        <f>+'PPTO AL 31 DE enero 2025'!AD110</f>
        <v>4000000</v>
      </c>
      <c r="W13" s="335">
        <f>+'PPTO AL 31 DE enero 2025'!AE110</f>
        <v>20501</v>
      </c>
      <c r="X13" s="335">
        <f>+'PPTO AL 31 DE enero 2025'!AF110</f>
        <v>475000</v>
      </c>
      <c r="Y13" s="335">
        <f>+'PPTO AL 31 DE enero 2025'!AI110</f>
        <v>3504499</v>
      </c>
      <c r="Z13" s="377">
        <f t="shared" si="0"/>
        <v>0.12387525000000001</v>
      </c>
      <c r="AA13" s="342">
        <f t="shared" si="1"/>
        <v>5.1252499999999996E-3</v>
      </c>
    </row>
    <row r="14" spans="1:27" s="23" customFormat="1" ht="12" hidden="1" x14ac:dyDescent="0.25">
      <c r="A14" s="282">
        <v>3</v>
      </c>
      <c r="B14" s="42" t="s">
        <v>146</v>
      </c>
      <c r="C14" s="283">
        <f>'PPTO AL 31 DE enero 2025'!C147</f>
        <v>0</v>
      </c>
      <c r="D14" s="283">
        <f>'PPTO AL 31 DE enero 2025'!D147</f>
        <v>0</v>
      </c>
      <c r="E14" s="283">
        <f>'PPTO AL 31 DE enero 2025'!E147</f>
        <v>0</v>
      </c>
      <c r="F14" s="283">
        <f>'PPTO AL 31 DE enero 2025'!H147</f>
        <v>0</v>
      </c>
      <c r="G14" s="283">
        <f>'PPTO AL 31 DE enero 2025'!I147</f>
        <v>0</v>
      </c>
      <c r="H14" s="283">
        <f>'PPTO AL 31 DE enero 2025'!J147</f>
        <v>0</v>
      </c>
      <c r="I14" s="283">
        <f>'PPTO AL 31 DE enero 2025'!K147</f>
        <v>0</v>
      </c>
      <c r="J14" s="283">
        <f>'PPTO AL 31 DE enero 2025'!L147</f>
        <v>0</v>
      </c>
      <c r="K14" s="283">
        <f>'PPTO AL 31 DE enero 2025'!M147</f>
        <v>0</v>
      </c>
      <c r="L14" s="283">
        <f>'PPTO AL 31 DE enero 2025'!N147</f>
        <v>0</v>
      </c>
      <c r="M14" s="283">
        <f>'PPTO AL 31 DE enero 2025'!O147</f>
        <v>0</v>
      </c>
      <c r="N14" s="283">
        <f>'PPTO AL 31 DE enero 2025'!P147</f>
        <v>0</v>
      </c>
      <c r="O14" s="283">
        <f>'PPTO AL 31 DE enero 2025'!Q147</f>
        <v>0</v>
      </c>
      <c r="P14" s="283">
        <f>'PPTO AL 31 DE enero 2025'!R147</f>
        <v>0</v>
      </c>
      <c r="Q14" s="283">
        <f>'PPTO AL 31 DE enero 2025'!S147</f>
        <v>0</v>
      </c>
      <c r="R14" s="283">
        <f>'PPTO AL 31 DE enero 2025'!V147</f>
        <v>0</v>
      </c>
      <c r="S14" s="283">
        <f>'PPTO AL 31 DE enero 2025'!W147</f>
        <v>0</v>
      </c>
      <c r="T14" s="283">
        <f>'PPTO AL 31 DE enero 2025'!AB147</f>
        <v>0</v>
      </c>
      <c r="U14" s="283">
        <f>'PPTO AL 31 DE enero 2025'!AC147</f>
        <v>0</v>
      </c>
      <c r="V14" s="335">
        <v>0</v>
      </c>
      <c r="W14" s="335">
        <v>0</v>
      </c>
      <c r="X14" s="335">
        <v>0</v>
      </c>
      <c r="Y14" s="335">
        <v>0</v>
      </c>
      <c r="Z14" s="377">
        <f>IF(V14=0,0,(V14-Y14)/V14)</f>
        <v>0</v>
      </c>
      <c r="AA14" s="342">
        <f>IF(V14=0,0,W14/V14)</f>
        <v>0</v>
      </c>
    </row>
    <row r="15" spans="1:27" ht="12" hidden="1" x14ac:dyDescent="0.25">
      <c r="A15" s="282">
        <v>4</v>
      </c>
      <c r="B15" s="42" t="s">
        <v>170</v>
      </c>
      <c r="C15" s="283">
        <f>'PPTO AL 31 DE enero 2025'!C171</f>
        <v>0</v>
      </c>
      <c r="D15" s="283">
        <f>'PPTO AL 31 DE enero 2025'!D171</f>
        <v>0</v>
      </c>
      <c r="E15" s="283">
        <f>'PPTO AL 31 DE enero 2025'!E171</f>
        <v>0</v>
      </c>
      <c r="F15" s="283">
        <f>'PPTO AL 31 DE enero 2025'!H171</f>
        <v>0</v>
      </c>
      <c r="G15" s="283">
        <f>'PPTO AL 31 DE enero 2025'!I171</f>
        <v>0</v>
      </c>
      <c r="H15" s="283">
        <f>'PPTO AL 31 DE enero 2025'!J171</f>
        <v>0</v>
      </c>
      <c r="I15" s="283">
        <f>'PPTO AL 31 DE enero 2025'!K171</f>
        <v>0</v>
      </c>
      <c r="J15" s="283">
        <f>'PPTO AL 31 DE enero 2025'!L171</f>
        <v>0</v>
      </c>
      <c r="K15" s="283">
        <f>'PPTO AL 31 DE enero 2025'!M171</f>
        <v>0</v>
      </c>
      <c r="L15" s="283">
        <f>'PPTO AL 31 DE enero 2025'!N171</f>
        <v>0</v>
      </c>
      <c r="M15" s="283">
        <f>'PPTO AL 31 DE enero 2025'!O171</f>
        <v>0</v>
      </c>
      <c r="N15" s="283">
        <f>'PPTO AL 31 DE enero 2025'!P171</f>
        <v>0</v>
      </c>
      <c r="O15" s="283">
        <f>'PPTO AL 31 DE enero 2025'!Q171</f>
        <v>0</v>
      </c>
      <c r="P15" s="283">
        <f>'PPTO AL 31 DE enero 2025'!R171</f>
        <v>0</v>
      </c>
      <c r="Q15" s="283">
        <f>'PPTO AL 31 DE enero 2025'!S171</f>
        <v>0</v>
      </c>
      <c r="R15" s="283">
        <f>'PPTO AL 31 DE enero 2025'!V171</f>
        <v>0</v>
      </c>
      <c r="S15" s="283">
        <f>'PPTO AL 31 DE enero 2025'!W171</f>
        <v>0</v>
      </c>
      <c r="T15" s="283">
        <f>'PPTO AL 31 DE enero 2025'!AB171</f>
        <v>0</v>
      </c>
      <c r="U15" s="283">
        <f>'PPTO AL 31 DE enero 2025'!AC171</f>
        <v>0</v>
      </c>
      <c r="V15" s="335">
        <v>0</v>
      </c>
      <c r="W15" s="335">
        <v>0</v>
      </c>
      <c r="X15" s="335">
        <v>0</v>
      </c>
      <c r="Y15" s="335">
        <v>0</v>
      </c>
      <c r="Z15" s="377">
        <f t="shared" ref="Z15:Z18" si="2">IF(V15=0,0,(V15-Y15)/V15)</f>
        <v>0</v>
      </c>
      <c r="AA15" s="342">
        <f t="shared" ref="AA15:AA18" si="3">IF(V15=0,0,W15/V15)</f>
        <v>0</v>
      </c>
    </row>
    <row r="16" spans="1:27" s="24" customFormat="1" ht="12" x14ac:dyDescent="0.25">
      <c r="A16" s="282">
        <v>5</v>
      </c>
      <c r="B16" s="42" t="s">
        <v>192</v>
      </c>
      <c r="C16" s="283">
        <f>'PPTO AL 31 DE enero 2025'!C193</f>
        <v>0</v>
      </c>
      <c r="D16" s="283">
        <f>'PPTO AL 31 DE enero 2025'!D193</f>
        <v>0</v>
      </c>
      <c r="E16" s="283">
        <f>'PPTO AL 31 DE enero 2025'!E193</f>
        <v>0</v>
      </c>
      <c r="F16" s="283">
        <f>'PPTO AL 31 DE enero 2025'!H193</f>
        <v>0</v>
      </c>
      <c r="G16" s="283">
        <f>'PPTO AL 31 DE enero 2025'!I193</f>
        <v>0</v>
      </c>
      <c r="H16" s="283">
        <f>'PPTO AL 31 DE enero 2025'!J193</f>
        <v>0</v>
      </c>
      <c r="I16" s="283">
        <f>'PPTO AL 31 DE enero 2025'!K193</f>
        <v>0</v>
      </c>
      <c r="J16" s="283">
        <f>'PPTO AL 31 DE enero 2025'!L193</f>
        <v>0</v>
      </c>
      <c r="K16" s="283">
        <f>'PPTO AL 31 DE enero 2025'!M193</f>
        <v>0</v>
      </c>
      <c r="L16" s="283">
        <f>'PPTO AL 31 DE enero 2025'!N193</f>
        <v>0</v>
      </c>
      <c r="M16" s="283">
        <f>'PPTO AL 31 DE enero 2025'!O193</f>
        <v>0</v>
      </c>
      <c r="N16" s="283">
        <f>'PPTO AL 31 DE enero 2025'!P193</f>
        <v>0</v>
      </c>
      <c r="O16" s="283">
        <f>'PPTO AL 31 DE enero 2025'!Q193</f>
        <v>0</v>
      </c>
      <c r="P16" s="283">
        <f>'PPTO AL 31 DE enero 2025'!R193</f>
        <v>0</v>
      </c>
      <c r="Q16" s="283">
        <f>'PPTO AL 31 DE enero 2025'!S193</f>
        <v>0</v>
      </c>
      <c r="R16" s="283">
        <f>'PPTO AL 31 DE enero 2025'!V193</f>
        <v>0</v>
      </c>
      <c r="S16" s="283">
        <f>'PPTO AL 31 DE enero 2025'!W193</f>
        <v>0</v>
      </c>
      <c r="T16" s="283">
        <f>'PPTO AL 31 DE enero 2025'!AB193</f>
        <v>0</v>
      </c>
      <c r="U16" s="283">
        <f>'PPTO AL 31 DE enero 2025'!AC193</f>
        <v>0</v>
      </c>
      <c r="V16" s="335">
        <f>+'PPTO AL 31 DE enero 2025'!AD193</f>
        <v>0</v>
      </c>
      <c r="W16" s="335">
        <f>+'PPTO AL 31 DE enero 2025'!AE193</f>
        <v>0</v>
      </c>
      <c r="X16" s="335">
        <f>+'PPTO AL 31 DE enero 2025'!AF193</f>
        <v>0</v>
      </c>
      <c r="Y16" s="335">
        <f>+'PPTO AL 31 DE enero 2025'!AI193</f>
        <v>0</v>
      </c>
      <c r="Z16" s="377">
        <f t="shared" si="2"/>
        <v>0</v>
      </c>
      <c r="AA16" s="342">
        <f t="shared" si="3"/>
        <v>0</v>
      </c>
    </row>
    <row r="17" spans="1:34" s="23" customFormat="1" ht="12" x14ac:dyDescent="0.25">
      <c r="A17" s="282">
        <v>6</v>
      </c>
      <c r="B17" s="42" t="s">
        <v>220</v>
      </c>
      <c r="C17" s="283">
        <f>'PPTO AL 31 DE enero 2025'!C222</f>
        <v>117773969</v>
      </c>
      <c r="D17" s="283">
        <f>'PPTO AL 31 DE enero 2025'!D222</f>
        <v>0</v>
      </c>
      <c r="E17" s="283">
        <f>'PPTO AL 31 DE enero 2025'!E222</f>
        <v>0</v>
      </c>
      <c r="F17" s="283">
        <f>'PPTO AL 31 DE enero 2025'!H222</f>
        <v>0</v>
      </c>
      <c r="G17" s="283">
        <f>'PPTO AL 31 DE enero 2025'!I222</f>
        <v>117773969</v>
      </c>
      <c r="H17" s="283">
        <f>'PPTO AL 31 DE enero 2025'!J222</f>
        <v>0</v>
      </c>
      <c r="I17" s="283">
        <f>'PPTO AL 31 DE enero 2025'!K222</f>
        <v>0</v>
      </c>
      <c r="J17" s="283">
        <f>'PPTO AL 31 DE enero 2025'!L222</f>
        <v>0</v>
      </c>
      <c r="K17" s="283">
        <f>'PPTO AL 31 DE enero 2025'!M222</f>
        <v>0</v>
      </c>
      <c r="L17" s="283">
        <f>'PPTO AL 31 DE enero 2025'!N222</f>
        <v>0</v>
      </c>
      <c r="M17" s="283">
        <f>'PPTO AL 31 DE enero 2025'!O222</f>
        <v>0</v>
      </c>
      <c r="N17" s="283">
        <f>'PPTO AL 31 DE enero 2025'!P222</f>
        <v>0</v>
      </c>
      <c r="O17" s="283">
        <f>'PPTO AL 31 DE enero 2025'!Q222</f>
        <v>0</v>
      </c>
      <c r="P17" s="283">
        <f>'PPTO AL 31 DE enero 2025'!R222</f>
        <v>0</v>
      </c>
      <c r="Q17" s="283">
        <f>'PPTO AL 31 DE enero 2025'!S222</f>
        <v>0</v>
      </c>
      <c r="R17" s="283">
        <f>'PPTO AL 31 DE enero 2025'!V222</f>
        <v>0</v>
      </c>
      <c r="S17" s="283">
        <f>'PPTO AL 31 DE enero 2025'!W222</f>
        <v>0</v>
      </c>
      <c r="T17" s="283">
        <f>'PPTO AL 31 DE enero 2025'!AB222</f>
        <v>0</v>
      </c>
      <c r="U17" s="283">
        <f>'PPTO AL 31 DE enero 2025'!AC222</f>
        <v>0</v>
      </c>
      <c r="V17" s="335">
        <f>+'PPTO AL 31 DE enero 2025'!AD222</f>
        <v>117773969</v>
      </c>
      <c r="W17" s="335">
        <f>+'PPTO AL 31 DE enero 2025'!AE222</f>
        <v>66976115.659999996</v>
      </c>
      <c r="X17" s="335">
        <f>+'PPTO AL 31 DE enero 2025'!AF222</f>
        <v>24299004.34</v>
      </c>
      <c r="Y17" s="335">
        <f>+'PPTO AL 31 DE enero 2025'!AI222</f>
        <v>26498849</v>
      </c>
      <c r="Z17" s="377">
        <f t="shared" si="2"/>
        <v>0.77500249651941333</v>
      </c>
      <c r="AA17" s="342">
        <f t="shared" si="3"/>
        <v>0.56868352343632056</v>
      </c>
    </row>
    <row r="18" spans="1:34" s="23" customFormat="1" ht="12" x14ac:dyDescent="0.25">
      <c r="A18" s="282">
        <v>9</v>
      </c>
      <c r="B18" s="42" t="s">
        <v>294</v>
      </c>
      <c r="C18" s="283">
        <f>'PPTO AL 31 DE enero 2025'!C223</f>
        <v>28998849</v>
      </c>
      <c r="D18" s="283">
        <f>'PPTO AL 31 DE enero 2025'!D223</f>
        <v>0</v>
      </c>
      <c r="E18" s="283">
        <f>'PPTO AL 31 DE enero 2025'!E223</f>
        <v>0</v>
      </c>
      <c r="F18" s="283">
        <f>'PPTO AL 31 DE enero 2025'!H223</f>
        <v>0</v>
      </c>
      <c r="G18" s="283">
        <f>'PPTO AL 31 DE enero 2025'!I223</f>
        <v>28998849</v>
      </c>
      <c r="H18" s="283">
        <f>'PPTO AL 31 DE enero 2025'!J223</f>
        <v>0</v>
      </c>
      <c r="I18" s="283">
        <f>'PPTO AL 31 DE enero 2025'!K223</f>
        <v>0</v>
      </c>
      <c r="J18" s="283">
        <f>'PPTO AL 31 DE enero 2025'!L223</f>
        <v>0</v>
      </c>
      <c r="K18" s="283">
        <f>'PPTO AL 31 DE enero 2025'!M223</f>
        <v>0</v>
      </c>
      <c r="L18" s="283">
        <f>'PPTO AL 31 DE enero 2025'!N223</f>
        <v>0</v>
      </c>
      <c r="M18" s="283">
        <f>'PPTO AL 31 DE enero 2025'!O223</f>
        <v>0</v>
      </c>
      <c r="N18" s="283">
        <f>'PPTO AL 31 DE enero 2025'!P223</f>
        <v>0</v>
      </c>
      <c r="O18" s="283">
        <f>'PPTO AL 31 DE enero 2025'!Q223</f>
        <v>0</v>
      </c>
      <c r="P18" s="283">
        <f>'PPTO AL 31 DE enero 2025'!R223</f>
        <v>0</v>
      </c>
      <c r="Q18" s="283">
        <f>'PPTO AL 31 DE enero 2025'!S223</f>
        <v>0</v>
      </c>
      <c r="R18" s="283">
        <f>'PPTO AL 31 DE enero 2025'!V223</f>
        <v>0</v>
      </c>
      <c r="S18" s="283">
        <f>'PPTO AL 31 DE enero 2025'!W223</f>
        <v>0</v>
      </c>
      <c r="T18" s="283">
        <f>'PPTO AL 31 DE enero 2025'!AB223</f>
        <v>0</v>
      </c>
      <c r="U18" s="283">
        <f>'PPTO AL 31 DE enero 2025'!AC223</f>
        <v>0</v>
      </c>
      <c r="V18" s="335">
        <f>+'PPTO AL 31 DE enero 2025'!AD296</f>
        <v>0</v>
      </c>
      <c r="W18" s="335">
        <f>+'PPTO AL 31 DE enero 2025'!AE296</f>
        <v>0</v>
      </c>
      <c r="X18" s="335">
        <f>+'PPTO AL 31 DE enero 2025'!AF296</f>
        <v>0</v>
      </c>
      <c r="Y18" s="335">
        <f>+'PPTO AL 31 DE enero 2025'!AI296</f>
        <v>0</v>
      </c>
      <c r="Z18" s="377">
        <f t="shared" si="2"/>
        <v>0</v>
      </c>
      <c r="AA18" s="342">
        <f t="shared" si="3"/>
        <v>0</v>
      </c>
    </row>
    <row r="19" spans="1:34" s="23" customFormat="1" ht="9" customHeight="1" x14ac:dyDescent="0.55000000000000004">
      <c r="A19" s="287"/>
      <c r="B19" s="39"/>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378"/>
      <c r="AA19" s="336"/>
    </row>
    <row r="20" spans="1:34" ht="12" thickBot="1" x14ac:dyDescent="0.25">
      <c r="A20" s="180"/>
      <c r="B20" s="270" t="s">
        <v>11</v>
      </c>
      <c r="C20" s="181"/>
      <c r="D20" s="181"/>
      <c r="E20" s="180"/>
      <c r="F20" s="180"/>
      <c r="G20" s="180"/>
      <c r="H20" s="180"/>
      <c r="I20" s="180"/>
      <c r="J20" s="180"/>
      <c r="K20" s="180"/>
      <c r="L20" s="180"/>
      <c r="M20" s="180"/>
      <c r="N20" s="180"/>
      <c r="O20" s="180"/>
      <c r="P20" s="180"/>
      <c r="Q20" s="180"/>
      <c r="R20" s="180"/>
      <c r="S20" s="180"/>
      <c r="T20" s="180"/>
      <c r="U20" s="180"/>
      <c r="V20" s="271">
        <f>'PPTO AL 31 DE enero 2025'!AD11</f>
        <v>2322626393</v>
      </c>
      <c r="W20" s="181">
        <f>'PPTO AL 31 DE enero 2025'!AE11</f>
        <v>178554982.86000001</v>
      </c>
      <c r="X20" s="181">
        <f>'PPTO AL 31 DE enero 2025'!AF11</f>
        <v>371813522.38999999</v>
      </c>
      <c r="Y20" s="181">
        <f>'PPTO AL 31 DE enero 2025'!AI11</f>
        <v>1772257887.75</v>
      </c>
      <c r="Z20" s="379">
        <f>(V20-Y20)/V20</f>
        <v>0.23695955014922626</v>
      </c>
      <c r="AA20" s="343">
        <f>W20/V20</f>
        <v>7.6876325610582177E-2</v>
      </c>
      <c r="AB20" s="345"/>
      <c r="AE20" s="24"/>
    </row>
    <row r="21" spans="1:34" ht="13.8" thickTop="1" x14ac:dyDescent="0.25">
      <c r="A21" s="8"/>
      <c r="B21" s="8"/>
      <c r="C21" s="8"/>
      <c r="D21" s="8"/>
      <c r="E21" s="8"/>
      <c r="F21" s="8"/>
      <c r="G21" s="8"/>
      <c r="H21" s="30"/>
      <c r="I21" s="30"/>
      <c r="J21" s="8"/>
      <c r="K21" s="8"/>
      <c r="L21" s="8"/>
      <c r="M21" s="8"/>
      <c r="N21" s="8"/>
      <c r="O21" s="8"/>
      <c r="P21" s="8"/>
      <c r="Q21" s="8"/>
      <c r="R21" s="8"/>
      <c r="S21" s="8"/>
      <c r="T21" s="8"/>
      <c r="U21" s="8"/>
      <c r="V21" s="8"/>
      <c r="W21" s="8"/>
      <c r="X21" s="8"/>
      <c r="Y21" s="8"/>
      <c r="Z21" s="8"/>
      <c r="AA21" s="344"/>
      <c r="AD21" s="2"/>
      <c r="AE21" s="34"/>
    </row>
    <row r="22" spans="1:34" ht="12" x14ac:dyDescent="0.25">
      <c r="A22" s="8"/>
      <c r="B22" s="8"/>
      <c r="C22" s="8"/>
      <c r="D22" s="8"/>
      <c r="E22" s="8"/>
      <c r="F22" s="8"/>
      <c r="G22" s="8"/>
      <c r="H22" s="30"/>
      <c r="I22" s="30"/>
      <c r="J22" s="8"/>
      <c r="K22" s="8"/>
      <c r="L22" s="8"/>
      <c r="M22" s="8"/>
      <c r="N22" s="8"/>
      <c r="O22" s="8"/>
      <c r="P22" s="8"/>
      <c r="Q22" s="8"/>
      <c r="R22" s="8"/>
      <c r="S22" s="8"/>
      <c r="T22" s="8"/>
      <c r="U22" s="8"/>
      <c r="V22" s="8"/>
      <c r="W22" s="8"/>
      <c r="X22" s="8"/>
      <c r="Y22" s="8"/>
      <c r="Z22" s="8"/>
      <c r="AE22" s="23"/>
    </row>
    <row r="23" spans="1:34" x14ac:dyDescent="0.2">
      <c r="A23" s="8"/>
      <c r="B23" s="8"/>
      <c r="C23" s="6"/>
      <c r="D23" s="6"/>
      <c r="E23" s="8"/>
      <c r="F23" s="8"/>
      <c r="G23" s="31"/>
      <c r="H23" s="30"/>
      <c r="I23" s="30"/>
      <c r="J23" s="8"/>
      <c r="K23" s="8"/>
      <c r="L23" s="8"/>
      <c r="M23" s="8"/>
      <c r="N23" s="8"/>
      <c r="O23" s="8"/>
      <c r="P23" s="8"/>
      <c r="Q23" s="8"/>
      <c r="R23" s="8"/>
      <c r="S23" s="8"/>
      <c r="T23" s="8"/>
      <c r="U23" s="8"/>
      <c r="V23" s="8"/>
      <c r="W23" s="8"/>
      <c r="X23" s="8"/>
      <c r="Y23" s="8"/>
      <c r="Z23" s="8"/>
    </row>
    <row r="24" spans="1:34" x14ac:dyDescent="0.2">
      <c r="AE24" s="24"/>
    </row>
    <row r="25" spans="1:34" ht="12" x14ac:dyDescent="0.25">
      <c r="AE25" s="23"/>
    </row>
    <row r="26" spans="1:34" ht="12" x14ac:dyDescent="0.25">
      <c r="AE26" s="138"/>
    </row>
    <row r="27" spans="1:34" x14ac:dyDescent="0.2">
      <c r="V27" s="2"/>
      <c r="W27" s="2"/>
      <c r="X27" s="2"/>
      <c r="Y27" s="2"/>
      <c r="Z27" s="58"/>
    </row>
    <row r="28" spans="1:34" x14ac:dyDescent="0.2">
      <c r="X28" s="2"/>
      <c r="Z28" s="58"/>
      <c r="AH28" s="1" t="s">
        <v>636</v>
      </c>
    </row>
    <row r="46" spans="1:1" x14ac:dyDescent="0.2">
      <c r="A46" s="1" t="s">
        <v>0</v>
      </c>
    </row>
    <row r="51" spans="37:37" x14ac:dyDescent="0.2">
      <c r="AK51" s="1" t="s">
        <v>636</v>
      </c>
    </row>
    <row r="71" spans="37:37" ht="13.2" x14ac:dyDescent="0.35">
      <c r="AK71" s="530"/>
    </row>
    <row r="72" spans="37:37" ht="13.2" x14ac:dyDescent="0.35">
      <c r="AK72" s="530"/>
    </row>
    <row r="73" spans="37:37" ht="13.2" x14ac:dyDescent="0.35">
      <c r="AK73" s="530"/>
    </row>
  </sheetData>
  <mergeCells count="20">
    <mergeCell ref="A1:AA1"/>
    <mergeCell ref="A4:AA4"/>
    <mergeCell ref="A2:AA2"/>
    <mergeCell ref="A5:AA5"/>
    <mergeCell ref="A3:AA3"/>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4"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3"/>
  <sheetViews>
    <sheetView showGridLines="0" topLeftCell="A8" zoomScaleNormal="100" workbookViewId="0">
      <selection activeCell="AH13" sqref="AH13"/>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5.109375" bestFit="1" customWidth="1"/>
    <col min="29" max="29" width="12.44140625" customWidth="1"/>
    <col min="33" max="33" width="16.33203125" customWidth="1"/>
    <col min="37" max="37" width="18.33203125" customWidth="1"/>
  </cols>
  <sheetData>
    <row r="1" spans="1:11" x14ac:dyDescent="0.3">
      <c r="A1" s="601" t="str">
        <f>+'PPTO AL 31 DE enero 2025'!A1:AK1</f>
        <v>MINISTERIO DE CIENCIA, INNOVACIÓN, TECNOLOGÍA Y TELECOMUNICACIONES</v>
      </c>
      <c r="B1" s="602"/>
      <c r="C1" s="602"/>
      <c r="D1" s="602"/>
      <c r="E1" s="602"/>
      <c r="F1" s="602"/>
      <c r="G1" s="602"/>
      <c r="H1" s="603"/>
    </row>
    <row r="2" spans="1:11" x14ac:dyDescent="0.3">
      <c r="A2" s="604" t="str">
        <f>+'PPTO AL 31 DE enero 2025'!A5:AK5</f>
        <v>AL 31 DE ENERO 2025</v>
      </c>
      <c r="B2" s="605"/>
      <c r="C2" s="605"/>
      <c r="D2" s="605"/>
      <c r="E2" s="605"/>
      <c r="F2" s="605"/>
      <c r="G2" s="605"/>
      <c r="H2" s="606"/>
    </row>
    <row r="3" spans="1:11" x14ac:dyDescent="0.3">
      <c r="A3" s="607" t="str">
        <f>+'PPTO AL 31 DE enero 2025'!A3:AK3</f>
        <v>-En colones-</v>
      </c>
      <c r="B3" s="608"/>
      <c r="C3" s="608"/>
      <c r="D3" s="608"/>
      <c r="E3" s="608"/>
      <c r="F3" s="608"/>
      <c r="G3" s="608"/>
      <c r="H3" s="609"/>
    </row>
    <row r="4" spans="1:11" ht="15" thickBot="1" x14ac:dyDescent="0.35">
      <c r="A4" s="610" t="s">
        <v>704</v>
      </c>
      <c r="B4" s="611"/>
      <c r="C4" s="611"/>
      <c r="D4" s="611"/>
      <c r="E4" s="611"/>
      <c r="F4" s="611"/>
      <c r="G4" s="611"/>
      <c r="H4" s="612"/>
    </row>
    <row r="5" spans="1:11" ht="15" thickBot="1" x14ac:dyDescent="0.35">
      <c r="A5" s="8"/>
      <c r="B5" s="8"/>
      <c r="C5" s="8"/>
      <c r="D5" s="8"/>
      <c r="E5" s="8"/>
      <c r="F5" s="8"/>
      <c r="G5" s="8"/>
    </row>
    <row r="6" spans="1:11" ht="36" customHeight="1" x14ac:dyDescent="0.3">
      <c r="A6" s="585"/>
      <c r="B6" s="586"/>
      <c r="C6" s="549" t="s">
        <v>311</v>
      </c>
      <c r="D6" s="549" t="s">
        <v>316</v>
      </c>
      <c r="E6" s="549" t="s">
        <v>312</v>
      </c>
      <c r="F6" s="549" t="s">
        <v>313</v>
      </c>
      <c r="G6" s="549" t="s">
        <v>430</v>
      </c>
      <c r="H6" s="549" t="s">
        <v>450</v>
      </c>
    </row>
    <row r="7" spans="1:11" ht="15" thickBot="1" x14ac:dyDescent="0.35">
      <c r="A7" s="275" t="s">
        <v>6</v>
      </c>
      <c r="B7" s="276" t="s">
        <v>7</v>
      </c>
      <c r="C7" s="551"/>
      <c r="D7" s="551"/>
      <c r="E7" s="551"/>
      <c r="F7" s="551"/>
      <c r="G7" s="551"/>
      <c r="H7" s="551"/>
    </row>
    <row r="8" spans="1:11" x14ac:dyDescent="0.3">
      <c r="A8" s="40"/>
      <c r="B8" s="40"/>
      <c r="C8" s="31"/>
      <c r="D8" s="8"/>
      <c r="E8" s="8"/>
      <c r="F8" s="8"/>
      <c r="G8" s="8"/>
      <c r="H8" s="279"/>
    </row>
    <row r="9" spans="1:11" x14ac:dyDescent="0.3">
      <c r="A9" s="278">
        <v>0</v>
      </c>
      <c r="B9" s="277" t="s">
        <v>12</v>
      </c>
      <c r="C9" s="280">
        <f>'PPTO AL 31 DE enero 2025'!AD12</f>
        <v>2036260424</v>
      </c>
      <c r="D9" s="280">
        <f>'PPTO AL 31 DE enero 2025'!AE12</f>
        <v>111285474</v>
      </c>
      <c r="E9" s="280">
        <f>'PPTO AL 31 DE enero 2025'!AF12</f>
        <v>322752915.31</v>
      </c>
      <c r="F9" s="280">
        <f>'PPTO AL 31 DE enero 2025'!AI12</f>
        <v>1602222034.6900001</v>
      </c>
      <c r="G9" s="445">
        <f>(C9-F9)/C9</f>
        <v>0.213154655560894</v>
      </c>
      <c r="H9" s="445">
        <f>D9/C9</f>
        <v>5.4651886707787825E-2</v>
      </c>
    </row>
    <row r="10" spans="1:11" x14ac:dyDescent="0.3">
      <c r="A10" s="337">
        <f>'PPTO AL 31 DE enero 2025'!A13</f>
        <v>1</v>
      </c>
      <c r="B10" s="281" t="str">
        <f>'PPTO AL 31 DE enero 2025'!B13</f>
        <v>REMUNERACIONES BÁSICAS</v>
      </c>
      <c r="C10" s="207">
        <f>'PPTO AL 31 DE enero 2025'!AD13</f>
        <v>1489008284</v>
      </c>
      <c r="D10" s="207">
        <f>'PPTO AL 31 DE enero 2025'!AE13</f>
        <v>93111165</v>
      </c>
      <c r="E10" s="207">
        <f>'PPTO AL 31 DE enero 2025'!AF13</f>
        <v>0</v>
      </c>
      <c r="F10" s="207">
        <f>'PPTO AL 31 DE enero 2025'!AI13</f>
        <v>1395897119</v>
      </c>
      <c r="G10" s="446">
        <f>'PPTO AL 31 DE enero 2025'!AJ13</f>
        <v>6.2532335112247095E-2</v>
      </c>
      <c r="H10" s="446">
        <f>'PPTO AL 31 DE enero 2025'!AL13</f>
        <v>6.2532335112247095E-2</v>
      </c>
    </row>
    <row r="11" spans="1:11" hidden="1" x14ac:dyDescent="0.3">
      <c r="A11" s="337">
        <f>'PPTO AL 31 DE enero 2025'!A19</f>
        <v>2</v>
      </c>
      <c r="B11" s="281" t="str">
        <f>'PPTO AL 31 DE enero 2025'!B19</f>
        <v>REMUNERACIONES EVENTUALES</v>
      </c>
      <c r="C11" s="207">
        <f>'PPTO AL 31 DE enero 2025'!AD19</f>
        <v>0</v>
      </c>
      <c r="D11" s="207">
        <f>'PPTO AL 31 DE enero 2025'!AE19</f>
        <v>0</v>
      </c>
      <c r="E11" s="207">
        <f>'PPTO AL 31 DE enero 2025'!AF19</f>
        <v>0</v>
      </c>
      <c r="F11" s="207">
        <f>'PPTO AL 31 DE enero 2025'!AI19</f>
        <v>0</v>
      </c>
      <c r="G11" s="446" t="e">
        <f>'PPTO AL 31 DE enero 2025'!AJ19</f>
        <v>#DIV/0!</v>
      </c>
      <c r="H11" s="446" t="e">
        <f>'PPTO AL 31 DE enero 2025'!AL19</f>
        <v>#DIV/0!</v>
      </c>
    </row>
    <row r="12" spans="1:11" x14ac:dyDescent="0.3">
      <c r="A12" s="337">
        <f>'PPTO AL 31 DE enero 2025'!A25</f>
        <v>3</v>
      </c>
      <c r="B12" s="281" t="str">
        <f>'PPTO AL 31 DE enero 2025'!B25</f>
        <v>INCENTIVOS SALARIALES</v>
      </c>
      <c r="C12" s="207">
        <f>'PPTO AL 31 DE enero 2025'!AD25</f>
        <v>233841503</v>
      </c>
      <c r="D12" s="207">
        <f>'PPTO AL 31 DE enero 2025'!AE25</f>
        <v>0</v>
      </c>
      <c r="E12" s="207">
        <f>'PPTO AL 31 DE enero 2025'!AF25</f>
        <v>89927224.310000002</v>
      </c>
      <c r="F12" s="207">
        <f>'PPTO AL 31 DE enero 2025'!AI25</f>
        <v>143914278.69</v>
      </c>
      <c r="G12" s="446">
        <f>'PPTO AL 31 DE enero 2025'!AJ25</f>
        <v>0.38456485763350573</v>
      </c>
      <c r="H12" s="446">
        <f>'PPTO AL 31 DE enero 2025'!AL25</f>
        <v>0</v>
      </c>
    </row>
    <row r="13" spans="1:11" x14ac:dyDescent="0.3">
      <c r="A13" s="337">
        <f>'PPTO AL 31 DE enero 2025'!A31</f>
        <v>4</v>
      </c>
      <c r="B13" s="281" t="str">
        <f>'PPTO AL 31 DE enero 2025'!B31</f>
        <v>CONTRIB. PATR. AL DESARROLLO Y LA SEG. SOCIAL</v>
      </c>
      <c r="C13" s="207">
        <f>'PPTO AL 31 DE enero 2025'!AD31</f>
        <v>155350977</v>
      </c>
      <c r="D13" s="207">
        <f>'PPTO AL 31 DE enero 2025'!AE31</f>
        <v>9008620</v>
      </c>
      <c r="E13" s="207">
        <f>'PPTO AL 31 DE enero 2025'!AF31</f>
        <v>106991380</v>
      </c>
      <c r="F13" s="207">
        <f>'PPTO AL 31 DE enero 2025'!AI31</f>
        <v>39350977</v>
      </c>
      <c r="G13" s="446">
        <f>'PPTO AL 31 DE enero 2025'!AJ31</f>
        <v>0.74669630175547597</v>
      </c>
      <c r="H13" s="446">
        <f>'PPTO AL 31 DE enero 2025'!AL31</f>
        <v>5.7988821016555309E-2</v>
      </c>
    </row>
    <row r="14" spans="1:11" x14ac:dyDescent="0.3">
      <c r="A14" s="337">
        <f>'PPTO AL 31 DE enero 2025'!A37</f>
        <v>5</v>
      </c>
      <c r="B14" s="281" t="str">
        <f>'PPTO AL 31 DE enero 2025'!B37</f>
        <v xml:space="preserve">CONTRIB. PATR. FDOS  PENS. Y OTROS FDOS DE CAPITALIZ. </v>
      </c>
      <c r="C14" s="207">
        <f>'PPTO AL 31 DE enero 2025'!AD37</f>
        <v>158059660</v>
      </c>
      <c r="D14" s="207">
        <f>'PPTO AL 31 DE enero 2025'!AE37</f>
        <v>9165689</v>
      </c>
      <c r="E14" s="207">
        <f>'PPTO AL 31 DE enero 2025'!AF37</f>
        <v>125834311</v>
      </c>
      <c r="F14" s="207">
        <f>'PPTO AL 31 DE enero 2025'!AI37</f>
        <v>23059660</v>
      </c>
      <c r="G14" s="446">
        <f>'PPTO AL 31 DE enero 2025'!AJ37</f>
        <v>0.85410787293861068</v>
      </c>
      <c r="H14" s="446">
        <f>'PPTO AL 31 DE enero 2025'!AL37</f>
        <v>5.7988793598569045E-2</v>
      </c>
      <c r="K14" t="s">
        <v>0</v>
      </c>
    </row>
    <row r="15" spans="1:11" hidden="1" x14ac:dyDescent="0.3">
      <c r="A15" s="337">
        <f>'PPTO AL 31 DE enero 2025'!A43</f>
        <v>99</v>
      </c>
      <c r="B15" s="281" t="str">
        <f>'PPTO AL 31 DE enero 2025'!B43</f>
        <v>REMUNERACIONES DIVERSAS</v>
      </c>
      <c r="C15" s="207">
        <f>'PPTO AL 31 DE enero 2025'!AD43</f>
        <v>0</v>
      </c>
      <c r="D15" s="207">
        <f>'PPTO AL 31 DE enero 2025'!AE43</f>
        <v>0</v>
      </c>
      <c r="E15" s="207">
        <f>'PPTO AL 31 DE enero 2025'!AF43</f>
        <v>0</v>
      </c>
      <c r="F15" s="207">
        <f>'PPTO AL 31 DE enero 2025'!AI43</f>
        <v>0</v>
      </c>
      <c r="G15" s="446"/>
      <c r="H15" s="446"/>
    </row>
    <row r="16" spans="1:11" x14ac:dyDescent="0.3">
      <c r="A16" s="278">
        <v>1</v>
      </c>
      <c r="B16" s="277" t="s">
        <v>46</v>
      </c>
      <c r="C16" s="280">
        <f>'PPTO AL 31 DE enero 2025'!AD46</f>
        <v>164592000</v>
      </c>
      <c r="D16" s="280">
        <f>'PPTO AL 31 DE enero 2025'!AE46</f>
        <v>272892.2</v>
      </c>
      <c r="E16" s="280">
        <f>'PPTO AL 31 DE enero 2025'!AF46</f>
        <v>24286602.740000002</v>
      </c>
      <c r="F16" s="280">
        <f>'PPTO AL 31 DE enero 2025'!AI46</f>
        <v>140032505.06</v>
      </c>
      <c r="G16" s="445">
        <f>(C16-F16)/C16</f>
        <v>0.14921439037134246</v>
      </c>
      <c r="H16" s="445">
        <f>D16/C16</f>
        <v>1.6579918829590747E-3</v>
      </c>
    </row>
    <row r="17" spans="1:9" hidden="1" x14ac:dyDescent="0.3">
      <c r="A17" s="337">
        <f>'PPTO AL 31 DE enero 2025'!A47</f>
        <v>101</v>
      </c>
      <c r="B17" s="281" t="str">
        <f>'PPTO AL 31 DE enero 2025'!B47</f>
        <v xml:space="preserve">ALQUILERES </v>
      </c>
      <c r="C17" s="207">
        <f>'PPTO AL 31 DE enero 2025'!AD47</f>
        <v>0</v>
      </c>
      <c r="D17" s="207">
        <f>'PPTO AL 31 DE enero 2025'!AE47</f>
        <v>0</v>
      </c>
      <c r="E17" s="207">
        <f>'PPTO AL 31 DE enero 2025'!AF47</f>
        <v>0</v>
      </c>
      <c r="F17" s="207">
        <f>'PPTO AL 31 DE enero 2025'!AI47</f>
        <v>0</v>
      </c>
      <c r="G17" s="446">
        <f>'PPTO AL 31 DE enero 2025'!AJ47</f>
        <v>0</v>
      </c>
      <c r="H17" s="446">
        <f>'PPTO AL 31 DE enero 2025'!AL47</f>
        <v>0</v>
      </c>
    </row>
    <row r="18" spans="1:9" hidden="1" x14ac:dyDescent="0.3">
      <c r="A18" s="337">
        <f>'PPTO AL 31 DE enero 2025'!A53</f>
        <v>102</v>
      </c>
      <c r="B18" s="281" t="str">
        <f>'PPTO AL 31 DE enero 2025'!B53</f>
        <v>SERVICIOS BÁSICOS</v>
      </c>
      <c r="C18" s="207">
        <f>'PPTO AL 31 DE enero 2025'!AD53</f>
        <v>2200000</v>
      </c>
      <c r="D18" s="207">
        <f>'PPTO AL 31 DE enero 2025'!AE53</f>
        <v>0</v>
      </c>
      <c r="E18" s="207">
        <f>'PPTO AL 31 DE enero 2025'!AF53</f>
        <v>0</v>
      </c>
      <c r="F18" s="207">
        <f>'PPTO AL 31 DE enero 2025'!AI53</f>
        <v>2200000</v>
      </c>
      <c r="G18" s="446">
        <f>'PPTO AL 31 DE enero 2025'!AJ53</f>
        <v>0</v>
      </c>
      <c r="H18" s="446">
        <f>'PPTO AL 31 DE enero 2025'!AL53</f>
        <v>0</v>
      </c>
    </row>
    <row r="19" spans="1:9" x14ac:dyDescent="0.3">
      <c r="A19" s="337">
        <f>'PPTO AL 31 DE enero 2025'!A59</f>
        <v>103</v>
      </c>
      <c r="B19" s="281" t="str">
        <f>'PPTO AL 31 DE enero 2025'!B59</f>
        <v>SERVICIOS COMERCIALES Y FINANCIEROS</v>
      </c>
      <c r="C19" s="207">
        <f>'PPTO AL 31 DE enero 2025'!AD59</f>
        <v>6012000</v>
      </c>
      <c r="D19" s="207">
        <f>'PPTO AL 31 DE enero 2025'!AE59</f>
        <v>216892.2</v>
      </c>
      <c r="E19" s="207">
        <f>'PPTO AL 31 DE enero 2025'!AF59</f>
        <v>1294500</v>
      </c>
      <c r="F19" s="207">
        <f>'PPTO AL 31 DE enero 2025'!AI59</f>
        <v>4500607.8</v>
      </c>
      <c r="G19" s="207">
        <f>'PPTO AL 31 DE enero 2025'!AJ59</f>
        <v>0.25139590818363278</v>
      </c>
      <c r="H19" s="446">
        <f>'PPTO AL 31 DE enero 2025'!AL59</f>
        <v>3.6076546906187626E-2</v>
      </c>
    </row>
    <row r="20" spans="1:9" x14ac:dyDescent="0.3">
      <c r="A20" s="337">
        <f>'PPTO AL 31 DE enero 2025'!A67</f>
        <v>104</v>
      </c>
      <c r="B20" s="281" t="str">
        <f>'PPTO AL 31 DE enero 2025'!B67</f>
        <v>SERVICIOS DE GESTIÓN Y APOYO</v>
      </c>
      <c r="C20" s="207">
        <f>'PPTO AL 31 DE enero 2025'!AD67</f>
        <v>107430000</v>
      </c>
      <c r="D20" s="207">
        <f>'PPTO AL 31 DE enero 2025'!AE67</f>
        <v>0</v>
      </c>
      <c r="E20" s="207">
        <f>'PPTO AL 31 DE enero 2025'!AF67</f>
        <v>4373477.74</v>
      </c>
      <c r="F20" s="207">
        <f>'PPTO AL 31 DE enero 2025'!AI67</f>
        <v>103056522.25999999</v>
      </c>
      <c r="G20" s="207">
        <f>'PPTO AL 31 DE enero 2025'!AJ67</f>
        <v>4.0710022712464017E-2</v>
      </c>
      <c r="H20" s="446">
        <f>'PPTO AL 31 DE enero 2025'!AL67</f>
        <v>0</v>
      </c>
    </row>
    <row r="21" spans="1:9" x14ac:dyDescent="0.3">
      <c r="A21" s="337">
        <f>'PPTO AL 31 DE enero 2025'!A75</f>
        <v>105</v>
      </c>
      <c r="B21" s="281" t="str">
        <f>'PPTO AL 31 DE enero 2025'!B75</f>
        <v>GASTOS DE VIAJE Y TRANSPORTE</v>
      </c>
      <c r="C21" s="207">
        <f>'PPTO AL 31 DE enero 2025'!AD75</f>
        <v>36700000</v>
      </c>
      <c r="D21" s="207">
        <f>'PPTO AL 31 DE enero 2025'!AE75</f>
        <v>56000</v>
      </c>
      <c r="E21" s="207">
        <f>'PPTO AL 31 DE enero 2025'!AF75</f>
        <v>18618625</v>
      </c>
      <c r="F21" s="207">
        <f>'PPTO AL 31 DE enero 2025'!AI75</f>
        <v>18025375</v>
      </c>
      <c r="G21" s="207">
        <f>'PPTO AL 31 DE enero 2025'!AJ75</f>
        <v>0.50884536784741141</v>
      </c>
      <c r="H21" s="446">
        <f>'PPTO AL 31 DE enero 2025'!AL75</f>
        <v>1.5258855585831062E-3</v>
      </c>
    </row>
    <row r="22" spans="1:9" x14ac:dyDescent="0.3">
      <c r="A22" s="337">
        <f>'PPTO AL 31 DE enero 2025'!A80</f>
        <v>106</v>
      </c>
      <c r="B22" s="281" t="str">
        <f>'PPTO AL 31 DE enero 2025'!B80</f>
        <v>SEGUROS, REASEGUROS Y OTRAS OBLIGACIONES</v>
      </c>
      <c r="C22" s="207">
        <f>'PPTO AL 31 DE enero 2025'!AD80</f>
        <v>8000000</v>
      </c>
      <c r="D22" s="207">
        <f>'PPTO AL 31 DE enero 2025'!AE80</f>
        <v>0</v>
      </c>
      <c r="E22" s="207">
        <f>'PPTO AL 31 DE enero 2025'!AF80</f>
        <v>0</v>
      </c>
      <c r="F22" s="207">
        <f>'PPTO AL 31 DE enero 2025'!AI80</f>
        <v>8000000</v>
      </c>
      <c r="G22" s="446">
        <f>'PPTO AL 31 DE enero 2025'!AJ80</f>
        <v>0</v>
      </c>
      <c r="H22" s="446">
        <f>'PPTO AL 31 DE enero 2025'!AL80</f>
        <v>0</v>
      </c>
    </row>
    <row r="23" spans="1:9" hidden="1" x14ac:dyDescent="0.3">
      <c r="A23" s="337">
        <f>'PPTO AL 31 DE enero 2025'!A84</f>
        <v>107</v>
      </c>
      <c r="B23" s="281" t="str">
        <f>'PPTO AL 31 DE enero 2025'!B84</f>
        <v>CAPACITACIÓN Y PROTOCOLO</v>
      </c>
      <c r="C23" s="207">
        <f>'PPTO AL 31 DE enero 2025'!AD84</f>
        <v>2250000</v>
      </c>
      <c r="D23" s="207">
        <f>'PPTO AL 31 DE enero 2025'!AE84</f>
        <v>0</v>
      </c>
      <c r="E23" s="207">
        <f>'PPTO AL 31 DE enero 2025'!AF84</f>
        <v>0</v>
      </c>
      <c r="F23" s="207">
        <f>'PPTO AL 31 DE enero 2025'!AI84</f>
        <v>2250000</v>
      </c>
      <c r="G23" s="446">
        <f>'PPTO AL 31 DE enero 2025'!AJ84</f>
        <v>0</v>
      </c>
      <c r="H23" s="446">
        <f>'PPTO AL 31 DE enero 2025'!AL84</f>
        <v>0</v>
      </c>
    </row>
    <row r="24" spans="1:9" x14ac:dyDescent="0.3">
      <c r="A24" s="337">
        <f>'PPTO AL 31 DE enero 2025'!A88</f>
        <v>108</v>
      </c>
      <c r="B24" s="281" t="str">
        <f>'PPTO AL 31 DE enero 2025'!B88</f>
        <v>MANT. Y REP.</v>
      </c>
      <c r="C24" s="207">
        <f>'PPTO AL 31 DE enero 2025'!AD88</f>
        <v>2000000</v>
      </c>
      <c r="D24" s="207">
        <f>'PPTO AL 31 DE enero 2025'!AE88</f>
        <v>0</v>
      </c>
      <c r="E24" s="207">
        <f>'PPTO AL 31 DE enero 2025'!AF88</f>
        <v>0</v>
      </c>
      <c r="F24" s="207">
        <f>'PPTO AL 31 DE enero 2025'!AI88</f>
        <v>2000000</v>
      </c>
      <c r="G24" s="446">
        <f>'PPTO AL 31 DE enero 2025'!AJ88</f>
        <v>0</v>
      </c>
      <c r="H24" s="446">
        <f>'PPTO AL 31 DE enero 2025'!AL88</f>
        <v>0</v>
      </c>
    </row>
    <row r="25" spans="1:9" hidden="1" x14ac:dyDescent="0.3">
      <c r="A25" s="337">
        <f>'PPTO AL 31 DE enero 2025'!A98</f>
        <v>109</v>
      </c>
      <c r="B25" s="281" t="str">
        <f>'PPTO AL 31 DE enero 2025'!B98</f>
        <v>IMPUESTOS</v>
      </c>
      <c r="C25" s="207">
        <f>'PPTO AL 31 DE enero 2025'!AD98</f>
        <v>0</v>
      </c>
      <c r="D25" s="207">
        <f>'PPTO AL 31 DE enero 2025'!AE98</f>
        <v>0</v>
      </c>
      <c r="E25" s="207">
        <f>'PPTO AL 31 DE enero 2025'!AF98</f>
        <v>0</v>
      </c>
      <c r="F25" s="207">
        <f>'PPTO AL 31 DE enero 2025'!AI98</f>
        <v>0</v>
      </c>
      <c r="G25" s="446">
        <f>'PPTO AL 31 DE enero 2025'!AJ98</f>
        <v>0</v>
      </c>
      <c r="H25" s="446">
        <f>'PPTO AL 31 DE enero 2025'!AL98</f>
        <v>0</v>
      </c>
    </row>
    <row r="26" spans="1:9" x14ac:dyDescent="0.3">
      <c r="A26" s="337">
        <f>'PPTO AL 31 DE enero 2025'!A103</f>
        <v>199</v>
      </c>
      <c r="B26" s="281" t="str">
        <f>'PPTO AL 31 DE enero 2025'!B103</f>
        <v>SERVICIOS DIVERSOS</v>
      </c>
      <c r="C26" s="207">
        <f>'PPTO AL 31 DE enero 2025'!AD103</f>
        <v>0</v>
      </c>
      <c r="D26" s="207">
        <f>'PPTO AL 31 DE enero 2025'!AE103</f>
        <v>0</v>
      </c>
      <c r="E26" s="207">
        <f>'PPTO AL 31 DE enero 2025'!AF103</f>
        <v>0</v>
      </c>
      <c r="F26" s="207">
        <f>'PPTO AL 31 DE enero 2025'!AI103</f>
        <v>0</v>
      </c>
      <c r="G26" s="446" t="e">
        <f>'PPTO AL 31 DE enero 2025'!AJ103</f>
        <v>#DIV/0!</v>
      </c>
      <c r="H26" s="446" t="e">
        <f>'PPTO AL 31 DE enero 2025'!AL103</f>
        <v>#DIV/0!</v>
      </c>
    </row>
    <row r="27" spans="1:9" x14ac:dyDescent="0.3">
      <c r="A27" s="278">
        <v>2</v>
      </c>
      <c r="B27" s="277" t="s">
        <v>109</v>
      </c>
      <c r="C27" s="280">
        <f>'PPTO AL 31 DE enero 2025'!AD110</f>
        <v>4000000</v>
      </c>
      <c r="D27" s="280">
        <f>'PPTO AL 31 DE enero 2025'!AE110</f>
        <v>20501</v>
      </c>
      <c r="E27" s="280">
        <f>'PPTO AL 31 DE enero 2025'!AF110</f>
        <v>475000</v>
      </c>
      <c r="F27" s="280">
        <f>'PPTO AL 31 DE enero 2025'!AI110</f>
        <v>3504499</v>
      </c>
      <c r="G27" s="445">
        <f>(C27-F27)/C27</f>
        <v>0.12387525000000001</v>
      </c>
      <c r="H27" s="445">
        <f>D27/C27</f>
        <v>5.1252499999999996E-3</v>
      </c>
    </row>
    <row r="28" spans="1:9" x14ac:dyDescent="0.3">
      <c r="A28" s="337">
        <f>'PPTO AL 31 DE enero 2025'!A111</f>
        <v>201</v>
      </c>
      <c r="B28" s="281" t="str">
        <f>'PPTO AL 31 DE enero 2025'!B111</f>
        <v>PRODUCTOS QUÍMICOS Y CONEXOS</v>
      </c>
      <c r="C28" s="207">
        <f>'PPTO AL 31 DE enero 2025'!AD111</f>
        <v>2400000</v>
      </c>
      <c r="D28" s="207">
        <f>'PPTO AL 31 DE enero 2025'!AE111</f>
        <v>20501</v>
      </c>
      <c r="E28" s="207">
        <f>'PPTO AL 31 DE enero 2025'!AF111</f>
        <v>475000</v>
      </c>
      <c r="F28" s="207">
        <f>'PPTO AL 31 DE enero 2025'!AI111</f>
        <v>1904499</v>
      </c>
      <c r="G28" s="446">
        <f>'PPTO AL 31 DE enero 2025'!AJ111</f>
        <v>0.20645875</v>
      </c>
      <c r="H28" s="446">
        <f>'PPTO AL 31 DE enero 2025'!AL111</f>
        <v>8.5420833333333338E-3</v>
      </c>
      <c r="I28" t="s">
        <v>0</v>
      </c>
    </row>
    <row r="29" spans="1:9" hidden="1" x14ac:dyDescent="0.3">
      <c r="A29" s="337">
        <f>'PPTO AL 31 DE enero 2025'!A117</f>
        <v>202</v>
      </c>
      <c r="B29" s="281" t="str">
        <f>'PPTO AL 31 DE enero 2025'!B117</f>
        <v xml:space="preserve">ALIMENTOS Y PRODUCTOS AGROPECUARIOS </v>
      </c>
      <c r="C29" s="207">
        <f>'PPTO AL 31 DE enero 2025'!AD117</f>
        <v>0</v>
      </c>
      <c r="D29" s="207">
        <f>'PPTO AL 31 DE enero 2025'!AE117</f>
        <v>0</v>
      </c>
      <c r="E29" s="207">
        <f>'PPTO AL 31 DE enero 2025'!AF117</f>
        <v>0</v>
      </c>
      <c r="F29" s="207">
        <f>'PPTO AL 31 DE enero 2025'!AI117</f>
        <v>0</v>
      </c>
      <c r="G29" s="446">
        <f>'PPTO AL 31 DE enero 2025'!AJ117</f>
        <v>0</v>
      </c>
      <c r="H29" s="446">
        <f>'PPTO AL 31 DE enero 2025'!AL117</f>
        <v>0</v>
      </c>
      <c r="I29" t="s">
        <v>0</v>
      </c>
    </row>
    <row r="30" spans="1:9" hidden="1" x14ac:dyDescent="0.3">
      <c r="A30" s="337">
        <f>'PPTO AL 31 DE enero 2025'!A122</f>
        <v>203</v>
      </c>
      <c r="B30" s="281" t="str">
        <f>'PPTO AL 31 DE enero 2025'!B122</f>
        <v>MATERIALES Y PROD. DE USO EN LA CONSTR. Y MANT.</v>
      </c>
      <c r="C30" s="207">
        <f>'PPTO AL 31 DE enero 2025'!AD122</f>
        <v>0</v>
      </c>
      <c r="D30" s="207">
        <f>'PPTO AL 31 DE enero 2025'!AE122</f>
        <v>0</v>
      </c>
      <c r="E30" s="207">
        <f>'PPTO AL 31 DE enero 2025'!AF122</f>
        <v>0</v>
      </c>
      <c r="F30" s="207">
        <f>'PPTO AL 31 DE enero 2025'!AI122</f>
        <v>0</v>
      </c>
      <c r="G30" s="446" t="e">
        <f>'PPTO AL 31 DE enero 2025'!AJ122</f>
        <v>#DIV/0!</v>
      </c>
      <c r="H30" s="446" t="e">
        <f>'PPTO AL 31 DE enero 2025'!AL122</f>
        <v>#DIV/0!</v>
      </c>
    </row>
    <row r="31" spans="1:9" hidden="1" x14ac:dyDescent="0.3">
      <c r="A31" s="337">
        <f>'PPTO AL 31 DE enero 2025'!A130</f>
        <v>204</v>
      </c>
      <c r="B31" s="281" t="str">
        <f>'PPTO AL 31 DE enero 2025'!B130</f>
        <v>HERRAMIENTAS, REPUESTOS Y ACCESORIOS</v>
      </c>
      <c r="C31" s="207">
        <f>'PPTO AL 31 DE enero 2025'!AD130</f>
        <v>0</v>
      </c>
      <c r="D31" s="207">
        <f>'PPTO AL 31 DE enero 2025'!AE130</f>
        <v>0</v>
      </c>
      <c r="E31" s="207">
        <f>'PPTO AL 31 DE enero 2025'!AF130</f>
        <v>0</v>
      </c>
      <c r="F31" s="207">
        <f>'PPTO AL 31 DE enero 2025'!AI130</f>
        <v>0</v>
      </c>
      <c r="G31" s="446">
        <f>'PPTO AL 31 DE enero 2025'!AJ130</f>
        <v>0</v>
      </c>
      <c r="H31" s="446">
        <f>'PPTO AL 31 DE enero 2025'!AL130</f>
        <v>0</v>
      </c>
    </row>
    <row r="32" spans="1:9" hidden="1" x14ac:dyDescent="0.3">
      <c r="A32" s="337">
        <f>'PPTO AL 31 DE enero 2025'!A133</f>
        <v>205</v>
      </c>
      <c r="B32" s="281" t="str">
        <f>'PPTO AL 31 DE enero 2025'!B133</f>
        <v>BIENES PARA LA PRODUCCIÓN Y COMERCIALIZACIÓN</v>
      </c>
      <c r="C32" s="207">
        <f>'PPTO AL 31 DE enero 2025'!AD133</f>
        <v>0</v>
      </c>
      <c r="D32" s="207">
        <f>'PPTO AL 31 DE enero 2025'!AE133</f>
        <v>0</v>
      </c>
      <c r="E32" s="207">
        <f>'PPTO AL 31 DE enero 2025'!AF133</f>
        <v>0</v>
      </c>
      <c r="F32" s="207">
        <f>'PPTO AL 31 DE enero 2025'!AI133</f>
        <v>0</v>
      </c>
      <c r="G32" s="446">
        <f>'PPTO AL 31 DE enero 2025'!AJ133</f>
        <v>0</v>
      </c>
      <c r="H32" s="446">
        <f>'PPTO AL 31 DE enero 2025'!AK133</f>
        <v>0</v>
      </c>
    </row>
    <row r="33" spans="1:8" hidden="1" x14ac:dyDescent="0.3">
      <c r="A33" s="337">
        <f>'PPTO AL 31 DE enero 2025'!A138</f>
        <v>299</v>
      </c>
      <c r="B33" s="281" t="str">
        <f>'PPTO AL 31 DE enero 2025'!B138</f>
        <v>ÚTILES, MATERIALES Y SUMINISTROS DIVERSOS</v>
      </c>
      <c r="C33" s="207">
        <f>'PPTO AL 31 DE enero 2025'!AD138</f>
        <v>1600000</v>
      </c>
      <c r="D33" s="207">
        <f>'PPTO AL 31 DE enero 2025'!AE138</f>
        <v>0</v>
      </c>
      <c r="E33" s="207">
        <f>'PPTO AL 31 DE enero 2025'!AF138</f>
        <v>0</v>
      </c>
      <c r="F33" s="207">
        <f>'PPTO AL 31 DE enero 2025'!AI138</f>
        <v>1600000</v>
      </c>
      <c r="G33" s="446">
        <f>'PPTO AL 31 DE enero 2025'!AJ138</f>
        <v>0</v>
      </c>
      <c r="H33" s="446">
        <f>'PPTO AL 31 DE enero 2025'!AL138</f>
        <v>0</v>
      </c>
    </row>
    <row r="34" spans="1:8" hidden="1" x14ac:dyDescent="0.3">
      <c r="A34" s="282">
        <v>3</v>
      </c>
      <c r="B34" s="42" t="s">
        <v>146</v>
      </c>
      <c r="C34" s="283">
        <f>'PPTO AL 31 DE enero 2025'!AD147</f>
        <v>0</v>
      </c>
      <c r="D34" s="283">
        <f>'PPTO AL 31 DE enero 2025'!AE147</f>
        <v>0</v>
      </c>
      <c r="E34" s="283">
        <f>'PPTO AL 31 DE enero 2025'!AF147</f>
        <v>0</v>
      </c>
      <c r="F34" s="283">
        <f>'PPTO AL 31 DE enero 2025'!AI147</f>
        <v>0</v>
      </c>
      <c r="G34" s="447" t="e">
        <f>(C34-F34)/C34</f>
        <v>#DIV/0!</v>
      </c>
      <c r="H34" s="447" t="e">
        <f>(D34-G34)/D34</f>
        <v>#DIV/0!</v>
      </c>
    </row>
    <row r="35" spans="1:8" hidden="1" x14ac:dyDescent="0.3">
      <c r="A35" s="282">
        <v>4</v>
      </c>
      <c r="B35" s="42" t="s">
        <v>170</v>
      </c>
      <c r="C35" s="283">
        <f>'PPTO AL 31 DE enero 2025'!AD171</f>
        <v>0</v>
      </c>
      <c r="D35" s="283">
        <f>'PPTO AL 31 DE enero 2025'!AE171</f>
        <v>0</v>
      </c>
      <c r="E35" s="283">
        <f>'PPTO AL 31 DE enero 2025'!AF171</f>
        <v>0</v>
      </c>
      <c r="F35" s="283">
        <f>'PPTO AL 31 DE enero 2025'!AI171</f>
        <v>0</v>
      </c>
      <c r="G35" s="447" t="e">
        <f>(C35-F35)/C35</f>
        <v>#DIV/0!</v>
      </c>
      <c r="H35" s="447" t="e">
        <f>(D35-G35)/D35</f>
        <v>#DIV/0!</v>
      </c>
    </row>
    <row r="36" spans="1:8" hidden="1" x14ac:dyDescent="0.3">
      <c r="A36" s="278">
        <v>5</v>
      </c>
      <c r="B36" s="278" t="s">
        <v>192</v>
      </c>
      <c r="C36" s="284">
        <f>'PPTO AL 31 DE enero 2025'!AD193</f>
        <v>0</v>
      </c>
      <c r="D36" s="284">
        <f>'PPTO AL 31 DE enero 2025'!AE193</f>
        <v>0</v>
      </c>
      <c r="E36" s="284">
        <f>'PPTO AL 31 DE enero 2025'!AF193</f>
        <v>0</v>
      </c>
      <c r="F36" s="284">
        <f>'PPTO AL 31 DE enero 2025'!AI193</f>
        <v>0</v>
      </c>
      <c r="G36" s="445">
        <f>IF(C36=0,0,(C36-F36)/C36)</f>
        <v>0</v>
      </c>
      <c r="H36" s="445">
        <f>IF(C36=0,0,D36/C36)</f>
        <v>0</v>
      </c>
    </row>
    <row r="37" spans="1:8" hidden="1" x14ac:dyDescent="0.3">
      <c r="A37" s="285">
        <f>'PPTO AL 31 DE enero 2025'!A195</f>
        <v>50101</v>
      </c>
      <c r="B37" s="281" t="str">
        <f>'PPTO AL 31 DE enero 2025'!B195</f>
        <v>Maquinaria y equipo para la producción</v>
      </c>
      <c r="C37" s="207">
        <f>'PPTO AL 31 DE enero 2025'!AD195</f>
        <v>0</v>
      </c>
      <c r="D37" s="207">
        <f>'PPTO AL 31 DE enero 2025'!AE195</f>
        <v>0</v>
      </c>
      <c r="E37" s="207">
        <f>'PPTO AL 31 DE enero 2025'!AF195</f>
        <v>0</v>
      </c>
      <c r="F37" s="207">
        <f>'PPTO AL 31 DE enero 2025'!AI195</f>
        <v>0</v>
      </c>
      <c r="G37" s="446">
        <f>'PPTO AL 31 DE enero 2025'!AJ195</f>
        <v>0</v>
      </c>
      <c r="H37" s="446">
        <f>'PPTO AL 31 DE enero 2025'!AL195</f>
        <v>0</v>
      </c>
    </row>
    <row r="38" spans="1:8" hidden="1" x14ac:dyDescent="0.3">
      <c r="A38" s="285">
        <f>'PPTO AL 31 DE enero 2025'!A196</f>
        <v>50102</v>
      </c>
      <c r="B38" s="281" t="str">
        <f>'PPTO AL 31 DE enero 2025'!B196</f>
        <v>Equipo de transporte</v>
      </c>
      <c r="C38" s="207">
        <f>'PPTO AL 31 DE enero 2025'!AD196</f>
        <v>0</v>
      </c>
      <c r="D38" s="207">
        <f>'PPTO AL 31 DE enero 2025'!AE196</f>
        <v>0</v>
      </c>
      <c r="E38" s="207">
        <f>'PPTO AL 31 DE enero 2025'!AF196</f>
        <v>0</v>
      </c>
      <c r="F38" s="207">
        <f>'PPTO AL 31 DE enero 2025'!AI196</f>
        <v>0</v>
      </c>
      <c r="G38" s="446">
        <f>'PPTO AL 31 DE enero 2025'!AJ196</f>
        <v>0</v>
      </c>
      <c r="H38" s="446">
        <f>'PPTO AL 31 DE enero 2025'!AL196</f>
        <v>0</v>
      </c>
    </row>
    <row r="39" spans="1:8" hidden="1" x14ac:dyDescent="0.3">
      <c r="A39" s="285" t="str">
        <f>'PPTO AL 31 DE enero 2025'!A197</f>
        <v>E-50103</v>
      </c>
      <c r="B39" s="281" t="s">
        <v>628</v>
      </c>
      <c r="C39" s="207">
        <f>'PPTO AL 31 DE enero 2025'!AD197</f>
        <v>0</v>
      </c>
      <c r="D39" s="207">
        <f>'PPTO AL 31 DE enero 2025'!AE197</f>
        <v>0</v>
      </c>
      <c r="E39" s="207">
        <f>'PPTO AL 31 DE enero 2025'!AF197</f>
        <v>0</v>
      </c>
      <c r="F39" s="207">
        <f>'PPTO AL 31 DE enero 2025'!AI197</f>
        <v>0</v>
      </c>
      <c r="G39" s="446">
        <f>'PPTO AL 31 DE enero 2025'!AJ197</f>
        <v>0</v>
      </c>
      <c r="H39" s="446">
        <f>'PPTO AL 31 DE enero 2025'!AL197</f>
        <v>0</v>
      </c>
    </row>
    <row r="40" spans="1:8" hidden="1" x14ac:dyDescent="0.3">
      <c r="A40" s="285" t="str">
        <f>'PPTO AL 31 DE enero 2025'!A198</f>
        <v>E-50104</v>
      </c>
      <c r="B40" s="281" t="s">
        <v>629</v>
      </c>
      <c r="C40" s="207">
        <f>'PPTO AL 31 DE enero 2025'!AD198</f>
        <v>0</v>
      </c>
      <c r="D40" s="207">
        <f>'PPTO AL 31 DE enero 2025'!AE198</f>
        <v>0</v>
      </c>
      <c r="E40" s="207">
        <f>'PPTO AL 31 DE enero 2025'!AF198</f>
        <v>0</v>
      </c>
      <c r="F40" s="207">
        <f>'PPTO AL 31 DE enero 2025'!AI198</f>
        <v>0</v>
      </c>
      <c r="G40" s="446">
        <v>0</v>
      </c>
      <c r="H40" s="446">
        <v>0</v>
      </c>
    </row>
    <row r="41" spans="1:8" hidden="1" x14ac:dyDescent="0.3">
      <c r="A41" s="285" t="str">
        <f>'PPTO AL 31 DE enero 2025'!A199</f>
        <v>E-50105</v>
      </c>
      <c r="B41" s="281" t="s">
        <v>630</v>
      </c>
      <c r="C41" s="207">
        <f>'PPTO AL 31 DE enero 2025'!AD199</f>
        <v>0</v>
      </c>
      <c r="D41" s="207">
        <f>'PPTO AL 31 DE enero 2025'!AE199</f>
        <v>0</v>
      </c>
      <c r="E41" s="207">
        <f>'PPTO AL 31 DE enero 2025'!AF199</f>
        <v>0</v>
      </c>
      <c r="F41" s="207">
        <f>'PPTO AL 31 DE enero 2025'!AI199</f>
        <v>0</v>
      </c>
      <c r="G41" s="446">
        <f>'PPTO AL 31 DE enero 2025'!AJ199</f>
        <v>0</v>
      </c>
      <c r="H41" s="446">
        <f>'PPTO AL 31 DE enero 2025'!AL199</f>
        <v>0</v>
      </c>
    </row>
    <row r="42" spans="1:8" hidden="1" x14ac:dyDescent="0.3">
      <c r="A42" s="285">
        <f>'PPTO AL 31 DE enero 2025'!A200</f>
        <v>50106</v>
      </c>
      <c r="B42" s="281" t="str">
        <f>'PPTO AL 31 DE enero 2025'!B200</f>
        <v>Equipo sanitario, de laboratorio e investigación</v>
      </c>
      <c r="C42" s="207">
        <f>'PPTO AL 31 DE enero 2025'!AD200</f>
        <v>0</v>
      </c>
      <c r="D42" s="207">
        <f>'PPTO AL 31 DE enero 2025'!AE200</f>
        <v>0</v>
      </c>
      <c r="E42" s="207">
        <f>'PPTO AL 31 DE enero 2025'!AF200</f>
        <v>0</v>
      </c>
      <c r="F42" s="207">
        <f>'PPTO AL 31 DE enero 2025'!AI200</f>
        <v>0</v>
      </c>
      <c r="G42" s="448" t="s">
        <v>0</v>
      </c>
      <c r="H42" s="448" t="s">
        <v>0</v>
      </c>
    </row>
    <row r="43" spans="1:8" hidden="1" x14ac:dyDescent="0.3">
      <c r="A43" s="285">
        <f>'PPTO AL 31 DE enero 2025'!A201</f>
        <v>50107</v>
      </c>
      <c r="B43" s="281" t="str">
        <f>'PPTO AL 31 DE enero 2025'!B201</f>
        <v>Equipo y mobiliario educacional, deportivo y recreativo</v>
      </c>
      <c r="C43" s="207">
        <f>'PPTO AL 31 DE enero 2025'!AD201</f>
        <v>0</v>
      </c>
      <c r="D43" s="207">
        <f>'PPTO AL 31 DE enero 2025'!AE201</f>
        <v>0</v>
      </c>
      <c r="E43" s="207">
        <f>'PPTO AL 31 DE enero 2025'!AF201</f>
        <v>0</v>
      </c>
      <c r="F43" s="207">
        <f>'PPTO AL 31 DE enero 2025'!AI201</f>
        <v>0</v>
      </c>
      <c r="G43" s="446" t="s">
        <v>0</v>
      </c>
      <c r="H43" s="446" t="s">
        <v>0</v>
      </c>
    </row>
    <row r="44" spans="1:8" hidden="1" x14ac:dyDescent="0.3">
      <c r="A44" s="285">
        <f>'PPTO AL 31 DE enero 2025'!A202</f>
        <v>50199</v>
      </c>
      <c r="B44" s="281" t="str">
        <f>'PPTO AL 31 DE enero 2025'!B202</f>
        <v>Maquinaria, equipo y mobiliario diverso</v>
      </c>
      <c r="C44" s="207">
        <f>'PPTO AL 31 DE enero 2025'!AD202</f>
        <v>0</v>
      </c>
      <c r="D44" s="207">
        <f>'PPTO AL 31 DE enero 2025'!AE202</f>
        <v>0</v>
      </c>
      <c r="E44" s="207">
        <f>'PPTO AL 31 DE enero 2025'!AF202</f>
        <v>0</v>
      </c>
      <c r="F44" s="207">
        <f>'PPTO AL 31 DE enero 2025'!AI202</f>
        <v>0</v>
      </c>
      <c r="G44" s="446">
        <f>'PPTO AL 31 DE enero 2025'!AJ202</f>
        <v>0</v>
      </c>
      <c r="H44" s="446">
        <f>'PPTO AL 31 DE enero 2025'!AL202</f>
        <v>0</v>
      </c>
    </row>
    <row r="45" spans="1:8" hidden="1" x14ac:dyDescent="0.3">
      <c r="A45" s="285" t="str">
        <f>'PPTO AL 31 DE enero 2025'!A220</f>
        <v>E-59903</v>
      </c>
      <c r="B45" s="281" t="s">
        <v>631</v>
      </c>
      <c r="C45" s="207">
        <f>'PPTO AL 31 DE enero 2025'!AD203</f>
        <v>0</v>
      </c>
      <c r="D45" s="207">
        <f>'PPTO AL 31 DE enero 2025'!AE203</f>
        <v>0</v>
      </c>
      <c r="E45" s="207">
        <f>'PPTO AL 31 DE enero 2025'!AF203</f>
        <v>0</v>
      </c>
      <c r="F45" s="207">
        <f>'PPTO AL 31 DE enero 2025'!AG203</f>
        <v>0</v>
      </c>
      <c r="G45" s="446">
        <f>'PPTO AL 31 DE enero 2025'!AJ220</f>
        <v>0</v>
      </c>
      <c r="H45" s="446">
        <f>'PPTO AL 31 DE enero 2025'!AL220</f>
        <v>0</v>
      </c>
    </row>
    <row r="46" spans="1:8" x14ac:dyDescent="0.3">
      <c r="A46" s="278">
        <v>6</v>
      </c>
      <c r="B46" s="277" t="s">
        <v>220</v>
      </c>
      <c r="C46" s="280">
        <f>'PPTO AL 31 DE enero 2025'!AD222</f>
        <v>117773969</v>
      </c>
      <c r="D46" s="280">
        <f>'PPTO AL 31 DE enero 2025'!AE222</f>
        <v>66976115.659999996</v>
      </c>
      <c r="E46" s="280">
        <f>'PPTO AL 31 DE enero 2025'!AF222</f>
        <v>24299004.34</v>
      </c>
      <c r="F46" s="280">
        <f>'PPTO AL 31 DE enero 2025'!AI222</f>
        <v>26498849</v>
      </c>
      <c r="G46" s="445">
        <f>(C46-F46)/C46</f>
        <v>0.77500249651941333</v>
      </c>
      <c r="H46" s="445">
        <f>D46/C46</f>
        <v>0.56868352343632056</v>
      </c>
    </row>
    <row r="47" spans="1:8" ht="18.600000000000001" customHeight="1" x14ac:dyDescent="0.3">
      <c r="A47" s="337">
        <f>'PPTO AL 31 DE enero 2025'!A223</f>
        <v>601</v>
      </c>
      <c r="B47" s="286" t="str">
        <f>'PPTO AL 31 DE enero 2025'!B223</f>
        <v>TRANSF. CORRIENTES AL SECTOR PÚBLICO</v>
      </c>
      <c r="C47" s="207">
        <f>'PPTO AL 31 DE enero 2025'!AD223</f>
        <v>28998849</v>
      </c>
      <c r="D47" s="207">
        <f>'PPTO AL 31 DE enero 2025'!AE223</f>
        <v>1681607.58</v>
      </c>
      <c r="E47" s="207">
        <f>'PPTO AL 31 DE enero 2025'!AF223</f>
        <v>23318392.419999998</v>
      </c>
      <c r="F47" s="207">
        <f>'PPTO AL 31 DE enero 2025'!AI223</f>
        <v>3998849</v>
      </c>
      <c r="G47" s="446">
        <f>'PPTO AL 31 DE enero 2025'!AJ223</f>
        <v>0.86210318209526182</v>
      </c>
      <c r="H47" s="446">
        <f>'PPTO AL 31 DE enero 2025'!AL223</f>
        <v>5.7988769830140501E-2</v>
      </c>
    </row>
    <row r="48" spans="1:8" ht="18.600000000000001" hidden="1" customHeight="1" x14ac:dyDescent="0.3">
      <c r="A48" s="337">
        <f>'PPTO AL 31 DE enero 2025'!A235</f>
        <v>602</v>
      </c>
      <c r="B48" s="286" t="str">
        <f>'PPTO AL 31 DE enero 2025'!B235</f>
        <v>TRANSF. CORRIENTES A PERSONAS</v>
      </c>
      <c r="C48" s="207">
        <f>'PPTO AL 31 DE enero 2025'!AD235</f>
        <v>0</v>
      </c>
      <c r="D48" s="207">
        <f>'PPTO AL 31 DE enero 2025'!AE235</f>
        <v>0</v>
      </c>
      <c r="E48" s="207">
        <f>'PPTO AL 31 DE enero 2025'!AF235</f>
        <v>0</v>
      </c>
      <c r="F48" s="207">
        <f>'PPTO AL 31 DE enero 2025'!AI235</f>
        <v>0</v>
      </c>
      <c r="G48" s="446">
        <f>'PPTO AL 31 DE enero 2025'!AJ235</f>
        <v>0</v>
      </c>
      <c r="H48" s="446">
        <f>'PPTO AL 31 DE enero 2025'!AL235</f>
        <v>0</v>
      </c>
    </row>
    <row r="49" spans="1:8" ht="18.600000000000001" customHeight="1" x14ac:dyDescent="0.3">
      <c r="A49" s="337">
        <f>'PPTO AL 31 DE enero 2025'!A240</f>
        <v>603</v>
      </c>
      <c r="B49" s="286" t="str">
        <f>'PPTO AL 31 DE enero 2025'!B240</f>
        <v xml:space="preserve">PRESTACIONES </v>
      </c>
      <c r="C49" s="207">
        <f>'PPTO AL 31 DE enero 2025'!AD240</f>
        <v>22500000</v>
      </c>
      <c r="D49" s="207">
        <f>'PPTO AL 31 DE enero 2025'!AE240</f>
        <v>0</v>
      </c>
      <c r="E49" s="207">
        <f>'PPTO AL 31 DE enero 2025'!AF240</f>
        <v>0</v>
      </c>
      <c r="F49" s="207">
        <f>'PPTO AL 31 DE enero 2025'!AI240</f>
        <v>22500000</v>
      </c>
      <c r="G49" s="446">
        <f>'PPTO AL 31 DE enero 2025'!AJ240</f>
        <v>0</v>
      </c>
      <c r="H49" s="446">
        <f>'PPTO AL 31 DE enero 2025'!AL240</f>
        <v>0</v>
      </c>
    </row>
    <row r="50" spans="1:8" ht="28.2" hidden="1" customHeight="1" x14ac:dyDescent="0.3">
      <c r="A50" s="337">
        <f>'PPTO AL 31 DE enero 2025'!A247</f>
        <v>604</v>
      </c>
      <c r="B50" s="286" t="str">
        <f>'PPTO AL 31 DE enero 2025'!B247</f>
        <v>TRANSFERENCIAS CORRIENTES A ENTIDADES PRIVADAS SIN FINES DE LUCRO</v>
      </c>
      <c r="C50" s="207">
        <f>'PPTO AL 31 DE enero 2025'!C247</f>
        <v>0</v>
      </c>
      <c r="D50" s="207">
        <f>'PPTO AL 31 DE enero 2025'!D247</f>
        <v>0</v>
      </c>
      <c r="E50" s="207">
        <f>'PPTO AL 31 DE enero 2025'!E247</f>
        <v>0</v>
      </c>
      <c r="F50" s="207">
        <f>'PPTO AL 31 DE enero 2025'!F247</f>
        <v>0</v>
      </c>
      <c r="G50" s="446">
        <f>'PPTO AL 31 DE enero 2025'!G247</f>
        <v>0</v>
      </c>
      <c r="H50" s="446">
        <f>'PPTO AL 31 DE enero 2025'!AL247</f>
        <v>0</v>
      </c>
    </row>
    <row r="51" spans="1:8" ht="18" hidden="1" customHeight="1" x14ac:dyDescent="0.3">
      <c r="A51" s="337">
        <f>'PPTO AL 31 DE enero 2025'!A252</f>
        <v>605</v>
      </c>
      <c r="B51" s="286" t="str">
        <f>'PPTO AL 31 DE enero 2025'!B252</f>
        <v>TRANSFERENCIAS CORRIENTES A EMPRESAS PRIVADAS</v>
      </c>
      <c r="C51" s="207">
        <f>'PPTO AL 31 DE enero 2025'!AD252</f>
        <v>0</v>
      </c>
      <c r="D51" s="207">
        <f>'PPTO AL 31 DE enero 2025'!AE252</f>
        <v>0</v>
      </c>
      <c r="E51" s="207">
        <f>'PPTO AL 31 DE enero 2025'!AF252</f>
        <v>0</v>
      </c>
      <c r="F51" s="207">
        <f>'PPTO AL 31 DE enero 2025'!AI252</f>
        <v>0</v>
      </c>
      <c r="G51" s="446">
        <f>'PPTO AL 31 DE enero 2025'!AJ252</f>
        <v>0</v>
      </c>
      <c r="H51" s="446" t="str">
        <f>'PPTO AL 31 DE enero 2025'!AL252</f>
        <v xml:space="preserve"> </v>
      </c>
    </row>
    <row r="52" spans="1:8" ht="18" hidden="1" customHeight="1" x14ac:dyDescent="0.3">
      <c r="A52" s="337">
        <f>'PPTO AL 31 DE enero 2025'!A254</f>
        <v>606</v>
      </c>
      <c r="B52" s="286" t="str">
        <f>'PPTO AL 31 DE enero 2025'!B254</f>
        <v>OTRAS TRANSF. CORRIENTES AL SECTOR PRIVADO</v>
      </c>
      <c r="C52" s="207">
        <f>'PPTO AL 31 DE enero 2025'!AD254</f>
        <v>0</v>
      </c>
      <c r="D52" s="207">
        <f>'PPTO AL 31 DE enero 2025'!AE254</f>
        <v>0</v>
      </c>
      <c r="E52" s="207">
        <f>'PPTO AL 31 DE enero 2025'!AF254</f>
        <v>0</v>
      </c>
      <c r="F52" s="207">
        <f>'PPTO AL 31 DE enero 2025'!AI254</f>
        <v>0</v>
      </c>
      <c r="G52" s="446">
        <f>'PPTO AL 31 DE enero 2025'!AJ254</f>
        <v>0</v>
      </c>
      <c r="H52" s="446">
        <f>'PPTO AL 31 DE enero 2025'!AL254</f>
        <v>0</v>
      </c>
    </row>
    <row r="53" spans="1:8" ht="18" customHeight="1" x14ac:dyDescent="0.3">
      <c r="A53" s="337">
        <f>'PPTO AL 31 DE enero 2025'!A257</f>
        <v>607</v>
      </c>
      <c r="B53" s="286" t="str">
        <f>'PPTO AL 31 DE enero 2025'!B257</f>
        <v>TRANSFERENCIAS CORRIENTES AL SECTOR EXTERNO</v>
      </c>
      <c r="C53" s="207">
        <f>'PPTO AL 31 DE enero 2025'!AD257</f>
        <v>66275120</v>
      </c>
      <c r="D53" s="207">
        <f>'PPTO AL 31 DE enero 2025'!AE257</f>
        <v>65294508.079999998</v>
      </c>
      <c r="E53" s="207">
        <f>'PPTO AL 31 DE enero 2025'!AF257</f>
        <v>980611.92</v>
      </c>
      <c r="F53" s="207">
        <f>'PPTO AL 31 DE enero 2025'!AI257</f>
        <v>1.7462298274040222E-9</v>
      </c>
      <c r="G53" s="446">
        <f>'PPTO AL 31 DE enero 2025'!AJ257</f>
        <v>1</v>
      </c>
      <c r="H53" s="446">
        <f>'PPTO AL 31 DE enero 2025'!AL257</f>
        <v>0.9852039208680422</v>
      </c>
    </row>
    <row r="54" spans="1:8" ht="18" hidden="1" customHeight="1" x14ac:dyDescent="0.3">
      <c r="A54" s="278">
        <v>9</v>
      </c>
      <c r="B54" s="277" t="s">
        <v>294</v>
      </c>
      <c r="C54" s="280">
        <f>+'PPTO AL 31 DE enero 2025'!AD296</f>
        <v>0</v>
      </c>
      <c r="D54" s="280">
        <f>+'PPTO AL 31 DE enero 2025'!AE296</f>
        <v>0</v>
      </c>
      <c r="E54" s="280">
        <f>+'PPTO AL 31 DE enero 2025'!AF296</f>
        <v>0</v>
      </c>
      <c r="F54" s="280">
        <f>+'PPTO AL 31 DE enero 2025'!AI296</f>
        <v>0</v>
      </c>
      <c r="G54" s="445">
        <f>IFERROR(((C54-F54)/C54),0)</f>
        <v>0</v>
      </c>
      <c r="H54" s="445">
        <f>IFERROR((D54/C54),0)</f>
        <v>0</v>
      </c>
    </row>
    <row r="55" spans="1:8" ht="18" hidden="1" customHeight="1" x14ac:dyDescent="0.3">
      <c r="A55" s="337" t="s">
        <v>626</v>
      </c>
      <c r="B55" s="286" t="s">
        <v>632</v>
      </c>
      <c r="C55" s="207">
        <f>+'PPTO AL 31 DE enero 2025'!AD300</f>
        <v>0</v>
      </c>
      <c r="D55" s="207">
        <f>+'PPTO AL 31 DE enero 2025'!AE300</f>
        <v>0</v>
      </c>
      <c r="E55" s="207">
        <f>+'PPTO AL 31 DE enero 2025'!AF300</f>
        <v>0</v>
      </c>
      <c r="F55" s="207">
        <f>+'PPTO AL 31 DE enero 2025'!AI300</f>
        <v>0</v>
      </c>
      <c r="G55" s="446">
        <f>+'PPTO AL 31 DE enero 2025'!AJ300</f>
        <v>0</v>
      </c>
      <c r="H55" s="446">
        <f>+'PPTO AL 31 DE enero 2025'!AL300</f>
        <v>0</v>
      </c>
    </row>
    <row r="56" spans="1:8" ht="17.25" customHeight="1" x14ac:dyDescent="0.55000000000000004">
      <c r="A56" s="287"/>
      <c r="B56" s="39"/>
      <c r="C56" s="288"/>
      <c r="D56" s="288"/>
      <c r="E56" s="288"/>
      <c r="F56" s="288"/>
      <c r="G56" s="449"/>
      <c r="H56" s="449"/>
    </row>
    <row r="57" spans="1:8" ht="22.2" customHeight="1" thickBot="1" x14ac:dyDescent="0.35">
      <c r="A57" s="182"/>
      <c r="B57" s="183" t="s">
        <v>11</v>
      </c>
      <c r="C57" s="184">
        <f>'PPTO AL 31 DE enero 2025'!AD11</f>
        <v>2322626393</v>
      </c>
      <c r="D57" s="184">
        <f>'PPTO AL 31 DE enero 2025'!AE11</f>
        <v>178554982.86000001</v>
      </c>
      <c r="E57" s="184">
        <f>'PPTO AL 31 DE enero 2025'!AF11</f>
        <v>371813522.38999999</v>
      </c>
      <c r="F57" s="184">
        <f>'PPTO AL 31 DE enero 2025'!AI11</f>
        <v>1772257887.75</v>
      </c>
      <c r="G57" s="450">
        <f>(C57-F57)/C57</f>
        <v>0.23695955014922626</v>
      </c>
      <c r="H57" s="450">
        <f>D57/C57</f>
        <v>7.6876325610582177E-2</v>
      </c>
    </row>
    <row r="58" spans="1:8" ht="15" thickTop="1" x14ac:dyDescent="0.3"/>
    <row r="59" spans="1:8" x14ac:dyDescent="0.3">
      <c r="B59" s="345"/>
    </row>
    <row r="62" spans="1:8" x14ac:dyDescent="0.3">
      <c r="C62" s="205"/>
    </row>
    <row r="71" spans="37:37" ht="16.2" x14ac:dyDescent="0.45">
      <c r="AK71" s="529"/>
    </row>
    <row r="72" spans="37:37" ht="16.2" x14ac:dyDescent="0.45">
      <c r="AK72" s="529"/>
    </row>
    <row r="73" spans="37:37" ht="16.2" x14ac:dyDescent="0.45">
      <c r="AK73" s="529"/>
    </row>
  </sheetData>
  <mergeCells count="11">
    <mergeCell ref="A1:H1"/>
    <mergeCell ref="D6:D7"/>
    <mergeCell ref="A6:B6"/>
    <mergeCell ref="E6:E7"/>
    <mergeCell ref="F6:F7"/>
    <mergeCell ref="G6:G7"/>
    <mergeCell ref="C6:C7"/>
    <mergeCell ref="A2:H2"/>
    <mergeCell ref="A3:H3"/>
    <mergeCell ref="A4:H4"/>
    <mergeCell ref="H6:H7"/>
  </mergeCells>
  <phoneticPr fontId="54" type="noConversion"/>
  <printOptions horizontalCentered="1"/>
  <pageMargins left="0.70866141732283472" right="0.70866141732283472" top="0.74803149606299213" bottom="0.74803149606299213" header="0.31496062992125984" footer="0.31496062992125984"/>
  <pageSetup paperSize="9" scale="4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615" t="s">
        <v>1</v>
      </c>
      <c r="B3" s="615"/>
      <c r="C3" s="615"/>
      <c r="D3" s="615"/>
    </row>
    <row r="4" spans="1:4" x14ac:dyDescent="0.3">
      <c r="A4" t="s">
        <v>376</v>
      </c>
    </row>
    <row r="5" spans="1:4" x14ac:dyDescent="0.3">
      <c r="A5" s="615" t="s">
        <v>424</v>
      </c>
      <c r="B5" s="615"/>
      <c r="C5" s="615"/>
      <c r="D5" s="615"/>
    </row>
    <row r="8" spans="1:4" ht="18.600000000000001" thickBot="1" x14ac:dyDescent="0.4">
      <c r="A8" s="61"/>
      <c r="B8" s="613">
        <v>2012</v>
      </c>
      <c r="C8" s="613"/>
      <c r="D8" s="613"/>
    </row>
    <row r="9" spans="1:4" x14ac:dyDescent="0.3">
      <c r="A9" s="60" t="s">
        <v>327</v>
      </c>
      <c r="B9" s="63" t="s">
        <v>325</v>
      </c>
      <c r="C9" s="63" t="s">
        <v>326</v>
      </c>
      <c r="D9" s="61" t="s">
        <v>329</v>
      </c>
    </row>
    <row r="10" spans="1:4" x14ac:dyDescent="0.3">
      <c r="A10" s="61"/>
      <c r="B10" s="61"/>
      <c r="C10" s="61"/>
      <c r="D10" s="61"/>
    </row>
    <row r="11" spans="1:4" x14ac:dyDescent="0.3">
      <c r="A11" t="s">
        <v>317</v>
      </c>
      <c r="B11" s="62">
        <f>RESUMENxPartida!V11</f>
        <v>2036260424</v>
      </c>
      <c r="C11" s="62">
        <f>RESUMENxPartida!W11</f>
        <v>111285474</v>
      </c>
      <c r="D11" s="64">
        <f>C11/B11</f>
        <v>5.4651886707787825E-2</v>
      </c>
    </row>
    <row r="12" spans="1:4" x14ac:dyDescent="0.3">
      <c r="A12" t="s">
        <v>318</v>
      </c>
      <c r="B12" s="62">
        <f>RESUMENxPartida!V12</f>
        <v>164592000</v>
      </c>
      <c r="C12" s="62">
        <f>RESUMENxPartida!W12</f>
        <v>272892.2</v>
      </c>
      <c r="D12" s="64">
        <f>C12/B12</f>
        <v>1.6579918829590747E-3</v>
      </c>
    </row>
    <row r="13" spans="1:4" x14ac:dyDescent="0.3">
      <c r="A13" t="s">
        <v>320</v>
      </c>
      <c r="B13" s="62">
        <f>RESUMENxPartida!V13</f>
        <v>4000000</v>
      </c>
      <c r="C13" s="62">
        <f>RESUMENxPartida!W13</f>
        <v>20501</v>
      </c>
      <c r="D13" s="64">
        <f>C13/B13</f>
        <v>5.1252499999999996E-3</v>
      </c>
    </row>
    <row r="14" spans="1:4" x14ac:dyDescent="0.3">
      <c r="A14" t="s">
        <v>321</v>
      </c>
      <c r="B14" s="62">
        <f>RESUMENxPartida!V16</f>
        <v>0</v>
      </c>
      <c r="C14" s="62">
        <f>RESUMENxPartida!W16</f>
        <v>0</v>
      </c>
      <c r="D14" s="64" t="e">
        <f>C14/B14</f>
        <v>#DIV/0!</v>
      </c>
    </row>
    <row r="15" spans="1:4" x14ac:dyDescent="0.3">
      <c r="A15" t="s">
        <v>322</v>
      </c>
      <c r="B15" s="62">
        <f>RESUMENxPartida!V17-'PPTO AL 31 DE enero 2025'!AD226</f>
        <v>117773969</v>
      </c>
      <c r="C15" s="62">
        <f>RESUMENxPartida!W17-'PPTO AL 31 DE enero 2025'!AE226</f>
        <v>66976115.659999996</v>
      </c>
      <c r="D15" s="64">
        <f>C15/B15</f>
        <v>0.56868352343632056</v>
      </c>
    </row>
    <row r="16" spans="1:4" x14ac:dyDescent="0.3">
      <c r="B16" s="62"/>
      <c r="C16" s="62"/>
      <c r="D16" s="64"/>
    </row>
    <row r="17" spans="1:4" x14ac:dyDescent="0.3">
      <c r="A17" t="s">
        <v>323</v>
      </c>
      <c r="B17" s="62"/>
      <c r="C17" s="62"/>
      <c r="D17" s="64"/>
    </row>
    <row r="18" spans="1:4" x14ac:dyDescent="0.3">
      <c r="B18" s="62"/>
      <c r="C18" s="62"/>
      <c r="D18" s="64"/>
    </row>
    <row r="19" spans="1:4" x14ac:dyDescent="0.3">
      <c r="A19" t="s">
        <v>324</v>
      </c>
      <c r="B19" s="62">
        <f>'PPTO AL 31 DE enero 2025'!AD226</f>
        <v>0</v>
      </c>
      <c r="C19" s="62">
        <f>'PPTO AL 31 DE enero 2025'!AE226</f>
        <v>0</v>
      </c>
      <c r="D19" s="64" t="e">
        <f>C19/B19</f>
        <v>#DIV/0!</v>
      </c>
    </row>
    <row r="20" spans="1:4" x14ac:dyDescent="0.3">
      <c r="B20" s="62"/>
      <c r="C20" s="62"/>
      <c r="D20" s="64"/>
    </row>
    <row r="21" spans="1:4" ht="15" thickBot="1" x14ac:dyDescent="0.35">
      <c r="A21" s="81" t="s">
        <v>417</v>
      </c>
      <c r="B21" s="82">
        <f>SUM(B11:B20)</f>
        <v>2322626393</v>
      </c>
      <c r="C21" s="82">
        <f>SUM(C11:C20)</f>
        <v>178554982.86000001</v>
      </c>
      <c r="D21" s="83">
        <f>C21/B21</f>
        <v>7.6876325610582177E-2</v>
      </c>
    </row>
    <row r="23" spans="1:4" x14ac:dyDescent="0.3">
      <c r="A23" t="s">
        <v>328</v>
      </c>
    </row>
    <row r="25" spans="1:4" ht="28.5" customHeight="1" x14ac:dyDescent="0.3">
      <c r="A25" s="614" t="s">
        <v>425</v>
      </c>
      <c r="B25" s="614"/>
      <c r="C25" s="614"/>
      <c r="D25" s="614"/>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619" t="s">
        <v>407</v>
      </c>
      <c r="B2" s="619"/>
      <c r="C2" s="619"/>
      <c r="D2" s="619"/>
      <c r="E2" s="619"/>
      <c r="F2" s="619"/>
      <c r="G2" s="619"/>
      <c r="H2" s="84"/>
    </row>
    <row r="3" spans="1:13" x14ac:dyDescent="0.3">
      <c r="A3" s="619" t="s">
        <v>378</v>
      </c>
      <c r="B3" s="619"/>
      <c r="C3" s="619"/>
      <c r="D3" s="619"/>
      <c r="E3" s="619"/>
      <c r="F3" s="619"/>
      <c r="G3" s="619"/>
      <c r="H3" s="84"/>
    </row>
    <row r="4" spans="1:13" x14ac:dyDescent="0.3">
      <c r="A4" s="619" t="s">
        <v>379</v>
      </c>
      <c r="B4" s="619"/>
      <c r="C4" s="619"/>
      <c r="D4" s="619"/>
      <c r="E4" s="619"/>
      <c r="F4" s="619"/>
      <c r="G4" s="619"/>
      <c r="H4" s="84"/>
    </row>
    <row r="5" spans="1:13" x14ac:dyDescent="0.3">
      <c r="A5" s="619" t="s">
        <v>416</v>
      </c>
      <c r="B5" s="619"/>
      <c r="C5" s="619"/>
      <c r="D5" s="619"/>
      <c r="E5" s="619"/>
      <c r="F5" s="619"/>
      <c r="G5" s="619"/>
      <c r="H5" s="84"/>
    </row>
    <row r="6" spans="1:13" x14ac:dyDescent="0.3">
      <c r="A6" s="620" t="s">
        <v>381</v>
      </c>
      <c r="B6" s="620"/>
      <c r="C6" s="620"/>
      <c r="D6" s="620"/>
      <c r="E6" s="85"/>
      <c r="F6" s="85"/>
      <c r="G6" s="85"/>
      <c r="H6" s="85"/>
    </row>
    <row r="7" spans="1:13" ht="15" thickBot="1" x14ac:dyDescent="0.35">
      <c r="A7" s="86"/>
      <c r="B7" s="621">
        <v>2007</v>
      </c>
      <c r="C7" s="621"/>
      <c r="D7" s="621"/>
      <c r="E7" s="622">
        <v>2008</v>
      </c>
      <c r="F7" s="622"/>
      <c r="G7" s="622"/>
      <c r="H7" s="87"/>
    </row>
    <row r="8" spans="1:13" x14ac:dyDescent="0.3">
      <c r="A8" s="86"/>
      <c r="B8" s="87"/>
      <c r="C8" s="87"/>
      <c r="D8" s="87"/>
      <c r="E8" s="87"/>
      <c r="F8" s="87"/>
      <c r="G8" s="87"/>
      <c r="H8" s="87"/>
    </row>
    <row r="9" spans="1:13" x14ac:dyDescent="0.3">
      <c r="A9" s="86" t="s">
        <v>352</v>
      </c>
      <c r="B9" s="86" t="s">
        <v>382</v>
      </c>
      <c r="C9" s="86" t="s">
        <v>383</v>
      </c>
      <c r="D9" s="86" t="s">
        <v>329</v>
      </c>
      <c r="E9" s="86" t="s">
        <v>382</v>
      </c>
      <c r="F9" s="86" t="s">
        <v>383</v>
      </c>
      <c r="G9" s="86" t="s">
        <v>329</v>
      </c>
      <c r="H9" s="86" t="s">
        <v>384</v>
      </c>
      <c r="K9" s="109"/>
      <c r="L9" s="86" t="s">
        <v>329</v>
      </c>
      <c r="M9" s="86" t="s">
        <v>329</v>
      </c>
    </row>
    <row r="10" spans="1:13" ht="20.399999999999999" x14ac:dyDescent="0.3">
      <c r="A10" s="88"/>
      <c r="B10" s="89" t="s">
        <v>415</v>
      </c>
      <c r="C10" s="89"/>
      <c r="D10" s="89">
        <v>2007</v>
      </c>
      <c r="E10" s="89" t="s">
        <v>409</v>
      </c>
      <c r="F10" s="89"/>
      <c r="G10" s="89">
        <v>2008</v>
      </c>
      <c r="H10" s="89" t="s">
        <v>387</v>
      </c>
      <c r="K10" s="109"/>
      <c r="L10" s="86"/>
      <c r="M10" s="86"/>
    </row>
    <row r="11" spans="1:13" x14ac:dyDescent="0.3">
      <c r="A11" s="86"/>
      <c r="B11" s="86"/>
      <c r="C11" s="86"/>
      <c r="D11" s="86"/>
      <c r="E11" s="86"/>
      <c r="F11" s="86"/>
      <c r="G11" s="86"/>
      <c r="H11" s="86"/>
      <c r="K11" s="109"/>
      <c r="L11" s="86">
        <v>2007</v>
      </c>
      <c r="M11" s="86">
        <v>2008</v>
      </c>
    </row>
    <row r="12" spans="1:13" x14ac:dyDescent="0.3">
      <c r="A12" s="90"/>
      <c r="B12" s="90"/>
      <c r="C12" s="90"/>
      <c r="D12" s="90"/>
      <c r="E12" s="90"/>
      <c r="F12" s="90"/>
      <c r="G12" s="90"/>
      <c r="H12" s="90"/>
      <c r="K12" s="109"/>
      <c r="L12" s="90"/>
      <c r="M12" s="90"/>
    </row>
    <row r="13" spans="1:13" x14ac:dyDescent="0.3">
      <c r="A13" s="91" t="s">
        <v>388</v>
      </c>
      <c r="B13" s="92">
        <v>639844239</v>
      </c>
      <c r="C13" s="92">
        <v>414974206</v>
      </c>
      <c r="D13" s="95">
        <f>(C13/B13)*100</f>
        <v>64.855503997122028</v>
      </c>
      <c r="E13" s="94">
        <v>653683641</v>
      </c>
      <c r="F13" s="92">
        <v>552471576</v>
      </c>
      <c r="G13" s="95">
        <f>(F13/E13)*100</f>
        <v>84.516659336132903</v>
      </c>
      <c r="H13" s="95">
        <f t="shared" ref="H13:H24" si="0">G13-D13</f>
        <v>19.661155339010875</v>
      </c>
      <c r="K13" s="91">
        <v>0</v>
      </c>
      <c r="L13" s="93">
        <f t="shared" ref="L13:L22" si="1">D13</f>
        <v>64.855503997122028</v>
      </c>
      <c r="M13" s="93">
        <f>G13</f>
        <v>84.516659336132903</v>
      </c>
    </row>
    <row r="14" spans="1:13" x14ac:dyDescent="0.3">
      <c r="A14" s="91" t="s">
        <v>389</v>
      </c>
      <c r="B14" s="92">
        <v>508760000</v>
      </c>
      <c r="C14" s="92">
        <v>159984198</v>
      </c>
      <c r="D14" s="95">
        <f>(C14/B14)*100</f>
        <v>31.445907304033337</v>
      </c>
      <c r="E14" s="94">
        <v>716658472</v>
      </c>
      <c r="F14" s="92">
        <v>565075857</v>
      </c>
      <c r="G14" s="95">
        <f>(F14/E14)*100</f>
        <v>78.848695588991788</v>
      </c>
      <c r="H14" s="95">
        <f t="shared" si="0"/>
        <v>47.402788284958447</v>
      </c>
      <c r="K14" s="91">
        <v>1</v>
      </c>
      <c r="L14" s="93">
        <f t="shared" si="1"/>
        <v>31.445907304033337</v>
      </c>
      <c r="M14" s="93">
        <f t="shared" ref="M14:M22" si="2">G14</f>
        <v>78.848695588991788</v>
      </c>
    </row>
    <row r="15" spans="1:13" x14ac:dyDescent="0.3">
      <c r="A15" s="91" t="s">
        <v>390</v>
      </c>
      <c r="B15" s="92">
        <v>49560000</v>
      </c>
      <c r="C15" s="92">
        <v>36077139</v>
      </c>
      <c r="D15" s="95">
        <f>(C15/B15)*100</f>
        <v>72.794872881355928</v>
      </c>
      <c r="E15" s="94">
        <v>75028973</v>
      </c>
      <c r="F15" s="92">
        <v>48052572</v>
      </c>
      <c r="G15" s="95">
        <f>(F15/E15)*100</f>
        <v>64.045354852451467</v>
      </c>
      <c r="H15" s="95">
        <f t="shared" si="0"/>
        <v>-8.7495180289044612</v>
      </c>
      <c r="K15" s="91">
        <v>2</v>
      </c>
      <c r="L15" s="93">
        <f t="shared" si="1"/>
        <v>72.794872881355928</v>
      </c>
      <c r="M15" s="93">
        <f t="shared" si="2"/>
        <v>64.045354852451467</v>
      </c>
    </row>
    <row r="16" spans="1:13" x14ac:dyDescent="0.3">
      <c r="A16" s="91" t="s">
        <v>391</v>
      </c>
      <c r="B16" s="96">
        <v>0</v>
      </c>
      <c r="C16" s="96" t="s">
        <v>0</v>
      </c>
      <c r="D16" s="108" t="s">
        <v>0</v>
      </c>
      <c r="E16" s="96"/>
      <c r="F16" s="96">
        <v>0</v>
      </c>
      <c r="G16" s="108" t="s">
        <v>0</v>
      </c>
      <c r="H16" s="95" t="s">
        <v>0</v>
      </c>
      <c r="K16" s="91">
        <v>3</v>
      </c>
      <c r="L16" s="93" t="str">
        <f t="shared" si="1"/>
        <v xml:space="preserve"> </v>
      </c>
      <c r="M16" s="93" t="str">
        <f t="shared" si="2"/>
        <v xml:space="preserve"> </v>
      </c>
    </row>
    <row r="17" spans="1:13" x14ac:dyDescent="0.3">
      <c r="A17" s="91" t="s">
        <v>392</v>
      </c>
      <c r="B17" s="96">
        <v>0</v>
      </c>
      <c r="C17" s="96">
        <v>0</v>
      </c>
      <c r="D17" s="95" t="s">
        <v>0</v>
      </c>
      <c r="E17" s="96">
        <v>0</v>
      </c>
      <c r="F17" s="96">
        <v>0</v>
      </c>
      <c r="G17" s="108" t="s">
        <v>0</v>
      </c>
      <c r="H17" s="95" t="s">
        <v>0</v>
      </c>
      <c r="K17" s="91">
        <v>4</v>
      </c>
      <c r="L17" s="93" t="str">
        <f t="shared" si="1"/>
        <v xml:space="preserve"> </v>
      </c>
      <c r="M17" s="93" t="str">
        <f t="shared" si="2"/>
        <v xml:space="preserve"> </v>
      </c>
    </row>
    <row r="18" spans="1:13" x14ac:dyDescent="0.3">
      <c r="A18" s="90" t="s">
        <v>393</v>
      </c>
      <c r="B18" s="92">
        <v>139000000</v>
      </c>
      <c r="C18" s="96">
        <v>68393639</v>
      </c>
      <c r="D18" s="95">
        <f t="shared" ref="D18:D25" si="3">(C18/B18)*100</f>
        <v>49.204056834532373</v>
      </c>
      <c r="E18" s="94">
        <v>314310799</v>
      </c>
      <c r="F18" s="92">
        <v>290090575</v>
      </c>
      <c r="G18" s="95">
        <f>(F18/E18)*100</f>
        <v>92.294180130921944</v>
      </c>
      <c r="H18" s="95">
        <f t="shared" si="0"/>
        <v>43.090123296389571</v>
      </c>
      <c r="K18" s="91">
        <v>5</v>
      </c>
      <c r="L18" s="93">
        <f t="shared" si="1"/>
        <v>49.204056834532373</v>
      </c>
      <c r="M18" s="93">
        <f>G18</f>
        <v>92.294180130921944</v>
      </c>
    </row>
    <row r="19" spans="1:13" x14ac:dyDescent="0.3">
      <c r="A19" s="90" t="s">
        <v>394</v>
      </c>
      <c r="B19" s="92">
        <v>600500000</v>
      </c>
      <c r="C19" s="92">
        <v>598091472</v>
      </c>
      <c r="D19" s="95">
        <f t="shared" si="3"/>
        <v>99.598912905911746</v>
      </c>
      <c r="E19" s="94">
        <v>901255487</v>
      </c>
      <c r="F19" s="92">
        <v>887231079</v>
      </c>
      <c r="G19" s="95">
        <f>(F19/E19)*100</f>
        <v>98.443903177035537</v>
      </c>
      <c r="H19" s="95">
        <f t="shared" si="0"/>
        <v>-1.1550097288762089</v>
      </c>
      <c r="K19" s="91">
        <v>6</v>
      </c>
      <c r="L19" s="93">
        <f t="shared" si="1"/>
        <v>99.598912905911746</v>
      </c>
      <c r="M19" s="93">
        <f>G19</f>
        <v>98.443903177035537</v>
      </c>
    </row>
    <row r="20" spans="1:13" x14ac:dyDescent="0.3">
      <c r="A20" s="90" t="s">
        <v>395</v>
      </c>
      <c r="B20" s="96">
        <v>1003645000</v>
      </c>
      <c r="C20" s="96">
        <v>916895353</v>
      </c>
      <c r="D20" s="95">
        <f t="shared" si="3"/>
        <v>91.356540709115279</v>
      </c>
      <c r="E20" s="96">
        <v>861812782</v>
      </c>
      <c r="F20" s="96">
        <v>860853126</v>
      </c>
      <c r="G20" s="95">
        <f>(F20/E20)*100</f>
        <v>99.88864681285267</v>
      </c>
      <c r="H20" s="95">
        <f t="shared" si="0"/>
        <v>8.5321061037373909</v>
      </c>
      <c r="K20" s="91">
        <v>7</v>
      </c>
      <c r="L20" s="93">
        <f t="shared" si="1"/>
        <v>91.356540709115279</v>
      </c>
      <c r="M20" s="93">
        <f t="shared" si="2"/>
        <v>99.88864681285267</v>
      </c>
    </row>
    <row r="21" spans="1:13" x14ac:dyDescent="0.3">
      <c r="A21" s="90" t="s">
        <v>396</v>
      </c>
      <c r="B21" s="96">
        <v>0</v>
      </c>
      <c r="C21" s="96">
        <v>0</v>
      </c>
      <c r="D21" s="95" t="s">
        <v>0</v>
      </c>
      <c r="E21" s="96">
        <v>0</v>
      </c>
      <c r="F21" s="96">
        <v>0</v>
      </c>
      <c r="G21" s="108" t="s">
        <v>0</v>
      </c>
      <c r="H21" s="95" t="s">
        <v>0</v>
      </c>
      <c r="K21" s="91">
        <v>8</v>
      </c>
      <c r="L21" s="93" t="str">
        <f t="shared" si="1"/>
        <v xml:space="preserve"> </v>
      </c>
      <c r="M21" s="93" t="str">
        <f t="shared" si="2"/>
        <v xml:space="preserve"> </v>
      </c>
    </row>
    <row r="22" spans="1:13" x14ac:dyDescent="0.3">
      <c r="A22" s="90" t="s">
        <v>397</v>
      </c>
      <c r="B22" s="96">
        <v>0</v>
      </c>
      <c r="C22" s="96">
        <v>0</v>
      </c>
      <c r="D22" s="95" t="s">
        <v>0</v>
      </c>
      <c r="E22" s="96">
        <v>0</v>
      </c>
      <c r="F22" s="96">
        <v>0</v>
      </c>
      <c r="G22" s="108" t="s">
        <v>0</v>
      </c>
      <c r="H22" s="95" t="s">
        <v>0</v>
      </c>
      <c r="K22" s="91">
        <v>9</v>
      </c>
      <c r="L22" s="93" t="str">
        <f t="shared" si="1"/>
        <v xml:space="preserve"> </v>
      </c>
      <c r="M22" s="93" t="str">
        <f t="shared" si="2"/>
        <v xml:space="preserve"> </v>
      </c>
    </row>
    <row r="23" spans="1:13" x14ac:dyDescent="0.3">
      <c r="A23" s="90" t="s">
        <v>398</v>
      </c>
      <c r="B23" s="96">
        <v>0</v>
      </c>
      <c r="C23" s="96">
        <v>0</v>
      </c>
      <c r="D23" s="95" t="s">
        <v>0</v>
      </c>
      <c r="E23" s="96">
        <v>0</v>
      </c>
      <c r="F23" s="96">
        <v>0</v>
      </c>
      <c r="G23" s="108" t="s">
        <v>413</v>
      </c>
      <c r="H23" s="95" t="s">
        <v>0</v>
      </c>
      <c r="K23" s="91" t="s">
        <v>414</v>
      </c>
      <c r="L23" s="93">
        <f>E21</f>
        <v>0</v>
      </c>
      <c r="M23" s="93" t="str">
        <f>H21</f>
        <v xml:space="preserve"> </v>
      </c>
    </row>
    <row r="24" spans="1:13" x14ac:dyDescent="0.3">
      <c r="A24" s="90"/>
      <c r="B24" s="97"/>
      <c r="C24" s="97"/>
      <c r="D24" s="95"/>
      <c r="E24" s="97"/>
      <c r="F24" s="97"/>
      <c r="G24" s="108"/>
      <c r="H24" s="95">
        <f t="shared" si="0"/>
        <v>0</v>
      </c>
      <c r="K24" s="109"/>
      <c r="L24" s="93"/>
      <c r="M24" s="109"/>
    </row>
    <row r="25" spans="1:13" x14ac:dyDescent="0.3">
      <c r="A25" s="98" t="s">
        <v>399</v>
      </c>
      <c r="B25" s="99">
        <f>SUM(B13:B23)</f>
        <v>2941309239</v>
      </c>
      <c r="C25" s="99">
        <f>SUM(C13:C23)</f>
        <v>2194416007</v>
      </c>
      <c r="D25" s="95">
        <f t="shared" si="3"/>
        <v>74.606776394109033</v>
      </c>
      <c r="E25" s="99">
        <f>SUM(E13:E23)</f>
        <v>3522750154</v>
      </c>
      <c r="F25" s="99">
        <f>SUM(F13:F23)</f>
        <v>3203774785</v>
      </c>
      <c r="G25" s="95">
        <f>(F25/E25)*100</f>
        <v>90.94527414503662</v>
      </c>
      <c r="H25" s="99">
        <f>SUM(H13:H23)</f>
        <v>108.78164526631561</v>
      </c>
    </row>
    <row r="26" spans="1:13" x14ac:dyDescent="0.3">
      <c r="A26" s="98"/>
      <c r="B26" s="101"/>
      <c r="C26" s="92"/>
      <c r="D26" s="109"/>
      <c r="E26" s="101"/>
      <c r="F26" s="92"/>
      <c r="G26" s="95"/>
      <c r="H26" s="95"/>
    </row>
    <row r="27" spans="1:13" x14ac:dyDescent="0.3">
      <c r="A27" s="90" t="s">
        <v>400</v>
      </c>
      <c r="B27" s="96">
        <v>0</v>
      </c>
      <c r="C27" s="96">
        <v>0</v>
      </c>
      <c r="D27" s="92">
        <v>0</v>
      </c>
      <c r="E27" s="96">
        <v>0</v>
      </c>
      <c r="F27" s="96">
        <v>0</v>
      </c>
      <c r="G27" s="95">
        <v>0</v>
      </c>
      <c r="H27" s="95">
        <v>0</v>
      </c>
    </row>
    <row r="28" spans="1:13" x14ac:dyDescent="0.3">
      <c r="A28" s="90"/>
      <c r="B28" s="103"/>
      <c r="C28" s="103"/>
      <c r="D28" s="110"/>
      <c r="E28" s="103"/>
      <c r="F28" s="103"/>
      <c r="G28" s="95"/>
      <c r="H28" s="95"/>
    </row>
    <row r="29" spans="1:13" ht="15" thickBot="1" x14ac:dyDescent="0.35">
      <c r="A29" s="104" t="s">
        <v>402</v>
      </c>
      <c r="B29" s="105">
        <f>B25+B27</f>
        <v>2941309239</v>
      </c>
      <c r="C29" s="105">
        <f>C25+C27</f>
        <v>2194416007</v>
      </c>
      <c r="D29" s="105">
        <f>D25+D27</f>
        <v>74.606776394109033</v>
      </c>
      <c r="E29" s="105">
        <f>E25+E27</f>
        <v>3522750154</v>
      </c>
      <c r="F29" s="105">
        <f>F25+F27</f>
        <v>3203774785</v>
      </c>
      <c r="G29" s="95">
        <f>(F29/E29)*100</f>
        <v>90.94527414503662</v>
      </c>
      <c r="H29" s="107">
        <f>G29-D29</f>
        <v>16.338497750927587</v>
      </c>
    </row>
    <row r="30" spans="1:13" x14ac:dyDescent="0.3">
      <c r="A30" s="616" t="s">
        <v>411</v>
      </c>
      <c r="B30" s="616"/>
      <c r="C30" s="616"/>
      <c r="D30" s="616"/>
      <c r="E30" s="616"/>
      <c r="F30" s="616"/>
      <c r="G30" s="616"/>
      <c r="H30" s="616"/>
    </row>
    <row r="31" spans="1:13" x14ac:dyDescent="0.3">
      <c r="A31" s="617"/>
      <c r="B31" s="617"/>
      <c r="C31" s="617"/>
      <c r="D31" s="617"/>
      <c r="E31" s="617"/>
      <c r="F31" s="617"/>
      <c r="G31" s="617"/>
      <c r="H31" s="617"/>
    </row>
    <row r="32" spans="1:13" x14ac:dyDescent="0.3">
      <c r="A32" s="618" t="s">
        <v>412</v>
      </c>
      <c r="B32" s="618"/>
      <c r="C32" s="618"/>
      <c r="D32" s="618"/>
      <c r="E32" s="618"/>
      <c r="F32" s="618"/>
      <c r="G32" s="618"/>
      <c r="H32" s="618"/>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619" t="s">
        <v>407</v>
      </c>
      <c r="B6" s="619"/>
      <c r="C6" s="619"/>
      <c r="D6" s="619"/>
      <c r="E6" s="619"/>
      <c r="F6" s="619"/>
      <c r="G6" s="619"/>
      <c r="H6" s="84"/>
    </row>
    <row r="7" spans="1:13" x14ac:dyDescent="0.3">
      <c r="A7" s="619" t="s">
        <v>378</v>
      </c>
      <c r="B7" s="619"/>
      <c r="C7" s="619"/>
      <c r="D7" s="619"/>
      <c r="E7" s="619"/>
      <c r="F7" s="619"/>
      <c r="G7" s="619"/>
      <c r="H7" s="84"/>
    </row>
    <row r="8" spans="1:13" x14ac:dyDescent="0.3">
      <c r="A8" s="619" t="s">
        <v>379</v>
      </c>
      <c r="B8" s="619"/>
      <c r="C8" s="619"/>
      <c r="D8" s="619"/>
      <c r="E8" s="619"/>
      <c r="F8" s="619"/>
      <c r="G8" s="619"/>
      <c r="H8" s="84"/>
    </row>
    <row r="9" spans="1:13" x14ac:dyDescent="0.3">
      <c r="A9" s="619" t="s">
        <v>408</v>
      </c>
      <c r="B9" s="619"/>
      <c r="C9" s="619"/>
      <c r="D9" s="619"/>
      <c r="E9" s="619"/>
      <c r="F9" s="619"/>
      <c r="G9" s="619"/>
      <c r="H9" s="84"/>
    </row>
    <row r="10" spans="1:13" x14ac:dyDescent="0.3">
      <c r="A10" s="620" t="s">
        <v>381</v>
      </c>
      <c r="B10" s="620"/>
      <c r="C10" s="620"/>
      <c r="D10" s="620"/>
      <c r="E10" s="85"/>
      <c r="F10" s="85"/>
      <c r="G10" s="85"/>
      <c r="H10" s="85"/>
    </row>
    <row r="11" spans="1:13" ht="15" thickBot="1" x14ac:dyDescent="0.35">
      <c r="A11" s="86"/>
      <c r="B11" s="621">
        <v>2008</v>
      </c>
      <c r="C11" s="621"/>
      <c r="D11" s="621"/>
      <c r="E11" s="622">
        <v>2009</v>
      </c>
      <c r="F11" s="622"/>
      <c r="G11" s="622"/>
      <c r="H11" s="87"/>
    </row>
    <row r="12" spans="1:13" x14ac:dyDescent="0.3">
      <c r="A12" s="86"/>
      <c r="B12" s="87"/>
      <c r="C12" s="87"/>
      <c r="D12" s="87"/>
      <c r="E12" s="87"/>
      <c r="F12" s="87"/>
      <c r="G12" s="87"/>
      <c r="H12" s="87"/>
    </row>
    <row r="13" spans="1:13" x14ac:dyDescent="0.3">
      <c r="A13" s="86" t="s">
        <v>352</v>
      </c>
      <c r="B13" s="86" t="s">
        <v>382</v>
      </c>
      <c r="C13" s="86" t="s">
        <v>383</v>
      </c>
      <c r="D13" s="86" t="s">
        <v>329</v>
      </c>
      <c r="E13" s="86" t="s">
        <v>382</v>
      </c>
      <c r="F13" s="86" t="s">
        <v>383</v>
      </c>
      <c r="G13" s="86" t="s">
        <v>329</v>
      </c>
      <c r="H13" s="86" t="s">
        <v>384</v>
      </c>
      <c r="K13" s="109"/>
      <c r="L13" s="86" t="s">
        <v>329</v>
      </c>
      <c r="M13" s="86" t="s">
        <v>329</v>
      </c>
    </row>
    <row r="14" spans="1:13" ht="20.399999999999999" x14ac:dyDescent="0.3">
      <c r="A14" s="88"/>
      <c r="B14" s="89" t="s">
        <v>409</v>
      </c>
      <c r="C14" s="89"/>
      <c r="D14" s="89">
        <v>2008</v>
      </c>
      <c r="E14" s="89" t="s">
        <v>410</v>
      </c>
      <c r="F14" s="89"/>
      <c r="G14" s="89">
        <v>2009</v>
      </c>
      <c r="H14" s="89" t="s">
        <v>387</v>
      </c>
      <c r="K14" s="109"/>
      <c r="L14" s="86"/>
      <c r="M14" s="86"/>
    </row>
    <row r="15" spans="1:13" x14ac:dyDescent="0.3">
      <c r="A15" s="86"/>
      <c r="B15" s="86"/>
      <c r="C15" s="86"/>
      <c r="D15" s="86"/>
      <c r="E15" s="86"/>
      <c r="F15" s="86"/>
      <c r="G15" s="86"/>
      <c r="H15" s="86"/>
      <c r="K15" s="109"/>
      <c r="L15" s="86">
        <v>2008</v>
      </c>
      <c r="M15" s="86">
        <v>2009</v>
      </c>
    </row>
    <row r="16" spans="1:13" x14ac:dyDescent="0.3">
      <c r="A16" s="90"/>
      <c r="B16" s="90"/>
      <c r="C16" s="90"/>
      <c r="D16" s="90"/>
      <c r="E16" s="90"/>
      <c r="F16" s="90"/>
      <c r="G16" s="90"/>
      <c r="H16" s="90"/>
      <c r="K16" s="109"/>
      <c r="L16" s="90"/>
      <c r="M16" s="90"/>
    </row>
    <row r="17" spans="1:13" x14ac:dyDescent="0.3">
      <c r="A17" s="91" t="s">
        <v>388</v>
      </c>
      <c r="B17" s="92">
        <v>750315667</v>
      </c>
      <c r="C17" s="92">
        <v>635469412</v>
      </c>
      <c r="D17" s="95">
        <f>(C17/B17)*100</f>
        <v>84.693608296999614</v>
      </c>
      <c r="E17" s="94">
        <v>1010181768</v>
      </c>
      <c r="F17" s="92">
        <v>855550273</v>
      </c>
      <c r="G17" s="95">
        <f>(F17/E17)*100</f>
        <v>84.692705818068177</v>
      </c>
      <c r="H17" s="108">
        <f>G17-D17</f>
        <v>-9.0247893143668989E-4</v>
      </c>
      <c r="K17" s="91">
        <v>0</v>
      </c>
      <c r="L17" s="93">
        <f>D17</f>
        <v>84.693608296999614</v>
      </c>
      <c r="M17" s="93">
        <f>G17</f>
        <v>84.692705818068177</v>
      </c>
    </row>
    <row r="18" spans="1:13" x14ac:dyDescent="0.3">
      <c r="A18" s="91" t="s">
        <v>389</v>
      </c>
      <c r="B18" s="92">
        <v>816274000</v>
      </c>
      <c r="C18" s="92">
        <v>643621401</v>
      </c>
      <c r="D18" s="95">
        <f>(C18/B18)*100</f>
        <v>78.848695536057747</v>
      </c>
      <c r="E18" s="94">
        <v>941980682</v>
      </c>
      <c r="F18" s="92">
        <v>702739166</v>
      </c>
      <c r="G18" s="95">
        <f>(F18/E18)*100</f>
        <v>74.6022906231956</v>
      </c>
      <c r="H18" s="95">
        <f t="shared" ref="H18:H29" si="0">G18-D18</f>
        <v>-4.2464049128621468</v>
      </c>
      <c r="K18" s="91">
        <v>1</v>
      </c>
      <c r="L18" s="93">
        <f t="shared" ref="L18:L26" si="1">D18</f>
        <v>78.848695536057747</v>
      </c>
      <c r="M18" s="93">
        <f t="shared" ref="M18:M26" si="2">G18</f>
        <v>74.6022906231956</v>
      </c>
    </row>
    <row r="19" spans="1:13" x14ac:dyDescent="0.3">
      <c r="A19" s="91" t="s">
        <v>390</v>
      </c>
      <c r="B19" s="92">
        <v>85458000</v>
      </c>
      <c r="C19" s="92">
        <v>54731879</v>
      </c>
      <c r="D19" s="95">
        <f>(C19/B19)*100</f>
        <v>64.045354443118256</v>
      </c>
      <c r="E19" s="94">
        <v>84927099</v>
      </c>
      <c r="F19" s="92">
        <v>41046136</v>
      </c>
      <c r="G19" s="95">
        <f>(F19/E19)*100</f>
        <v>48.331023293283572</v>
      </c>
      <c r="H19" s="95">
        <f t="shared" si="0"/>
        <v>-15.714331149834685</v>
      </c>
      <c r="K19" s="91">
        <v>2</v>
      </c>
      <c r="L19" s="93">
        <f t="shared" si="1"/>
        <v>64.045354443118256</v>
      </c>
      <c r="M19" s="93">
        <f t="shared" si="2"/>
        <v>48.331023293283572</v>
      </c>
    </row>
    <row r="20" spans="1:13" x14ac:dyDescent="0.3">
      <c r="A20" s="91" t="s">
        <v>391</v>
      </c>
      <c r="B20" s="96">
        <v>0</v>
      </c>
      <c r="C20" s="96">
        <v>0</v>
      </c>
      <c r="D20" s="108" t="s">
        <v>0</v>
      </c>
      <c r="E20" s="96">
        <v>0</v>
      </c>
      <c r="F20" s="96">
        <v>0</v>
      </c>
      <c r="G20" s="108" t="s">
        <v>0</v>
      </c>
      <c r="H20" s="95" t="s">
        <v>0</v>
      </c>
      <c r="K20" s="91">
        <v>3</v>
      </c>
      <c r="L20" s="93" t="str">
        <f t="shared" si="1"/>
        <v xml:space="preserve"> </v>
      </c>
      <c r="M20" s="93" t="str">
        <f t="shared" si="2"/>
        <v xml:space="preserve"> </v>
      </c>
    </row>
    <row r="21" spans="1:13" x14ac:dyDescent="0.3">
      <c r="A21" s="91" t="s">
        <v>392</v>
      </c>
      <c r="B21" s="96">
        <v>0</v>
      </c>
      <c r="C21" s="96">
        <v>0</v>
      </c>
      <c r="D21" s="95" t="s">
        <v>0</v>
      </c>
      <c r="E21" s="96">
        <v>0</v>
      </c>
      <c r="F21" s="96">
        <v>0</v>
      </c>
      <c r="G21" s="108" t="s">
        <v>0</v>
      </c>
      <c r="H21" s="95" t="s">
        <v>0</v>
      </c>
      <c r="K21" s="91">
        <v>4</v>
      </c>
      <c r="L21" s="93" t="str">
        <f t="shared" si="1"/>
        <v xml:space="preserve"> </v>
      </c>
      <c r="M21" s="93" t="str">
        <f t="shared" si="2"/>
        <v xml:space="preserve"> </v>
      </c>
    </row>
    <row r="22" spans="1:13" x14ac:dyDescent="0.3">
      <c r="A22" s="90" t="s">
        <v>393</v>
      </c>
      <c r="B22" s="92">
        <v>378000000</v>
      </c>
      <c r="C22" s="92">
        <v>340381665</v>
      </c>
      <c r="D22" s="95">
        <f>(C22/B22)*100</f>
        <v>90.048059523809513</v>
      </c>
      <c r="E22" s="94">
        <v>420470927</v>
      </c>
      <c r="F22" s="92">
        <v>228069886</v>
      </c>
      <c r="G22" s="95">
        <f>(F22/E22)*100</f>
        <v>54.241535229854307</v>
      </c>
      <c r="H22" s="95">
        <f t="shared" si="0"/>
        <v>-35.806524293955206</v>
      </c>
      <c r="K22" s="91">
        <v>5</v>
      </c>
      <c r="L22" s="93">
        <f t="shared" si="1"/>
        <v>90.048059523809513</v>
      </c>
      <c r="M22" s="93">
        <f t="shared" si="2"/>
        <v>54.241535229854307</v>
      </c>
    </row>
    <row r="23" spans="1:13" x14ac:dyDescent="0.3">
      <c r="A23" s="90" t="s">
        <v>394</v>
      </c>
      <c r="B23" s="92">
        <v>1982364759</v>
      </c>
      <c r="C23" s="92">
        <v>1974833617</v>
      </c>
      <c r="D23" s="95">
        <f>(C23/B23)*100</f>
        <v>99.620093024464424</v>
      </c>
      <c r="E23" s="94">
        <v>2417619495</v>
      </c>
      <c r="F23" s="92">
        <v>2397733945</v>
      </c>
      <c r="G23" s="95">
        <f>(F23/E23)*100</f>
        <v>99.177473955635847</v>
      </c>
      <c r="H23" s="95">
        <f t="shared" si="0"/>
        <v>-0.44261906882857716</v>
      </c>
      <c r="K23" s="91">
        <v>6</v>
      </c>
      <c r="L23" s="93">
        <f t="shared" si="1"/>
        <v>99.620093024464424</v>
      </c>
      <c r="M23" s="93">
        <f t="shared" si="2"/>
        <v>99.177473955635847</v>
      </c>
    </row>
    <row r="24" spans="1:13" x14ac:dyDescent="0.3">
      <c r="A24" s="90" t="s">
        <v>395</v>
      </c>
      <c r="B24" s="96">
        <v>0</v>
      </c>
      <c r="C24" s="96">
        <v>0</v>
      </c>
      <c r="D24" s="95" t="s">
        <v>0</v>
      </c>
      <c r="E24" s="96">
        <v>0</v>
      </c>
      <c r="F24" s="96">
        <v>0</v>
      </c>
      <c r="G24" s="108" t="s">
        <v>0</v>
      </c>
      <c r="H24" s="95" t="s">
        <v>0</v>
      </c>
      <c r="K24" s="91">
        <v>7</v>
      </c>
      <c r="L24" s="93" t="str">
        <f t="shared" si="1"/>
        <v xml:space="preserve"> </v>
      </c>
      <c r="M24" s="93" t="str">
        <f t="shared" si="2"/>
        <v xml:space="preserve"> </v>
      </c>
    </row>
    <row r="25" spans="1:13" x14ac:dyDescent="0.3">
      <c r="A25" s="90" t="s">
        <v>396</v>
      </c>
      <c r="B25" s="96">
        <v>0</v>
      </c>
      <c r="C25" s="96">
        <v>0</v>
      </c>
      <c r="D25" s="95" t="s">
        <v>0</v>
      </c>
      <c r="E25" s="96">
        <v>0</v>
      </c>
      <c r="F25" s="96">
        <v>0</v>
      </c>
      <c r="G25" s="108" t="s">
        <v>0</v>
      </c>
      <c r="H25" s="95" t="s">
        <v>0</v>
      </c>
      <c r="K25" s="91">
        <v>8</v>
      </c>
      <c r="L25" s="93" t="str">
        <f t="shared" si="1"/>
        <v xml:space="preserve"> </v>
      </c>
      <c r="M25" s="93" t="str">
        <f t="shared" si="2"/>
        <v xml:space="preserve"> </v>
      </c>
    </row>
    <row r="26" spans="1:13" x14ac:dyDescent="0.3">
      <c r="A26" s="90" t="s">
        <v>397</v>
      </c>
      <c r="B26" s="96">
        <v>0</v>
      </c>
      <c r="C26" s="96">
        <v>0</v>
      </c>
      <c r="D26" s="95" t="s">
        <v>0</v>
      </c>
      <c r="E26" s="96">
        <v>0</v>
      </c>
      <c r="F26" s="96">
        <v>0</v>
      </c>
      <c r="G26" s="108" t="s">
        <v>0</v>
      </c>
      <c r="H26" s="95" t="s">
        <v>0</v>
      </c>
      <c r="K26" s="91">
        <v>9</v>
      </c>
      <c r="L26" s="93" t="str">
        <f t="shared" si="1"/>
        <v xml:space="preserve"> </v>
      </c>
      <c r="M26" s="93" t="str">
        <f t="shared" si="2"/>
        <v xml:space="preserve"> </v>
      </c>
    </row>
    <row r="27" spans="1:13" x14ac:dyDescent="0.3">
      <c r="A27" s="90" t="s">
        <v>398</v>
      </c>
      <c r="B27" s="96">
        <v>0</v>
      </c>
      <c r="C27" s="96">
        <v>0</v>
      </c>
      <c r="D27" s="95" t="s">
        <v>0</v>
      </c>
      <c r="E27" s="96">
        <v>0</v>
      </c>
      <c r="F27" s="96">
        <v>0</v>
      </c>
      <c r="G27" s="108" t="s">
        <v>413</v>
      </c>
      <c r="H27" s="95" t="s">
        <v>0</v>
      </c>
      <c r="K27" s="91" t="s">
        <v>414</v>
      </c>
      <c r="L27" s="93">
        <f>E25</f>
        <v>0</v>
      </c>
      <c r="M27" s="93" t="str">
        <f>H25</f>
        <v xml:space="preserve"> </v>
      </c>
    </row>
    <row r="28" spans="1:13" x14ac:dyDescent="0.3">
      <c r="A28" s="90"/>
      <c r="B28" s="97"/>
      <c r="C28" s="97"/>
      <c r="D28" s="95"/>
      <c r="E28" s="97"/>
      <c r="F28" s="97"/>
      <c r="G28" s="108"/>
      <c r="H28" s="111">
        <f t="shared" si="0"/>
        <v>0</v>
      </c>
      <c r="K28" s="109"/>
      <c r="L28" s="93"/>
      <c r="M28" s="109"/>
    </row>
    <row r="29" spans="1:13" x14ac:dyDescent="0.3">
      <c r="A29" s="98" t="s">
        <v>399</v>
      </c>
      <c r="B29" s="99">
        <f>SUM(B17:B27)</f>
        <v>4012412426</v>
      </c>
      <c r="C29" s="99">
        <f>SUM(C17:C27)</f>
        <v>3649037974</v>
      </c>
      <c r="D29" s="95">
        <f>(C29/B29)*100</f>
        <v>90.943741235437997</v>
      </c>
      <c r="E29" s="99">
        <f>SUM(E17:E27)</f>
        <v>4875179971</v>
      </c>
      <c r="F29" s="99">
        <f>SUM(F17:F27)</f>
        <v>4225139406</v>
      </c>
      <c r="G29" s="95">
        <f>(F29/E29)*100</f>
        <v>86.666326805025349</v>
      </c>
      <c r="H29" s="95">
        <f t="shared" si="0"/>
        <v>-4.277414430412648</v>
      </c>
    </row>
    <row r="30" spans="1:13" x14ac:dyDescent="0.3">
      <c r="A30" s="98"/>
      <c r="B30" s="101"/>
      <c r="C30" s="92"/>
      <c r="D30" s="109"/>
      <c r="E30" s="101"/>
      <c r="F30" s="92"/>
      <c r="G30" s="95"/>
      <c r="H30" s="95"/>
    </row>
    <row r="31" spans="1:13" x14ac:dyDescent="0.3">
      <c r="A31" s="90" t="s">
        <v>400</v>
      </c>
      <c r="B31" s="96">
        <v>0</v>
      </c>
      <c r="C31" s="96">
        <v>0</v>
      </c>
      <c r="D31" s="111">
        <v>0</v>
      </c>
      <c r="E31" s="96">
        <v>0</v>
      </c>
      <c r="F31" s="96">
        <v>0</v>
      </c>
      <c r="G31" s="111">
        <v>0</v>
      </c>
      <c r="H31" s="111">
        <v>0</v>
      </c>
    </row>
    <row r="32" spans="1:13" x14ac:dyDescent="0.3">
      <c r="A32" s="90"/>
      <c r="B32" s="103"/>
      <c r="C32" s="103"/>
      <c r="D32" s="110"/>
      <c r="E32" s="103"/>
      <c r="F32" s="103"/>
      <c r="G32" s="111"/>
      <c r="H32" s="95"/>
    </row>
    <row r="33" spans="1:8" ht="15" thickBot="1" x14ac:dyDescent="0.35">
      <c r="A33" s="104" t="s">
        <v>402</v>
      </c>
      <c r="B33" s="105">
        <f>B29+B31</f>
        <v>4012412426</v>
      </c>
      <c r="C33" s="105">
        <f>C29+C31</f>
        <v>3649037974</v>
      </c>
      <c r="D33" s="105">
        <f>D29+D31</f>
        <v>90.943741235437997</v>
      </c>
      <c r="E33" s="105">
        <f>E29+E31</f>
        <v>4875179971</v>
      </c>
      <c r="F33" s="105">
        <f>F29+F31</f>
        <v>4225139406</v>
      </c>
      <c r="G33" s="95">
        <f>(F33/E33)*100</f>
        <v>86.666326805025349</v>
      </c>
      <c r="H33" s="107">
        <f>G33-D33</f>
        <v>-4.277414430412648</v>
      </c>
    </row>
    <row r="34" spans="1:8" x14ac:dyDescent="0.3">
      <c r="A34" s="616" t="s">
        <v>411</v>
      </c>
      <c r="B34" s="616"/>
      <c r="C34" s="616"/>
      <c r="D34" s="616"/>
      <c r="E34" s="616"/>
      <c r="F34" s="616"/>
      <c r="G34" s="616"/>
      <c r="H34" s="616"/>
    </row>
    <row r="35" spans="1:8" x14ac:dyDescent="0.3">
      <c r="A35" s="617"/>
      <c r="B35" s="617"/>
      <c r="C35" s="617"/>
      <c r="D35" s="617"/>
      <c r="E35" s="617"/>
      <c r="F35" s="617"/>
      <c r="G35" s="617"/>
      <c r="H35" s="617"/>
    </row>
    <row r="36" spans="1:8" x14ac:dyDescent="0.3">
      <c r="A36" s="618" t="s">
        <v>412</v>
      </c>
      <c r="B36" s="618"/>
      <c r="C36" s="618"/>
      <c r="D36" s="618"/>
      <c r="E36" s="618"/>
      <c r="F36" s="618"/>
      <c r="G36" s="618"/>
      <c r="H36" s="618"/>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619" t="s">
        <v>377</v>
      </c>
      <c r="B1" s="619"/>
      <c r="C1" s="619"/>
      <c r="D1" s="619"/>
      <c r="E1" s="619"/>
      <c r="F1" s="619"/>
      <c r="G1" s="619"/>
    </row>
    <row r="2" spans="1:13" x14ac:dyDescent="0.3">
      <c r="A2" s="619" t="s">
        <v>378</v>
      </c>
      <c r="B2" s="619"/>
      <c r="C2" s="619"/>
      <c r="D2" s="619"/>
      <c r="E2" s="619"/>
      <c r="F2" s="619"/>
      <c r="G2" s="619"/>
    </row>
    <row r="3" spans="1:13" x14ac:dyDescent="0.3">
      <c r="A3" s="619" t="s">
        <v>379</v>
      </c>
      <c r="B3" s="619"/>
      <c r="C3" s="619"/>
      <c r="D3" s="619"/>
      <c r="E3" s="619"/>
      <c r="F3" s="619"/>
      <c r="G3" s="619"/>
    </row>
    <row r="4" spans="1:13" x14ac:dyDescent="0.3">
      <c r="A4" s="619" t="s">
        <v>380</v>
      </c>
      <c r="B4" s="619"/>
      <c r="C4" s="619"/>
      <c r="D4" s="619"/>
      <c r="E4" s="619"/>
      <c r="F4" s="619"/>
      <c r="G4" s="619"/>
    </row>
    <row r="5" spans="1:13" x14ac:dyDescent="0.3">
      <c r="A5" s="620" t="s">
        <v>381</v>
      </c>
      <c r="B5" s="620"/>
      <c r="C5" s="620"/>
      <c r="D5" s="620"/>
      <c r="E5" s="85"/>
      <c r="F5" s="85"/>
      <c r="G5" s="85"/>
    </row>
    <row r="6" spans="1:13" x14ac:dyDescent="0.3">
      <c r="A6" s="86"/>
      <c r="B6" s="622">
        <v>2009</v>
      </c>
      <c r="C6" s="622"/>
      <c r="D6" s="622"/>
      <c r="E6" s="622">
        <v>2010</v>
      </c>
      <c r="F6" s="622"/>
      <c r="G6" s="622"/>
    </row>
    <row r="7" spans="1:13" x14ac:dyDescent="0.3">
      <c r="A7" s="86"/>
      <c r="B7" s="87"/>
      <c r="C7" s="87"/>
      <c r="D7" s="87"/>
      <c r="E7" s="87"/>
      <c r="F7" s="87"/>
      <c r="G7" s="87"/>
    </row>
    <row r="8" spans="1:13" x14ac:dyDescent="0.3">
      <c r="A8" s="86" t="s">
        <v>352</v>
      </c>
      <c r="B8" s="86" t="s">
        <v>382</v>
      </c>
      <c r="C8" s="624" t="s">
        <v>383</v>
      </c>
      <c r="D8" s="624" t="s">
        <v>329</v>
      </c>
      <c r="E8" s="86" t="s">
        <v>382</v>
      </c>
      <c r="F8" s="624" t="s">
        <v>383</v>
      </c>
      <c r="G8" s="624" t="s">
        <v>329</v>
      </c>
      <c r="K8" s="109"/>
      <c r="L8" s="86" t="s">
        <v>329</v>
      </c>
      <c r="M8" s="86" t="s">
        <v>329</v>
      </c>
    </row>
    <row r="9" spans="1:13" ht="20.399999999999999" x14ac:dyDescent="0.3">
      <c r="A9" s="88"/>
      <c r="B9" s="89" t="s">
        <v>385</v>
      </c>
      <c r="C9" s="625"/>
      <c r="D9" s="625"/>
      <c r="E9" s="89" t="s">
        <v>386</v>
      </c>
      <c r="F9" s="625"/>
      <c r="G9" s="625"/>
      <c r="K9" s="109"/>
      <c r="L9" s="86"/>
      <c r="M9" s="86"/>
    </row>
    <row r="10" spans="1:13" x14ac:dyDescent="0.3">
      <c r="A10" s="86"/>
      <c r="B10" s="86"/>
      <c r="C10" s="86"/>
      <c r="D10" s="86"/>
      <c r="E10" s="86"/>
      <c r="F10" s="86"/>
      <c r="G10" s="86"/>
      <c r="K10" s="109"/>
      <c r="L10" s="86">
        <v>2009</v>
      </c>
      <c r="M10" s="86">
        <v>2010</v>
      </c>
    </row>
    <row r="11" spans="1:13" x14ac:dyDescent="0.3">
      <c r="A11" s="90"/>
      <c r="B11" s="90"/>
      <c r="C11" s="90"/>
      <c r="D11" s="90"/>
      <c r="E11" s="90"/>
      <c r="F11" s="90"/>
      <c r="G11" s="90"/>
      <c r="K11" s="109"/>
      <c r="L11" s="90"/>
      <c r="M11" s="90"/>
    </row>
    <row r="12" spans="1:13" x14ac:dyDescent="0.3">
      <c r="A12" s="91" t="s">
        <v>388</v>
      </c>
      <c r="B12" s="92">
        <v>1051094130</v>
      </c>
      <c r="C12" s="92">
        <v>890200059</v>
      </c>
      <c r="D12" s="93">
        <f>(C12/B12)*100</f>
        <v>84.69270578078482</v>
      </c>
      <c r="E12" s="94">
        <v>1198143000</v>
      </c>
      <c r="F12" s="92">
        <v>1063897676</v>
      </c>
      <c r="G12" s="93">
        <f>(F12/E12)*100</f>
        <v>88.795550781501049</v>
      </c>
      <c r="K12" s="91">
        <v>0</v>
      </c>
      <c r="L12" s="93">
        <f>D12</f>
        <v>84.69270578078482</v>
      </c>
      <c r="M12" s="93">
        <f>G12</f>
        <v>88.795550781501049</v>
      </c>
    </row>
    <row r="13" spans="1:13" x14ac:dyDescent="0.3">
      <c r="A13" s="91" t="s">
        <v>389</v>
      </c>
      <c r="B13" s="92">
        <v>980130900</v>
      </c>
      <c r="C13" s="92">
        <v>731200102</v>
      </c>
      <c r="D13" s="93">
        <f>(C13/B13)*100</f>
        <v>74.6022905715961</v>
      </c>
      <c r="E13" s="94">
        <v>812789818</v>
      </c>
      <c r="F13" s="92">
        <v>661711496</v>
      </c>
      <c r="G13" s="93">
        <f>(F13/E13)*100</f>
        <v>81.412375173233286</v>
      </c>
      <c r="K13" s="91">
        <v>1</v>
      </c>
      <c r="L13" s="93">
        <f t="shared" ref="L13:L21" si="0">D13</f>
        <v>74.6022905715961</v>
      </c>
      <c r="M13" s="93">
        <f t="shared" ref="M13:M21" si="1">G13</f>
        <v>81.412375173233286</v>
      </c>
    </row>
    <row r="14" spans="1:13" x14ac:dyDescent="0.3">
      <c r="A14" s="91" t="s">
        <v>390</v>
      </c>
      <c r="B14" s="92">
        <v>88366646</v>
      </c>
      <c r="C14" s="92">
        <v>42708506</v>
      </c>
      <c r="D14" s="93">
        <f>(C14/B14)*100</f>
        <v>48.331025260368037</v>
      </c>
      <c r="E14" s="94">
        <v>47844428</v>
      </c>
      <c r="F14" s="92">
        <v>33331030</v>
      </c>
      <c r="G14" s="93">
        <f>(F14/E14)*100</f>
        <v>69.665437321144282</v>
      </c>
      <c r="K14" s="91">
        <v>2</v>
      </c>
      <c r="L14" s="93">
        <f t="shared" si="0"/>
        <v>48.331025260368037</v>
      </c>
      <c r="M14" s="93">
        <f t="shared" si="1"/>
        <v>69.665437321144282</v>
      </c>
    </row>
    <row r="15" spans="1:13" x14ac:dyDescent="0.3">
      <c r="A15" s="91" t="s">
        <v>391</v>
      </c>
      <c r="B15" s="96">
        <v>0</v>
      </c>
      <c r="C15" s="96">
        <v>0</v>
      </c>
      <c r="D15" s="93">
        <v>0</v>
      </c>
      <c r="E15" s="96">
        <v>0</v>
      </c>
      <c r="F15" s="96">
        <v>0</v>
      </c>
      <c r="G15" s="93">
        <v>0</v>
      </c>
      <c r="K15" s="91">
        <v>3</v>
      </c>
      <c r="L15" s="93">
        <f t="shared" si="0"/>
        <v>0</v>
      </c>
      <c r="M15" s="93">
        <f t="shared" si="1"/>
        <v>0</v>
      </c>
    </row>
    <row r="16" spans="1:13" x14ac:dyDescent="0.3">
      <c r="A16" s="91" t="s">
        <v>392</v>
      </c>
      <c r="B16" s="96">
        <v>0</v>
      </c>
      <c r="C16" s="96">
        <v>0</v>
      </c>
      <c r="D16" s="93">
        <v>0</v>
      </c>
      <c r="E16" s="96">
        <v>0</v>
      </c>
      <c r="F16" s="96">
        <v>0</v>
      </c>
      <c r="G16" s="93">
        <v>0</v>
      </c>
      <c r="K16" s="91">
        <v>4</v>
      </c>
      <c r="L16" s="93">
        <f t="shared" si="0"/>
        <v>0</v>
      </c>
      <c r="M16" s="93">
        <f t="shared" si="1"/>
        <v>0</v>
      </c>
    </row>
    <row r="17" spans="1:13" x14ac:dyDescent="0.3">
      <c r="A17" s="90" t="s">
        <v>393</v>
      </c>
      <c r="B17" s="92">
        <v>437500000</v>
      </c>
      <c r="C17" s="92">
        <v>237306716.37</v>
      </c>
      <c r="D17" s="93">
        <f>(C17/B17)*100</f>
        <v>54.241535170285715</v>
      </c>
      <c r="E17" s="94">
        <v>372220754</v>
      </c>
      <c r="F17" s="92">
        <v>251135442</v>
      </c>
      <c r="G17" s="93">
        <f>(F17/E17)*100</f>
        <v>67.469489355770847</v>
      </c>
      <c r="K17" s="91">
        <v>5</v>
      </c>
      <c r="L17" s="93">
        <f t="shared" si="0"/>
        <v>54.241535170285715</v>
      </c>
      <c r="M17" s="93">
        <f t="shared" si="1"/>
        <v>67.469489355770847</v>
      </c>
    </row>
    <row r="18" spans="1:13" x14ac:dyDescent="0.3">
      <c r="A18" s="90" t="s">
        <v>394</v>
      </c>
      <c r="B18" s="92">
        <v>2505633885</v>
      </c>
      <c r="C18" s="92">
        <v>2493942969.8700004</v>
      </c>
      <c r="D18" s="93">
        <f>(C18/B18)*100</f>
        <v>99.533414869587006</v>
      </c>
      <c r="E18" s="94">
        <v>4874472758</v>
      </c>
      <c r="F18" s="92">
        <v>4857369285</v>
      </c>
      <c r="G18" s="93">
        <f>(F18/E18)*100</f>
        <v>99.649121579930267</v>
      </c>
      <c r="K18" s="91">
        <v>6</v>
      </c>
      <c r="L18" s="93">
        <f t="shared" si="0"/>
        <v>99.533414869587006</v>
      </c>
      <c r="M18" s="93">
        <f t="shared" si="1"/>
        <v>99.649121579930267</v>
      </c>
    </row>
    <row r="19" spans="1:13" x14ac:dyDescent="0.3">
      <c r="A19" s="90" t="s">
        <v>395</v>
      </c>
      <c r="B19" s="96">
        <v>0</v>
      </c>
      <c r="C19" s="96">
        <v>0</v>
      </c>
      <c r="D19" s="93">
        <v>0</v>
      </c>
      <c r="E19" s="96">
        <v>0</v>
      </c>
      <c r="F19" s="96">
        <v>0</v>
      </c>
      <c r="G19" s="93">
        <v>0</v>
      </c>
      <c r="K19" s="91">
        <v>7</v>
      </c>
      <c r="L19" s="93">
        <f t="shared" si="0"/>
        <v>0</v>
      </c>
      <c r="M19" s="93">
        <f t="shared" si="1"/>
        <v>0</v>
      </c>
    </row>
    <row r="20" spans="1:13" x14ac:dyDescent="0.3">
      <c r="A20" s="90" t="s">
        <v>396</v>
      </c>
      <c r="B20" s="96">
        <v>0</v>
      </c>
      <c r="C20" s="96">
        <v>0</v>
      </c>
      <c r="D20" s="93">
        <v>0</v>
      </c>
      <c r="E20" s="96">
        <v>0</v>
      </c>
      <c r="F20" s="96">
        <v>0</v>
      </c>
      <c r="G20" s="93">
        <v>0</v>
      </c>
      <c r="K20" s="91">
        <v>8</v>
      </c>
      <c r="L20" s="93">
        <f t="shared" si="0"/>
        <v>0</v>
      </c>
      <c r="M20" s="93">
        <f t="shared" si="1"/>
        <v>0</v>
      </c>
    </row>
    <row r="21" spans="1:13" x14ac:dyDescent="0.3">
      <c r="A21" s="90" t="s">
        <v>397</v>
      </c>
      <c r="B21" s="96">
        <v>0</v>
      </c>
      <c r="C21" s="96">
        <v>0</v>
      </c>
      <c r="D21" s="93">
        <v>0</v>
      </c>
      <c r="E21" s="96">
        <v>0</v>
      </c>
      <c r="F21" s="96">
        <v>0</v>
      </c>
      <c r="G21" s="93">
        <v>0</v>
      </c>
      <c r="K21" s="91">
        <v>9</v>
      </c>
      <c r="L21" s="93">
        <f t="shared" si="0"/>
        <v>0</v>
      </c>
      <c r="M21" s="93">
        <f t="shared" si="1"/>
        <v>0</v>
      </c>
    </row>
    <row r="22" spans="1:13" x14ac:dyDescent="0.3">
      <c r="A22" s="90" t="s">
        <v>398</v>
      </c>
      <c r="B22" s="96">
        <v>0</v>
      </c>
      <c r="C22" s="96">
        <v>0</v>
      </c>
      <c r="D22" s="93">
        <v>0</v>
      </c>
      <c r="E22" s="96">
        <v>0</v>
      </c>
      <c r="F22" s="96">
        <v>0</v>
      </c>
      <c r="G22" s="93">
        <v>0</v>
      </c>
      <c r="K22" s="91" t="s">
        <v>414</v>
      </c>
      <c r="L22" s="93">
        <f>E20</f>
        <v>0</v>
      </c>
      <c r="M22" s="93">
        <f>H20</f>
        <v>0</v>
      </c>
    </row>
    <row r="23" spans="1:13" x14ac:dyDescent="0.3">
      <c r="A23" s="90"/>
      <c r="B23" s="97"/>
      <c r="C23" s="97"/>
      <c r="D23" s="93"/>
      <c r="E23" s="97"/>
      <c r="F23" s="97"/>
      <c r="G23" s="93"/>
      <c r="K23" s="109"/>
      <c r="L23" s="93"/>
      <c r="M23" s="109"/>
    </row>
    <row r="24" spans="1:13" x14ac:dyDescent="0.3">
      <c r="A24" s="98" t="s">
        <v>399</v>
      </c>
      <c r="B24" s="99">
        <f>SUM(B12:B23)</f>
        <v>5062725561</v>
      </c>
      <c r="C24" s="99">
        <f>SUM(C12:C22)</f>
        <v>4395358353.2399998</v>
      </c>
      <c r="D24" s="100">
        <f>(C24/B24)*100</f>
        <v>86.818025197712274</v>
      </c>
      <c r="E24" s="99">
        <f>SUM(E12:E22)</f>
        <v>7305470758</v>
      </c>
      <c r="F24" s="99">
        <f>SUM(F12:F22)</f>
        <v>6867444929</v>
      </c>
      <c r="G24" s="100">
        <f>(F24/E24)*100</f>
        <v>94.004139589220443</v>
      </c>
    </row>
    <row r="25" spans="1:13" x14ac:dyDescent="0.3">
      <c r="A25" s="98"/>
      <c r="B25" s="101"/>
      <c r="C25" s="92"/>
      <c r="D25" s="102"/>
      <c r="E25" s="101"/>
      <c r="F25" s="92"/>
      <c r="G25" s="93"/>
    </row>
    <row r="26" spans="1:13" x14ac:dyDescent="0.3">
      <c r="A26" s="90" t="s">
        <v>400</v>
      </c>
      <c r="B26" s="96">
        <v>0</v>
      </c>
      <c r="C26" s="96">
        <v>0</v>
      </c>
      <c r="D26" s="93">
        <v>0</v>
      </c>
      <c r="E26" s="96">
        <v>0</v>
      </c>
      <c r="F26" s="96">
        <v>0</v>
      </c>
      <c r="G26" s="93">
        <v>0</v>
      </c>
    </row>
    <row r="27" spans="1:13" x14ac:dyDescent="0.3">
      <c r="A27" s="90" t="s">
        <v>401</v>
      </c>
      <c r="B27" s="92">
        <v>9899200</v>
      </c>
      <c r="C27" s="96">
        <v>899200</v>
      </c>
      <c r="D27" s="93">
        <f>(C27/B27)*100</f>
        <v>9.0835623080652983</v>
      </c>
      <c r="E27" s="92">
        <v>1200000</v>
      </c>
      <c r="F27" s="92">
        <v>1200000</v>
      </c>
      <c r="G27" s="93">
        <f>(F27/E27)*100</f>
        <v>100</v>
      </c>
    </row>
    <row r="28" spans="1:13" x14ac:dyDescent="0.3">
      <c r="A28" s="90"/>
      <c r="B28" s="103"/>
      <c r="C28" s="103"/>
      <c r="D28" s="100"/>
      <c r="E28" s="103"/>
      <c r="F28" s="103"/>
      <c r="G28" s="93"/>
    </row>
    <row r="29" spans="1:13" ht="15" thickBot="1" x14ac:dyDescent="0.35">
      <c r="A29" s="104" t="s">
        <v>402</v>
      </c>
      <c r="B29" s="105">
        <f>B24+B26+B27</f>
        <v>5072624761</v>
      </c>
      <c r="C29" s="105">
        <f>C24+C26+C27</f>
        <v>4396257553.2399998</v>
      </c>
      <c r="D29" s="106">
        <f>(C29/B29)*100</f>
        <v>86.666326810527508</v>
      </c>
      <c r="E29" s="105">
        <f>E24+E26+E27</f>
        <v>7306670758</v>
      </c>
      <c r="F29" s="105">
        <f>F24+F26+F27</f>
        <v>6868644929</v>
      </c>
      <c r="G29" s="106">
        <f>(F29/E29)*100</f>
        <v>94.005124310269352</v>
      </c>
    </row>
    <row r="30" spans="1:13" x14ac:dyDescent="0.3">
      <c r="A30" s="616" t="s">
        <v>403</v>
      </c>
      <c r="B30" s="616"/>
      <c r="C30" s="616"/>
      <c r="D30" s="616"/>
      <c r="E30" s="616"/>
      <c r="F30" s="616"/>
      <c r="G30" s="616"/>
    </row>
    <row r="31" spans="1:13" x14ac:dyDescent="0.3">
      <c r="A31" s="617"/>
      <c r="B31" s="617"/>
      <c r="C31" s="617"/>
      <c r="D31" s="617"/>
      <c r="E31" s="617"/>
      <c r="F31" s="617"/>
      <c r="G31" s="617"/>
    </row>
    <row r="32" spans="1:13" x14ac:dyDescent="0.3">
      <c r="A32" s="618" t="s">
        <v>404</v>
      </c>
      <c r="B32" s="618"/>
      <c r="C32" s="618"/>
      <c r="D32" s="618"/>
      <c r="E32" s="618"/>
      <c r="F32" s="618"/>
      <c r="G32" s="618"/>
    </row>
    <row r="33" spans="1:7" x14ac:dyDescent="0.3">
      <c r="A33" s="623" t="s">
        <v>405</v>
      </c>
      <c r="B33" s="623"/>
      <c r="C33" s="623"/>
      <c r="D33" s="623"/>
      <c r="E33" s="623"/>
      <c r="F33" s="623"/>
      <c r="G33" s="623"/>
    </row>
    <row r="34" spans="1:7" x14ac:dyDescent="0.3">
      <c r="A34" s="623" t="s">
        <v>406</v>
      </c>
      <c r="B34" s="623"/>
      <c r="C34" s="623"/>
      <c r="D34" s="623"/>
      <c r="E34" s="623"/>
      <c r="F34" s="623"/>
      <c r="G34" s="623"/>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65"/>
    </row>
    <row r="2" spans="1:2" ht="16.8" x14ac:dyDescent="0.3">
      <c r="A2" s="66" t="s">
        <v>330</v>
      </c>
    </row>
    <row r="3" spans="1:2" ht="16.8" x14ac:dyDescent="0.3">
      <c r="A3" s="66" t="s">
        <v>331</v>
      </c>
    </row>
    <row r="4" spans="1:2" ht="16.8" x14ac:dyDescent="0.3">
      <c r="A4" s="66" t="s">
        <v>332</v>
      </c>
    </row>
    <row r="5" spans="1:2" x14ac:dyDescent="0.3">
      <c r="A5" s="65"/>
    </row>
    <row r="6" spans="1:2" x14ac:dyDescent="0.3">
      <c r="A6" s="65"/>
    </row>
    <row r="7" spans="1:2" x14ac:dyDescent="0.3">
      <c r="A7" s="65"/>
    </row>
    <row r="8" spans="1:2" x14ac:dyDescent="0.3">
      <c r="A8" s="65"/>
    </row>
    <row r="9" spans="1:2" x14ac:dyDescent="0.3">
      <c r="A9" s="67" t="s">
        <v>333</v>
      </c>
    </row>
    <row r="10" spans="1:2" ht="66.599999999999994" x14ac:dyDescent="0.3">
      <c r="A10" s="68" t="s">
        <v>334</v>
      </c>
    </row>
    <row r="11" spans="1:2" ht="27" x14ac:dyDescent="0.3">
      <c r="A11" s="68" t="s">
        <v>335</v>
      </c>
    </row>
    <row r="12" spans="1:2" ht="119.4" x14ac:dyDescent="0.3">
      <c r="A12" s="68" t="s">
        <v>336</v>
      </c>
    </row>
    <row r="13" spans="1:2" x14ac:dyDescent="0.3">
      <c r="A13" s="68"/>
    </row>
    <row r="14" spans="1:2" x14ac:dyDescent="0.3">
      <c r="A14" s="69" t="s">
        <v>337</v>
      </c>
      <c r="B14" s="69" t="s">
        <v>338</v>
      </c>
    </row>
    <row r="15" spans="1:2" ht="27" x14ac:dyDescent="0.3">
      <c r="A15" s="68" t="s">
        <v>339</v>
      </c>
    </row>
    <row r="16" spans="1:2" x14ac:dyDescent="0.3">
      <c r="A16" s="70" t="s">
        <v>0</v>
      </c>
    </row>
    <row r="18" spans="1:1" x14ac:dyDescent="0.3">
      <c r="A18" s="68"/>
    </row>
    <row r="19" spans="1:1" x14ac:dyDescent="0.3">
      <c r="A19" s="68"/>
    </row>
    <row r="20" spans="1:1" ht="79.8" x14ac:dyDescent="0.3">
      <c r="A20" s="68" t="s">
        <v>340</v>
      </c>
    </row>
    <row r="21" spans="1:1" ht="16.8" x14ac:dyDescent="0.3">
      <c r="A21" s="71"/>
    </row>
    <row r="22" spans="1:1" ht="16.8" x14ac:dyDescent="0.3">
      <c r="A22" s="71"/>
    </row>
    <row r="23" spans="1:1" ht="16.8" x14ac:dyDescent="0.3">
      <c r="A23" s="71"/>
    </row>
    <row r="24" spans="1:1" ht="16.8" x14ac:dyDescent="0.3">
      <c r="A24" s="71"/>
    </row>
    <row r="25" spans="1:1" ht="16.8" x14ac:dyDescent="0.3">
      <c r="A25" s="71"/>
    </row>
    <row r="26" spans="1:1" ht="16.8" x14ac:dyDescent="0.3">
      <c r="A26" s="71"/>
    </row>
    <row r="27" spans="1:1" ht="16.8" x14ac:dyDescent="0.3">
      <c r="A27" s="71"/>
    </row>
    <row r="28" spans="1:1" ht="16.8" x14ac:dyDescent="0.3">
      <c r="A28" s="71"/>
    </row>
    <row r="29" spans="1:1" ht="16.8" x14ac:dyDescent="0.3">
      <c r="A29" s="71"/>
    </row>
    <row r="30" spans="1:1" ht="16.8" x14ac:dyDescent="0.3">
      <c r="A30" s="71"/>
    </row>
    <row r="31" spans="1:1" ht="16.8" x14ac:dyDescent="0.3">
      <c r="A31" s="71"/>
    </row>
    <row r="32" spans="1:1" ht="16.8" x14ac:dyDescent="0.3">
      <c r="A32" s="71"/>
    </row>
    <row r="33" spans="1:1" ht="16.8" x14ac:dyDescent="0.3">
      <c r="A33" s="71"/>
    </row>
    <row r="34" spans="1:1" ht="16.8" x14ac:dyDescent="0.3">
      <c r="A34" s="71"/>
    </row>
    <row r="35" spans="1:1" ht="16.8" x14ac:dyDescent="0.3">
      <c r="A35" s="71"/>
    </row>
    <row r="36" spans="1:1" ht="16.8" x14ac:dyDescent="0.3">
      <c r="A36" s="71"/>
    </row>
    <row r="37" spans="1:1" ht="16.8" x14ac:dyDescent="0.3">
      <c r="A37" s="71"/>
    </row>
    <row r="38" spans="1:1" ht="16.8" x14ac:dyDescent="0.3">
      <c r="A38" s="71"/>
    </row>
    <row r="39" spans="1:1" ht="16.8" x14ac:dyDescent="0.3">
      <c r="A39" s="71"/>
    </row>
    <row r="40" spans="1:1" ht="16.8" x14ac:dyDescent="0.3">
      <c r="A40" s="71"/>
    </row>
    <row r="41" spans="1:1" ht="16.8" x14ac:dyDescent="0.3">
      <c r="A41" s="71"/>
    </row>
    <row r="42" spans="1:1" ht="16.8" x14ac:dyDescent="0.3">
      <c r="A42" s="71"/>
    </row>
    <row r="43" spans="1:1" ht="16.8" x14ac:dyDescent="0.3">
      <c r="A43" s="71"/>
    </row>
    <row r="44" spans="1:1" ht="16.8" x14ac:dyDescent="0.3">
      <c r="A44" s="71"/>
    </row>
    <row r="45" spans="1:1" ht="16.8" x14ac:dyDescent="0.3">
      <c r="A45" s="71"/>
    </row>
    <row r="46" spans="1:1" ht="16.8" x14ac:dyDescent="0.3">
      <c r="A46" s="71"/>
    </row>
    <row r="47" spans="1:1" ht="16.8" x14ac:dyDescent="0.3">
      <c r="A47" s="71"/>
    </row>
    <row r="48" spans="1:1" ht="16.8" x14ac:dyDescent="0.3">
      <c r="A48" s="71"/>
    </row>
    <row r="49" spans="1:1" ht="16.8" x14ac:dyDescent="0.3">
      <c r="A49" s="71"/>
    </row>
    <row r="50" spans="1:1" ht="16.8" x14ac:dyDescent="0.3">
      <c r="A50" s="71"/>
    </row>
    <row r="51" spans="1:1" ht="16.8" x14ac:dyDescent="0.3">
      <c r="A51" s="66" t="s">
        <v>330</v>
      </c>
    </row>
    <row r="52" spans="1:1" ht="16.8" x14ac:dyDescent="0.3">
      <c r="A52" s="66" t="s">
        <v>331</v>
      </c>
    </row>
    <row r="53" spans="1:1" ht="16.8" x14ac:dyDescent="0.3">
      <c r="A53" s="66" t="s">
        <v>341</v>
      </c>
    </row>
    <row r="54" spans="1:1" ht="15.6" x14ac:dyDescent="0.3">
      <c r="A54" s="72"/>
    </row>
    <row r="55" spans="1:1" x14ac:dyDescent="0.3">
      <c r="A55" s="68" t="s">
        <v>342</v>
      </c>
    </row>
    <row r="56" spans="1:1" ht="40.200000000000003" x14ac:dyDescent="0.3">
      <c r="A56" s="68" t="s">
        <v>343</v>
      </c>
    </row>
    <row r="57" spans="1:1" ht="66.599999999999994" x14ac:dyDescent="0.3">
      <c r="A57" s="68" t="s">
        <v>344</v>
      </c>
    </row>
    <row r="58" spans="1:1" x14ac:dyDescent="0.3">
      <c r="A58" s="68"/>
    </row>
    <row r="59" spans="1:1" x14ac:dyDescent="0.3">
      <c r="A59" s="73" t="s">
        <v>345</v>
      </c>
    </row>
    <row r="60" spans="1:1" ht="27" x14ac:dyDescent="0.3">
      <c r="A60" s="68" t="s">
        <v>346</v>
      </c>
    </row>
    <row r="62" spans="1:1" x14ac:dyDescent="0.3">
      <c r="A62" s="68"/>
    </row>
    <row r="63" spans="1:1" x14ac:dyDescent="0.3">
      <c r="A63" s="68" t="s">
        <v>347</v>
      </c>
    </row>
    <row r="64" spans="1:1" x14ac:dyDescent="0.3">
      <c r="A64" s="68" t="s">
        <v>348</v>
      </c>
    </row>
    <row r="65" spans="7:11" x14ac:dyDescent="0.3">
      <c r="G65" s="627" t="s">
        <v>349</v>
      </c>
      <c r="H65" s="627"/>
      <c r="I65" s="627"/>
      <c r="J65" s="627"/>
      <c r="K65" s="627"/>
    </row>
    <row r="66" spans="7:11" x14ac:dyDescent="0.3">
      <c r="G66" s="627" t="s">
        <v>350</v>
      </c>
      <c r="H66" s="627"/>
      <c r="I66" s="627"/>
      <c r="J66" s="627"/>
      <c r="K66" s="627"/>
    </row>
    <row r="67" spans="7:11" x14ac:dyDescent="0.3">
      <c r="G67" s="627" t="s">
        <v>351</v>
      </c>
      <c r="H67" s="627"/>
      <c r="I67" s="627"/>
      <c r="J67" s="627"/>
      <c r="K67" s="627"/>
    </row>
    <row r="68" spans="7:11" x14ac:dyDescent="0.3">
      <c r="G68" s="628" t="s">
        <v>352</v>
      </c>
      <c r="H68" s="628"/>
      <c r="I68" s="628" t="s">
        <v>353</v>
      </c>
      <c r="J68" s="628"/>
      <c r="K68" s="628" t="s">
        <v>354</v>
      </c>
    </row>
    <row r="69" spans="7:11" x14ac:dyDescent="0.3">
      <c r="G69" s="628"/>
      <c r="H69" s="628"/>
      <c r="I69" s="74">
        <v>2008</v>
      </c>
      <c r="J69" s="74">
        <v>2009</v>
      </c>
      <c r="K69" s="628"/>
    </row>
    <row r="70" spans="7:11" x14ac:dyDescent="0.3">
      <c r="G70" s="75">
        <v>0</v>
      </c>
      <c r="H70" s="76" t="s">
        <v>355</v>
      </c>
      <c r="I70" s="77">
        <v>0.84699999999999998</v>
      </c>
      <c r="J70" s="77">
        <v>0.84699999999999998</v>
      </c>
      <c r="K70" s="77">
        <v>0</v>
      </c>
    </row>
    <row r="71" spans="7:11" x14ac:dyDescent="0.3">
      <c r="G71" s="75">
        <v>1</v>
      </c>
      <c r="H71" s="76" t="s">
        <v>318</v>
      </c>
      <c r="I71" s="77">
        <v>0.78800000000000003</v>
      </c>
      <c r="J71" s="77">
        <v>0.746</v>
      </c>
      <c r="K71" s="77">
        <v>-4.2000000000000003E-2</v>
      </c>
    </row>
    <row r="72" spans="7:11" x14ac:dyDescent="0.3">
      <c r="G72" s="75">
        <v>2</v>
      </c>
      <c r="H72" s="76" t="s">
        <v>319</v>
      </c>
      <c r="I72" s="77">
        <v>0.64</v>
      </c>
      <c r="J72" s="77">
        <v>0.48299999999999998</v>
      </c>
      <c r="K72" s="77">
        <v>-0.157</v>
      </c>
    </row>
    <row r="73" spans="7:11" x14ac:dyDescent="0.3">
      <c r="G73" s="75">
        <v>3</v>
      </c>
      <c r="H73" s="76" t="s">
        <v>356</v>
      </c>
      <c r="I73" s="75" t="s">
        <v>357</v>
      </c>
      <c r="J73" s="75" t="s">
        <v>357</v>
      </c>
      <c r="K73" s="75" t="s">
        <v>357</v>
      </c>
    </row>
    <row r="74" spans="7:11" x14ac:dyDescent="0.3">
      <c r="G74" s="75">
        <v>4</v>
      </c>
      <c r="H74" s="76" t="s">
        <v>358</v>
      </c>
      <c r="I74" s="75" t="s">
        <v>357</v>
      </c>
      <c r="J74" s="75" t="s">
        <v>357</v>
      </c>
      <c r="K74" s="75" t="s">
        <v>357</v>
      </c>
    </row>
    <row r="75" spans="7:11" x14ac:dyDescent="0.3">
      <c r="G75" s="75">
        <v>5</v>
      </c>
      <c r="H75" s="76" t="s">
        <v>359</v>
      </c>
      <c r="I75" s="77">
        <v>0.9</v>
      </c>
      <c r="J75" s="77">
        <v>0.54200000000000004</v>
      </c>
      <c r="K75" s="77">
        <v>-0.35799999999999998</v>
      </c>
    </row>
    <row r="76" spans="7:11" x14ac:dyDescent="0.3">
      <c r="G76" s="75">
        <v>6</v>
      </c>
      <c r="H76" s="76" t="s">
        <v>360</v>
      </c>
      <c r="I76" s="77">
        <v>0.996</v>
      </c>
      <c r="J76" s="77">
        <v>0.99199999999999999</v>
      </c>
      <c r="K76" s="77">
        <v>-4.0000000000000001E-3</v>
      </c>
    </row>
    <row r="77" spans="7:11" x14ac:dyDescent="0.3">
      <c r="G77" s="75">
        <v>7</v>
      </c>
      <c r="H77" s="76" t="s">
        <v>361</v>
      </c>
      <c r="I77" s="75" t="s">
        <v>357</v>
      </c>
      <c r="J77" s="75" t="s">
        <v>357</v>
      </c>
      <c r="K77" s="75" t="s">
        <v>357</v>
      </c>
    </row>
    <row r="78" spans="7:11" x14ac:dyDescent="0.3">
      <c r="G78" s="75">
        <v>8</v>
      </c>
      <c r="H78" s="76" t="s">
        <v>362</v>
      </c>
      <c r="I78" s="75" t="s">
        <v>357</v>
      </c>
      <c r="J78" s="75" t="s">
        <v>357</v>
      </c>
      <c r="K78" s="75" t="s">
        <v>357</v>
      </c>
    </row>
    <row r="79" spans="7:11" x14ac:dyDescent="0.3">
      <c r="G79" s="75">
        <v>9</v>
      </c>
      <c r="H79" s="76" t="s">
        <v>363</v>
      </c>
      <c r="I79" s="75" t="s">
        <v>357</v>
      </c>
      <c r="J79" s="75" t="s">
        <v>357</v>
      </c>
      <c r="K79" s="75" t="s">
        <v>357</v>
      </c>
    </row>
    <row r="81" spans="1:11" ht="15" thickBot="1" x14ac:dyDescent="0.35">
      <c r="G81" s="78"/>
      <c r="H81" s="79" t="s">
        <v>364</v>
      </c>
      <c r="I81" s="80">
        <v>0.90900000000000003</v>
      </c>
      <c r="J81" s="80">
        <v>0.86699999999999999</v>
      </c>
      <c r="K81" s="80">
        <v>-4.2000000000000003E-2</v>
      </c>
    </row>
    <row r="82" spans="1:11" x14ac:dyDescent="0.3">
      <c r="G82" s="626" t="s">
        <v>365</v>
      </c>
      <c r="H82" s="626"/>
    </row>
    <row r="83" spans="1:11" x14ac:dyDescent="0.3">
      <c r="A83" s="68"/>
    </row>
    <row r="84" spans="1:11" ht="53.4" x14ac:dyDescent="0.3">
      <c r="A84" s="68" t="s">
        <v>366</v>
      </c>
    </row>
    <row r="85" spans="1:11" ht="27" x14ac:dyDescent="0.3">
      <c r="A85" s="68" t="s">
        <v>367</v>
      </c>
    </row>
    <row r="86" spans="1:11" ht="15.6" x14ac:dyDescent="0.3">
      <c r="A86" s="72"/>
    </row>
    <row r="87" spans="1:11" ht="16.8" x14ac:dyDescent="0.3">
      <c r="A87" s="71"/>
    </row>
    <row r="88" spans="1:11" ht="16.8" x14ac:dyDescent="0.3">
      <c r="A88" s="71"/>
    </row>
    <row r="89" spans="1:11" ht="16.8" x14ac:dyDescent="0.3">
      <c r="A89" s="71"/>
    </row>
    <row r="90" spans="1:11" ht="16.8" x14ac:dyDescent="0.3">
      <c r="A90" s="71"/>
    </row>
    <row r="91" spans="1:11" ht="16.8" x14ac:dyDescent="0.3">
      <c r="A91" s="71"/>
    </row>
    <row r="92" spans="1:11" ht="16.8" x14ac:dyDescent="0.3">
      <c r="A92" s="71"/>
    </row>
    <row r="93" spans="1:11" ht="16.8" x14ac:dyDescent="0.3">
      <c r="A93" s="71"/>
    </row>
    <row r="94" spans="1:11" ht="16.8" x14ac:dyDescent="0.3">
      <c r="A94" s="71"/>
    </row>
    <row r="95" spans="1:11" ht="16.8" x14ac:dyDescent="0.3">
      <c r="A95" s="71"/>
    </row>
    <row r="96" spans="1:11" ht="16.8" x14ac:dyDescent="0.3">
      <c r="A96" s="71"/>
    </row>
    <row r="97" spans="1:1" ht="16.8" x14ac:dyDescent="0.3">
      <c r="A97" s="71"/>
    </row>
    <row r="98" spans="1:1" ht="16.8" x14ac:dyDescent="0.3">
      <c r="A98" s="71"/>
    </row>
    <row r="99" spans="1:1" ht="16.8" x14ac:dyDescent="0.3">
      <c r="A99" s="71"/>
    </row>
    <row r="100" spans="1:1" ht="16.8" x14ac:dyDescent="0.3">
      <c r="A100" s="71"/>
    </row>
    <row r="101" spans="1:1" ht="16.8" x14ac:dyDescent="0.3">
      <c r="A101" s="71"/>
    </row>
    <row r="102" spans="1:1" ht="16.8" x14ac:dyDescent="0.3">
      <c r="A102" s="71"/>
    </row>
    <row r="103" spans="1:1" ht="16.8" x14ac:dyDescent="0.3">
      <c r="A103" s="71"/>
    </row>
    <row r="104" spans="1:1" ht="16.8" x14ac:dyDescent="0.3">
      <c r="A104" s="71"/>
    </row>
    <row r="105" spans="1:1" ht="16.8" x14ac:dyDescent="0.3">
      <c r="A105" s="71"/>
    </row>
    <row r="106" spans="1:1" ht="16.8" x14ac:dyDescent="0.3">
      <c r="A106" s="71"/>
    </row>
    <row r="107" spans="1:1" ht="16.8" x14ac:dyDescent="0.3">
      <c r="A107" s="71"/>
    </row>
    <row r="108" spans="1:1" ht="16.8" x14ac:dyDescent="0.3">
      <c r="A108" s="71"/>
    </row>
    <row r="109" spans="1:1" ht="16.8" x14ac:dyDescent="0.3">
      <c r="A109" s="71"/>
    </row>
    <row r="110" spans="1:1" ht="16.8" x14ac:dyDescent="0.3">
      <c r="A110" s="71"/>
    </row>
    <row r="111" spans="1:1" ht="16.8" x14ac:dyDescent="0.3">
      <c r="A111" s="71"/>
    </row>
    <row r="112" spans="1:1" ht="16.8" x14ac:dyDescent="0.3">
      <c r="A112" s="71"/>
    </row>
    <row r="113" spans="1:1" ht="16.8" x14ac:dyDescent="0.3">
      <c r="A113" s="71"/>
    </row>
    <row r="114" spans="1:1" ht="16.8" x14ac:dyDescent="0.3">
      <c r="A114" s="71"/>
    </row>
    <row r="115" spans="1:1" ht="16.8" x14ac:dyDescent="0.3">
      <c r="A115" s="71"/>
    </row>
    <row r="116" spans="1:1" ht="16.8" x14ac:dyDescent="0.3">
      <c r="A116" s="71"/>
    </row>
    <row r="117" spans="1:1" ht="16.8" x14ac:dyDescent="0.3">
      <c r="A117" s="66" t="s">
        <v>330</v>
      </c>
    </row>
    <row r="118" spans="1:1" ht="16.8" x14ac:dyDescent="0.3">
      <c r="A118" s="66" t="s">
        <v>331</v>
      </c>
    </row>
    <row r="119" spans="1:1" ht="16.8" x14ac:dyDescent="0.3">
      <c r="A119" s="66" t="s">
        <v>368</v>
      </c>
    </row>
    <row r="120" spans="1:1" ht="16.8" x14ac:dyDescent="0.3">
      <c r="A120" s="71"/>
    </row>
    <row r="121" spans="1:1" x14ac:dyDescent="0.3">
      <c r="A121" s="73" t="s">
        <v>369</v>
      </c>
    </row>
    <row r="122" spans="1:1" x14ac:dyDescent="0.3">
      <c r="A122" s="68"/>
    </row>
    <row r="123" spans="1:1" x14ac:dyDescent="0.3">
      <c r="A123" s="68" t="s">
        <v>370</v>
      </c>
    </row>
    <row r="124" spans="1:1" x14ac:dyDescent="0.3">
      <c r="A124" s="67"/>
    </row>
    <row r="126" spans="1:1" x14ac:dyDescent="0.3">
      <c r="A126" s="70"/>
    </row>
    <row r="127" spans="1:1" x14ac:dyDescent="0.3">
      <c r="A127" s="68"/>
    </row>
    <row r="128" spans="1:1" x14ac:dyDescent="0.3">
      <c r="A128" s="68"/>
    </row>
    <row r="129" spans="1:1" x14ac:dyDescent="0.3">
      <c r="A129" s="68"/>
    </row>
    <row r="130" spans="1:1" x14ac:dyDescent="0.3">
      <c r="A130" s="68"/>
    </row>
    <row r="131" spans="1:1" x14ac:dyDescent="0.3">
      <c r="A131" s="68"/>
    </row>
    <row r="132" spans="1:1" x14ac:dyDescent="0.3">
      <c r="A132" s="68"/>
    </row>
    <row r="133" spans="1:1" ht="27" x14ac:dyDescent="0.3">
      <c r="A133" s="68" t="s">
        <v>371</v>
      </c>
    </row>
    <row r="134" spans="1:1" x14ac:dyDescent="0.3">
      <c r="A134" s="68"/>
    </row>
    <row r="135" spans="1:1" x14ac:dyDescent="0.3">
      <c r="A135" s="68"/>
    </row>
    <row r="137" spans="1:1" x14ac:dyDescent="0.3">
      <c r="A137" s="68"/>
    </row>
    <row r="138" spans="1:1" x14ac:dyDescent="0.3">
      <c r="A138" s="68"/>
    </row>
    <row r="140" spans="1:1" x14ac:dyDescent="0.3">
      <c r="A140" s="68"/>
    </row>
    <row r="141" spans="1:1" x14ac:dyDescent="0.3">
      <c r="A141" s="68" t="s">
        <v>372</v>
      </c>
    </row>
    <row r="143" spans="1:1" ht="40.200000000000003" x14ac:dyDescent="0.3">
      <c r="A143" s="68" t="s">
        <v>373</v>
      </c>
    </row>
    <row r="144" spans="1:1" x14ac:dyDescent="0.3">
      <c r="A144" s="68"/>
    </row>
    <row r="145" spans="1:1" ht="27" x14ac:dyDescent="0.3">
      <c r="A145" s="68" t="s">
        <v>374</v>
      </c>
    </row>
    <row r="146" spans="1:1" x14ac:dyDescent="0.3">
      <c r="A146" s="68"/>
    </row>
    <row r="147" spans="1:1" ht="27" x14ac:dyDescent="0.3">
      <c r="A147" s="68" t="s">
        <v>375</v>
      </c>
    </row>
    <row r="148" spans="1:1" ht="16.8" x14ac:dyDescent="0.3">
      <c r="A148" s="71"/>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PPTO AL 31 DE enero 2025</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Hoja4</vt:lpstr>
      <vt:lpstr>Hoja2</vt:lpstr>
      <vt:lpstr>INFORME H-70</vt:lpstr>
      <vt:lpstr>'PPTO AL 31 DE enero 2025'!Área_de_impresión</vt:lpstr>
      <vt:lpstr>'PPTO AL 31 DE enero 2025'!Print_Area</vt:lpstr>
      <vt:lpstr>ResumenxSubP!Print_Area</vt:lpstr>
      <vt:lpstr>'PPTO AL 31 DE enero 2025'!Print_Titles</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2025-02-03T20:24:10Z</cp:lastPrinted>
  <dcterms:created xsi:type="dcterms:W3CDTF">2010-04-30T16:28:29Z</dcterms:created>
  <dcterms:modified xsi:type="dcterms:W3CDTF">2025-02-03T20:42:17Z</dcterms:modified>
</cp:coreProperties>
</file>